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UP'S PC\Desktop\covid progress\"/>
    </mc:Choice>
  </mc:AlternateContent>
  <xr:revisionPtr revIDLastSave="0" documentId="13_ncr:1_{50F01195-5BA6-49F4-8440-C83E5FE683C2}" xr6:coauthVersionLast="45" xr6:coauthVersionMax="45" xr10:uidLastSave="{00000000-0000-0000-0000-000000000000}"/>
  <bookViews>
    <workbookView xWindow="-108" yWindow="-108" windowWidth="23256" windowHeight="12576" tabRatio="779" firstSheet="2" activeTab="9" xr2:uid="{485665AC-BD07-4D1E-9C8D-5C83625D3D97}"/>
  </bookViews>
  <sheets>
    <sheet name="Global" sheetId="1" r:id="rId1"/>
    <sheet name="Cumulative Cases" sheetId="2" r:id="rId2"/>
    <sheet name="Cumulative Deaths" sheetId="3" r:id="rId3"/>
    <sheet name="Daily Cases" sheetId="9" r:id="rId4"/>
    <sheet name="Daily Deaths" sheetId="8" r:id="rId5"/>
    <sheet name="% change in total cases" sheetId="7" r:id="rId6"/>
    <sheet name="% change in total deaths" sheetId="4" r:id="rId7"/>
    <sheet name="Mortality Rates" sheetId="6" r:id="rId8"/>
    <sheet name="Graphs" sheetId="5" r:id="rId9"/>
    <sheet name="us-india differenc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A178" i="6"/>
  <c r="D177" i="6"/>
  <c r="E177" i="6"/>
  <c r="F177" i="6"/>
  <c r="G177" i="6"/>
  <c r="H177" i="6"/>
  <c r="I177" i="6"/>
  <c r="K177" i="6"/>
  <c r="L177" i="6"/>
  <c r="M177" i="6"/>
  <c r="N177" i="6"/>
  <c r="P177" i="6"/>
  <c r="Q177" i="6"/>
  <c r="R177" i="6"/>
  <c r="D178" i="6"/>
  <c r="E178" i="6"/>
  <c r="F178" i="6"/>
  <c r="G178" i="6"/>
  <c r="H178" i="6"/>
  <c r="I178" i="6"/>
  <c r="K178" i="6"/>
  <c r="L178" i="6"/>
  <c r="M178" i="6"/>
  <c r="N178" i="6"/>
  <c r="P178" i="6"/>
  <c r="Q178" i="6"/>
  <c r="R178" i="6"/>
  <c r="C178" i="6"/>
  <c r="AC178" i="4"/>
  <c r="AD178" i="4" s="1"/>
  <c r="C178" i="4"/>
  <c r="D178" i="4"/>
  <c r="E178" i="4"/>
  <c r="F178" i="4" s="1"/>
  <c r="G178" i="4"/>
  <c r="H178" i="4" s="1"/>
  <c r="I178" i="4"/>
  <c r="J178" i="4"/>
  <c r="K178" i="4"/>
  <c r="L178" i="4"/>
  <c r="M178" i="4"/>
  <c r="N178" i="4" s="1"/>
  <c r="O178" i="4"/>
  <c r="P178" i="4" s="1"/>
  <c r="Q178" i="4"/>
  <c r="R178" i="4"/>
  <c r="S178" i="4"/>
  <c r="T178" i="4"/>
  <c r="U178" i="4"/>
  <c r="V178" i="4" s="1"/>
  <c r="W178" i="4"/>
  <c r="X178" i="4" s="1"/>
  <c r="Y178" i="4"/>
  <c r="Z178" i="4"/>
  <c r="AA178" i="4"/>
  <c r="AB178" i="4"/>
  <c r="AE178" i="4"/>
  <c r="AF178" i="4"/>
  <c r="AG178" i="4"/>
  <c r="AH178" i="4"/>
  <c r="C178" i="7"/>
  <c r="D178" i="7"/>
  <c r="E178" i="7"/>
  <c r="F178" i="7" s="1"/>
  <c r="G178" i="7"/>
  <c r="H178" i="7"/>
  <c r="I178" i="7"/>
  <c r="J178" i="7"/>
  <c r="K178" i="7"/>
  <c r="L178" i="7"/>
  <c r="M178" i="7"/>
  <c r="N178" i="7" s="1"/>
  <c r="O178" i="7"/>
  <c r="P178" i="7"/>
  <c r="Q178" i="7"/>
  <c r="R178" i="7"/>
  <c r="S178" i="7"/>
  <c r="T178" i="7"/>
  <c r="U178" i="7"/>
  <c r="V178" i="7" s="1"/>
  <c r="W178" i="7"/>
  <c r="X178" i="7"/>
  <c r="Y178" i="7"/>
  <c r="Z178" i="7"/>
  <c r="AA178" i="7"/>
  <c r="AB178" i="7"/>
  <c r="AC178" i="7"/>
  <c r="AD178" i="7" s="1"/>
  <c r="AE178" i="7"/>
  <c r="AF178" i="7"/>
  <c r="AG178" i="7"/>
  <c r="AH178" i="7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C178" i="8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C179" i="9"/>
  <c r="E179" i="1"/>
  <c r="G179" i="1"/>
  <c r="A177" i="6" l="1"/>
  <c r="D176" i="6"/>
  <c r="E176" i="6"/>
  <c r="F176" i="6"/>
  <c r="G176" i="6"/>
  <c r="H176" i="6"/>
  <c r="I176" i="6"/>
  <c r="K176" i="6"/>
  <c r="L176" i="6"/>
  <c r="M176" i="6"/>
  <c r="N176" i="6"/>
  <c r="P176" i="6"/>
  <c r="Q176" i="6"/>
  <c r="R176" i="6"/>
  <c r="C177" i="6"/>
  <c r="AC177" i="4"/>
  <c r="C177" i="4"/>
  <c r="E177" i="4"/>
  <c r="G177" i="4"/>
  <c r="H177" i="4" s="1"/>
  <c r="I177" i="4"/>
  <c r="K177" i="4"/>
  <c r="M177" i="4"/>
  <c r="O177" i="4"/>
  <c r="Q177" i="4"/>
  <c r="S177" i="4"/>
  <c r="U177" i="4"/>
  <c r="W177" i="4"/>
  <c r="Y177" i="4"/>
  <c r="AA177" i="4"/>
  <c r="AE177" i="4"/>
  <c r="AG177" i="4"/>
  <c r="C177" i="7"/>
  <c r="E177" i="7"/>
  <c r="G177" i="7"/>
  <c r="I177" i="7"/>
  <c r="K177" i="7"/>
  <c r="M177" i="7"/>
  <c r="O177" i="7"/>
  <c r="Q177" i="7"/>
  <c r="S177" i="7"/>
  <c r="U177" i="7"/>
  <c r="W177" i="7"/>
  <c r="Y177" i="7"/>
  <c r="AA177" i="7"/>
  <c r="AC177" i="7"/>
  <c r="AE177" i="7"/>
  <c r="AG177" i="7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C177" i="8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C178" i="9"/>
  <c r="E178" i="1"/>
  <c r="G178" i="1"/>
  <c r="N177" i="7" l="1"/>
  <c r="F177" i="4"/>
  <c r="AB177" i="4"/>
  <c r="L177" i="4"/>
  <c r="X177" i="4"/>
  <c r="A176" i="6"/>
  <c r="D175" i="6"/>
  <c r="E175" i="6"/>
  <c r="F175" i="6"/>
  <c r="G175" i="6"/>
  <c r="H175" i="6"/>
  <c r="I175" i="6"/>
  <c r="K175" i="6"/>
  <c r="L175" i="6"/>
  <c r="M175" i="6"/>
  <c r="N175" i="6"/>
  <c r="P175" i="6"/>
  <c r="Q175" i="6"/>
  <c r="R175" i="6"/>
  <c r="C176" i="6"/>
  <c r="AC176" i="4"/>
  <c r="AD177" i="4" s="1"/>
  <c r="C176" i="4"/>
  <c r="D177" i="4" s="1"/>
  <c r="E176" i="4"/>
  <c r="G176" i="4"/>
  <c r="H176" i="4" s="1"/>
  <c r="I176" i="4"/>
  <c r="J177" i="4" s="1"/>
  <c r="K176" i="4"/>
  <c r="M176" i="4"/>
  <c r="N177" i="4" s="1"/>
  <c r="O176" i="4"/>
  <c r="P177" i="4" s="1"/>
  <c r="Q176" i="4"/>
  <c r="R177" i="4" s="1"/>
  <c r="S176" i="4"/>
  <c r="T177" i="4" s="1"/>
  <c r="U176" i="4"/>
  <c r="V177" i="4" s="1"/>
  <c r="W176" i="4"/>
  <c r="Y176" i="4"/>
  <c r="Z177" i="4" s="1"/>
  <c r="AA176" i="4"/>
  <c r="AE176" i="4"/>
  <c r="AF177" i="4" s="1"/>
  <c r="AG176" i="4"/>
  <c r="AH177" i="4" s="1"/>
  <c r="C176" i="7"/>
  <c r="D177" i="7" s="1"/>
  <c r="E176" i="7"/>
  <c r="F177" i="7" s="1"/>
  <c r="G176" i="7"/>
  <c r="H177" i="7" s="1"/>
  <c r="I176" i="7"/>
  <c r="J177" i="7" s="1"/>
  <c r="K176" i="7"/>
  <c r="L177" i="7" s="1"/>
  <c r="M176" i="7"/>
  <c r="O176" i="7"/>
  <c r="P177" i="7" s="1"/>
  <c r="Q176" i="7"/>
  <c r="R177" i="7" s="1"/>
  <c r="S176" i="7"/>
  <c r="T177" i="7" s="1"/>
  <c r="U176" i="7"/>
  <c r="V177" i="7" s="1"/>
  <c r="W176" i="7"/>
  <c r="X177" i="7" s="1"/>
  <c r="Y176" i="7"/>
  <c r="Z177" i="7" s="1"/>
  <c r="AA176" i="7"/>
  <c r="AB177" i="7" s="1"/>
  <c r="AC176" i="7"/>
  <c r="AD177" i="7" s="1"/>
  <c r="AE176" i="7"/>
  <c r="AF177" i="7" s="1"/>
  <c r="AG176" i="7"/>
  <c r="AH177" i="7" s="1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C176" i="8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C177" i="9"/>
  <c r="E177" i="1"/>
  <c r="G177" i="1"/>
  <c r="N176" i="7" l="1"/>
  <c r="AD176" i="4"/>
  <c r="L176" i="4"/>
  <c r="A175" i="6"/>
  <c r="D174" i="6"/>
  <c r="E174" i="6"/>
  <c r="F174" i="6"/>
  <c r="G174" i="6"/>
  <c r="H174" i="6"/>
  <c r="I174" i="6"/>
  <c r="K174" i="6"/>
  <c r="L174" i="6"/>
  <c r="M174" i="6"/>
  <c r="N174" i="6"/>
  <c r="P174" i="6"/>
  <c r="Q174" i="6"/>
  <c r="R174" i="6"/>
  <c r="C175" i="6"/>
  <c r="AC175" i="4"/>
  <c r="C175" i="4"/>
  <c r="D176" i="4" s="1"/>
  <c r="E175" i="4"/>
  <c r="F176" i="4" s="1"/>
  <c r="G175" i="4"/>
  <c r="H175" i="4" s="1"/>
  <c r="I175" i="4"/>
  <c r="J176" i="4" s="1"/>
  <c r="K175" i="4"/>
  <c r="M175" i="4"/>
  <c r="N176" i="4" s="1"/>
  <c r="O175" i="4"/>
  <c r="P176" i="4" s="1"/>
  <c r="Q175" i="4"/>
  <c r="R176" i="4" s="1"/>
  <c r="S175" i="4"/>
  <c r="T176" i="4" s="1"/>
  <c r="U175" i="4"/>
  <c r="V176" i="4" s="1"/>
  <c r="W175" i="4"/>
  <c r="X176" i="4" s="1"/>
  <c r="Y175" i="4"/>
  <c r="Z176" i="4" s="1"/>
  <c r="AA175" i="4"/>
  <c r="AB176" i="4" s="1"/>
  <c r="AE175" i="4"/>
  <c r="AF176" i="4" s="1"/>
  <c r="AG175" i="4"/>
  <c r="AH176" i="4" s="1"/>
  <c r="C175" i="7"/>
  <c r="D176" i="7" s="1"/>
  <c r="E175" i="7"/>
  <c r="F176" i="7" s="1"/>
  <c r="G175" i="7"/>
  <c r="H176" i="7" s="1"/>
  <c r="I175" i="7"/>
  <c r="J176" i="7" s="1"/>
  <c r="K175" i="7"/>
  <c r="L176" i="7" s="1"/>
  <c r="M175" i="7"/>
  <c r="O175" i="7"/>
  <c r="P176" i="7" s="1"/>
  <c r="Q175" i="7"/>
  <c r="R176" i="7" s="1"/>
  <c r="S175" i="7"/>
  <c r="T176" i="7" s="1"/>
  <c r="U175" i="7"/>
  <c r="V176" i="7" s="1"/>
  <c r="W175" i="7"/>
  <c r="X176" i="7" s="1"/>
  <c r="Y175" i="7"/>
  <c r="Z176" i="7" s="1"/>
  <c r="AA175" i="7"/>
  <c r="AB176" i="7" s="1"/>
  <c r="AC175" i="7"/>
  <c r="AD176" i="7" s="1"/>
  <c r="AE175" i="7"/>
  <c r="AF176" i="7" s="1"/>
  <c r="AG175" i="7"/>
  <c r="AH176" i="7" s="1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C175" i="8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C176" i="9"/>
  <c r="E176" i="1"/>
  <c r="G176" i="1"/>
  <c r="A174" i="6" l="1"/>
  <c r="D173" i="6"/>
  <c r="E173" i="6"/>
  <c r="F173" i="6"/>
  <c r="G173" i="6"/>
  <c r="H173" i="6"/>
  <c r="I173" i="6"/>
  <c r="K173" i="6"/>
  <c r="L173" i="6"/>
  <c r="M173" i="6"/>
  <c r="N173" i="6"/>
  <c r="P173" i="6"/>
  <c r="Q173" i="6"/>
  <c r="R173" i="6"/>
  <c r="C174" i="6"/>
  <c r="AC174" i="4"/>
  <c r="AD175" i="4" s="1"/>
  <c r="C174" i="4"/>
  <c r="D175" i="4" s="1"/>
  <c r="E174" i="4"/>
  <c r="F175" i="4" s="1"/>
  <c r="G174" i="4"/>
  <c r="H174" i="4"/>
  <c r="I174" i="4"/>
  <c r="J175" i="4" s="1"/>
  <c r="K174" i="4"/>
  <c r="L175" i="4" s="1"/>
  <c r="M174" i="4"/>
  <c r="N175" i="4" s="1"/>
  <c r="O174" i="4"/>
  <c r="P175" i="4" s="1"/>
  <c r="Q174" i="4"/>
  <c r="R175" i="4" s="1"/>
  <c r="S174" i="4"/>
  <c r="T175" i="4" s="1"/>
  <c r="U174" i="4"/>
  <c r="V175" i="4" s="1"/>
  <c r="W174" i="4"/>
  <c r="X175" i="4" s="1"/>
  <c r="Y174" i="4"/>
  <c r="Z175" i="4" s="1"/>
  <c r="AA174" i="4"/>
  <c r="AB175" i="4" s="1"/>
  <c r="AE174" i="4"/>
  <c r="AF175" i="4" s="1"/>
  <c r="AG174" i="4"/>
  <c r="AH175" i="4" s="1"/>
  <c r="C174" i="7"/>
  <c r="D175" i="7" s="1"/>
  <c r="E174" i="7"/>
  <c r="F175" i="7" s="1"/>
  <c r="G174" i="7"/>
  <c r="H175" i="7" s="1"/>
  <c r="I174" i="7"/>
  <c r="J175" i="7" s="1"/>
  <c r="K174" i="7"/>
  <c r="L175" i="7" s="1"/>
  <c r="M174" i="7"/>
  <c r="N175" i="7" s="1"/>
  <c r="O174" i="7"/>
  <c r="P175" i="7" s="1"/>
  <c r="Q174" i="7"/>
  <c r="R175" i="7" s="1"/>
  <c r="S174" i="7"/>
  <c r="T175" i="7" s="1"/>
  <c r="U174" i="7"/>
  <c r="V175" i="7" s="1"/>
  <c r="W174" i="7"/>
  <c r="X175" i="7" s="1"/>
  <c r="Y174" i="7"/>
  <c r="Z175" i="7" s="1"/>
  <c r="AA174" i="7"/>
  <c r="AB175" i="7" s="1"/>
  <c r="AC174" i="7"/>
  <c r="AD175" i="7" s="1"/>
  <c r="AE174" i="7"/>
  <c r="AF175" i="7" s="1"/>
  <c r="AG174" i="7"/>
  <c r="AH175" i="7" s="1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C174" i="8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C175" i="9"/>
  <c r="E175" i="1"/>
  <c r="G175" i="1"/>
  <c r="A173" i="6" l="1"/>
  <c r="D172" i="6"/>
  <c r="E172" i="6"/>
  <c r="F172" i="6"/>
  <c r="G172" i="6"/>
  <c r="H172" i="6"/>
  <c r="I172" i="6"/>
  <c r="K172" i="6"/>
  <c r="L172" i="6"/>
  <c r="M172" i="6"/>
  <c r="N172" i="6"/>
  <c r="P172" i="6"/>
  <c r="Q172" i="6"/>
  <c r="R172" i="6"/>
  <c r="C173" i="6"/>
  <c r="AC173" i="4"/>
  <c r="AD174" i="4" s="1"/>
  <c r="C173" i="4"/>
  <c r="D174" i="4" s="1"/>
  <c r="E173" i="4"/>
  <c r="F174" i="4" s="1"/>
  <c r="G173" i="4"/>
  <c r="H173" i="4"/>
  <c r="I173" i="4"/>
  <c r="J174" i="4" s="1"/>
  <c r="K173" i="4"/>
  <c r="L174" i="4" s="1"/>
  <c r="M173" i="4"/>
  <c r="N174" i="4" s="1"/>
  <c r="O173" i="4"/>
  <c r="P174" i="4" s="1"/>
  <c r="Q173" i="4"/>
  <c r="R174" i="4" s="1"/>
  <c r="S173" i="4"/>
  <c r="T174" i="4" s="1"/>
  <c r="U173" i="4"/>
  <c r="V174" i="4" s="1"/>
  <c r="W173" i="4"/>
  <c r="X174" i="4" s="1"/>
  <c r="Y173" i="4"/>
  <c r="Z174" i="4" s="1"/>
  <c r="AA173" i="4"/>
  <c r="AB174" i="4" s="1"/>
  <c r="AE173" i="4"/>
  <c r="AF174" i="4" s="1"/>
  <c r="AG173" i="4"/>
  <c r="AH174" i="4" s="1"/>
  <c r="C173" i="7"/>
  <c r="D174" i="7" s="1"/>
  <c r="E173" i="7"/>
  <c r="F174" i="7" s="1"/>
  <c r="G173" i="7"/>
  <c r="H174" i="7" s="1"/>
  <c r="I173" i="7"/>
  <c r="J174" i="7" s="1"/>
  <c r="K173" i="7"/>
  <c r="L174" i="7" s="1"/>
  <c r="M173" i="7"/>
  <c r="N174" i="7" s="1"/>
  <c r="O173" i="7"/>
  <c r="P174" i="7" s="1"/>
  <c r="Q173" i="7"/>
  <c r="R174" i="7" s="1"/>
  <c r="S173" i="7"/>
  <c r="T174" i="7" s="1"/>
  <c r="U173" i="7"/>
  <c r="V174" i="7" s="1"/>
  <c r="W173" i="7"/>
  <c r="X174" i="7" s="1"/>
  <c r="Y173" i="7"/>
  <c r="Z174" i="7" s="1"/>
  <c r="AA173" i="7"/>
  <c r="AB174" i="7" s="1"/>
  <c r="AC173" i="7"/>
  <c r="AD174" i="7" s="1"/>
  <c r="AE173" i="7"/>
  <c r="AF174" i="7" s="1"/>
  <c r="AG173" i="7"/>
  <c r="AH174" i="7" s="1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C173" i="8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C174" i="9"/>
  <c r="E174" i="1"/>
  <c r="G174" i="1"/>
  <c r="A172" i="6" l="1"/>
  <c r="D171" i="6"/>
  <c r="E171" i="6"/>
  <c r="F171" i="6"/>
  <c r="G171" i="6"/>
  <c r="H171" i="6"/>
  <c r="I171" i="6"/>
  <c r="K171" i="6"/>
  <c r="L171" i="6"/>
  <c r="M171" i="6"/>
  <c r="N171" i="6"/>
  <c r="P171" i="6"/>
  <c r="Q171" i="6"/>
  <c r="R171" i="6"/>
  <c r="C172" i="6"/>
  <c r="AC172" i="4"/>
  <c r="AD173" i="4" s="1"/>
  <c r="C172" i="4"/>
  <c r="D173" i="4" s="1"/>
  <c r="E172" i="4"/>
  <c r="F173" i="4" s="1"/>
  <c r="G172" i="4"/>
  <c r="H172" i="4"/>
  <c r="I172" i="4"/>
  <c r="J173" i="4" s="1"/>
  <c r="K172" i="4"/>
  <c r="L173" i="4" s="1"/>
  <c r="M172" i="4"/>
  <c r="N173" i="4" s="1"/>
  <c r="O172" i="4"/>
  <c r="P173" i="4" s="1"/>
  <c r="Q172" i="4"/>
  <c r="R173" i="4" s="1"/>
  <c r="S172" i="4"/>
  <c r="T173" i="4" s="1"/>
  <c r="U172" i="4"/>
  <c r="V173" i="4" s="1"/>
  <c r="W172" i="4"/>
  <c r="X173" i="4" s="1"/>
  <c r="Y172" i="4"/>
  <c r="Z173" i="4" s="1"/>
  <c r="AA172" i="4"/>
  <c r="AB173" i="4" s="1"/>
  <c r="AE172" i="4"/>
  <c r="AF173" i="4" s="1"/>
  <c r="AG172" i="4"/>
  <c r="AH173" i="4" s="1"/>
  <c r="C172" i="7"/>
  <c r="D173" i="7" s="1"/>
  <c r="E172" i="7"/>
  <c r="F173" i="7" s="1"/>
  <c r="G172" i="7"/>
  <c r="H173" i="7" s="1"/>
  <c r="I172" i="7"/>
  <c r="J173" i="7" s="1"/>
  <c r="K172" i="7"/>
  <c r="L173" i="7" s="1"/>
  <c r="M172" i="7"/>
  <c r="N173" i="7" s="1"/>
  <c r="O172" i="7"/>
  <c r="P173" i="7" s="1"/>
  <c r="Q172" i="7"/>
  <c r="R173" i="7" s="1"/>
  <c r="S172" i="7"/>
  <c r="T173" i="7" s="1"/>
  <c r="U172" i="7"/>
  <c r="V173" i="7" s="1"/>
  <c r="W172" i="7"/>
  <c r="X173" i="7" s="1"/>
  <c r="Y172" i="7"/>
  <c r="Z173" i="7" s="1"/>
  <c r="AA172" i="7"/>
  <c r="AB173" i="7" s="1"/>
  <c r="AC172" i="7"/>
  <c r="AD173" i="7" s="1"/>
  <c r="AE172" i="7"/>
  <c r="AF173" i="7" s="1"/>
  <c r="AG172" i="7"/>
  <c r="AH173" i="7" s="1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C172" i="8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C173" i="9"/>
  <c r="E173" i="1"/>
  <c r="G173" i="1"/>
  <c r="A171" i="6" l="1"/>
  <c r="D170" i="6"/>
  <c r="E170" i="6"/>
  <c r="F170" i="6"/>
  <c r="G170" i="6"/>
  <c r="H170" i="6"/>
  <c r="I170" i="6"/>
  <c r="K170" i="6"/>
  <c r="L170" i="6"/>
  <c r="M170" i="6"/>
  <c r="N170" i="6"/>
  <c r="P170" i="6"/>
  <c r="Q170" i="6"/>
  <c r="R170" i="6"/>
  <c r="C171" i="6"/>
  <c r="AC171" i="4"/>
  <c r="AD172" i="4" s="1"/>
  <c r="C171" i="4"/>
  <c r="D172" i="4" s="1"/>
  <c r="E171" i="4"/>
  <c r="F172" i="4" s="1"/>
  <c r="G171" i="4"/>
  <c r="H171" i="4" s="1"/>
  <c r="I171" i="4"/>
  <c r="J172" i="4" s="1"/>
  <c r="K171" i="4"/>
  <c r="L172" i="4" s="1"/>
  <c r="M171" i="4"/>
  <c r="N172" i="4" s="1"/>
  <c r="O171" i="4"/>
  <c r="P172" i="4" s="1"/>
  <c r="Q171" i="4"/>
  <c r="R172" i="4" s="1"/>
  <c r="S171" i="4"/>
  <c r="T172" i="4" s="1"/>
  <c r="U171" i="4"/>
  <c r="V172" i="4" s="1"/>
  <c r="W171" i="4"/>
  <c r="X172" i="4" s="1"/>
  <c r="Y171" i="4"/>
  <c r="Z172" i="4" s="1"/>
  <c r="AA171" i="4"/>
  <c r="AB172" i="4" s="1"/>
  <c r="AE171" i="4"/>
  <c r="AF172" i="4" s="1"/>
  <c r="AG171" i="4"/>
  <c r="AH172" i="4" s="1"/>
  <c r="C171" i="7"/>
  <c r="D172" i="7" s="1"/>
  <c r="E171" i="7"/>
  <c r="F172" i="7" s="1"/>
  <c r="G171" i="7"/>
  <c r="H172" i="7" s="1"/>
  <c r="I171" i="7"/>
  <c r="J172" i="7" s="1"/>
  <c r="K171" i="7"/>
  <c r="L172" i="7" s="1"/>
  <c r="M171" i="7"/>
  <c r="N172" i="7" s="1"/>
  <c r="O171" i="7"/>
  <c r="P172" i="7" s="1"/>
  <c r="Q171" i="7"/>
  <c r="R171" i="7" s="1"/>
  <c r="S171" i="7"/>
  <c r="T172" i="7" s="1"/>
  <c r="U171" i="7"/>
  <c r="V172" i="7" s="1"/>
  <c r="W171" i="7"/>
  <c r="X172" i="7" s="1"/>
  <c r="Y171" i="7"/>
  <c r="Z172" i="7" s="1"/>
  <c r="AA171" i="7"/>
  <c r="AB172" i="7" s="1"/>
  <c r="AC171" i="7"/>
  <c r="AD172" i="7" s="1"/>
  <c r="AE171" i="7"/>
  <c r="AF172" i="7" s="1"/>
  <c r="AG171" i="7"/>
  <c r="AH172" i="7" s="1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C171" i="8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C172" i="9"/>
  <c r="E172" i="1"/>
  <c r="G172" i="1"/>
  <c r="R172" i="7" l="1"/>
  <c r="A170" i="6"/>
  <c r="D169" i="6"/>
  <c r="E169" i="6"/>
  <c r="F169" i="6"/>
  <c r="G169" i="6"/>
  <c r="H169" i="6"/>
  <c r="I169" i="6"/>
  <c r="K169" i="6"/>
  <c r="L169" i="6"/>
  <c r="M169" i="6"/>
  <c r="N169" i="6"/>
  <c r="P169" i="6"/>
  <c r="Q169" i="6"/>
  <c r="R169" i="6"/>
  <c r="C170" i="6"/>
  <c r="AC170" i="4"/>
  <c r="AD171" i="4" s="1"/>
  <c r="C170" i="4"/>
  <c r="D171" i="4" s="1"/>
  <c r="E170" i="4"/>
  <c r="F171" i="4" s="1"/>
  <c r="G170" i="4"/>
  <c r="H170" i="4"/>
  <c r="I170" i="4"/>
  <c r="J171" i="4" s="1"/>
  <c r="K170" i="4"/>
  <c r="L171" i="4" s="1"/>
  <c r="M170" i="4"/>
  <c r="N171" i="4" s="1"/>
  <c r="O170" i="4"/>
  <c r="P171" i="4" s="1"/>
  <c r="Q170" i="4"/>
  <c r="R171" i="4" s="1"/>
  <c r="S170" i="4"/>
  <c r="T171" i="4" s="1"/>
  <c r="U170" i="4"/>
  <c r="V171" i="4" s="1"/>
  <c r="W170" i="4"/>
  <c r="X171" i="4" s="1"/>
  <c r="Y170" i="4"/>
  <c r="Z171" i="4" s="1"/>
  <c r="AA170" i="4"/>
  <c r="AB171" i="4" s="1"/>
  <c r="AE170" i="4"/>
  <c r="AF171" i="4" s="1"/>
  <c r="AG170" i="4"/>
  <c r="AH171" i="4" s="1"/>
  <c r="C170" i="7"/>
  <c r="D171" i="7" s="1"/>
  <c r="E170" i="7"/>
  <c r="F171" i="7" s="1"/>
  <c r="G170" i="7"/>
  <c r="H171" i="7" s="1"/>
  <c r="I170" i="7"/>
  <c r="J171" i="7" s="1"/>
  <c r="K170" i="7"/>
  <c r="L171" i="7" s="1"/>
  <c r="M170" i="7"/>
  <c r="N171" i="7" s="1"/>
  <c r="O170" i="7"/>
  <c r="P171" i="7" s="1"/>
  <c r="S170" i="7"/>
  <c r="T171" i="7" s="1"/>
  <c r="U170" i="7"/>
  <c r="V171" i="7" s="1"/>
  <c r="W170" i="7"/>
  <c r="X171" i="7" s="1"/>
  <c r="Y170" i="7"/>
  <c r="Z171" i="7" s="1"/>
  <c r="AA170" i="7"/>
  <c r="AB171" i="7" s="1"/>
  <c r="AC170" i="7"/>
  <c r="AD171" i="7" s="1"/>
  <c r="AE170" i="7"/>
  <c r="AF171" i="7" s="1"/>
  <c r="AG170" i="7"/>
  <c r="AH171" i="7" s="1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C170" i="8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C171" i="9"/>
  <c r="E171" i="1"/>
  <c r="G171" i="1"/>
  <c r="A169" i="6" l="1"/>
  <c r="D168" i="6"/>
  <c r="E168" i="6"/>
  <c r="F168" i="6"/>
  <c r="G168" i="6"/>
  <c r="H168" i="6"/>
  <c r="I168" i="6"/>
  <c r="K168" i="6"/>
  <c r="L168" i="6"/>
  <c r="M168" i="6"/>
  <c r="N168" i="6"/>
  <c r="P168" i="6"/>
  <c r="Q168" i="6"/>
  <c r="R168" i="6"/>
  <c r="C169" i="6"/>
  <c r="AC169" i="4"/>
  <c r="AD170" i="4" s="1"/>
  <c r="C169" i="4"/>
  <c r="D170" i="4" s="1"/>
  <c r="E169" i="4"/>
  <c r="F170" i="4" s="1"/>
  <c r="G169" i="4"/>
  <c r="I169" i="4"/>
  <c r="J170" i="4" s="1"/>
  <c r="K169" i="4"/>
  <c r="L170" i="4" s="1"/>
  <c r="M169" i="4"/>
  <c r="N170" i="4" s="1"/>
  <c r="O169" i="4"/>
  <c r="P170" i="4" s="1"/>
  <c r="Q169" i="4"/>
  <c r="R170" i="4" s="1"/>
  <c r="S169" i="4"/>
  <c r="T170" i="4" s="1"/>
  <c r="U169" i="4"/>
  <c r="V170" i="4" s="1"/>
  <c r="W169" i="4"/>
  <c r="X170" i="4" s="1"/>
  <c r="Y169" i="4"/>
  <c r="Z170" i="4" s="1"/>
  <c r="AA169" i="4"/>
  <c r="AB170" i="4" s="1"/>
  <c r="AE169" i="4"/>
  <c r="AF170" i="4" s="1"/>
  <c r="AG169" i="4"/>
  <c r="AH170" i="4" s="1"/>
  <c r="C169" i="7"/>
  <c r="D170" i="7" s="1"/>
  <c r="E169" i="7"/>
  <c r="F170" i="7" s="1"/>
  <c r="G169" i="7"/>
  <c r="H170" i="7" s="1"/>
  <c r="I169" i="7"/>
  <c r="J170" i="7" s="1"/>
  <c r="K169" i="7"/>
  <c r="L170" i="7" s="1"/>
  <c r="M169" i="7"/>
  <c r="N170" i="7" s="1"/>
  <c r="O169" i="7"/>
  <c r="P170" i="7" s="1"/>
  <c r="S169" i="7"/>
  <c r="T170" i="7" s="1"/>
  <c r="U169" i="7"/>
  <c r="V170" i="7" s="1"/>
  <c r="W169" i="7"/>
  <c r="X170" i="7" s="1"/>
  <c r="Y169" i="7"/>
  <c r="AA169" i="7"/>
  <c r="AC169" i="7"/>
  <c r="AD170" i="7" s="1"/>
  <c r="AE169" i="7"/>
  <c r="AF170" i="7" s="1"/>
  <c r="AG169" i="7"/>
  <c r="AH170" i="7" s="1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C169" i="8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C170" i="9"/>
  <c r="E170" i="1"/>
  <c r="G170" i="1"/>
  <c r="Z170" i="7" l="1"/>
  <c r="A168" i="6"/>
  <c r="D167" i="6"/>
  <c r="E167" i="6"/>
  <c r="F167" i="6"/>
  <c r="G167" i="6"/>
  <c r="H167" i="6"/>
  <c r="I167" i="6"/>
  <c r="K167" i="6"/>
  <c r="L167" i="6"/>
  <c r="M167" i="6"/>
  <c r="N167" i="6"/>
  <c r="P167" i="6"/>
  <c r="Q167" i="6"/>
  <c r="R167" i="6"/>
  <c r="C168" i="6"/>
  <c r="AC168" i="4"/>
  <c r="AD169" i="4" s="1"/>
  <c r="C168" i="4"/>
  <c r="D169" i="4" s="1"/>
  <c r="E168" i="4"/>
  <c r="F169" i="4" s="1"/>
  <c r="G168" i="4"/>
  <c r="H169" i="4" s="1"/>
  <c r="I168" i="4"/>
  <c r="J169" i="4" s="1"/>
  <c r="K168" i="4"/>
  <c r="L169" i="4" s="1"/>
  <c r="M168" i="4"/>
  <c r="N169" i="4" s="1"/>
  <c r="O168" i="4"/>
  <c r="P169" i="4" s="1"/>
  <c r="Q168" i="4"/>
  <c r="R169" i="4" s="1"/>
  <c r="S168" i="4"/>
  <c r="T169" i="4" s="1"/>
  <c r="U168" i="4"/>
  <c r="V169" i="4" s="1"/>
  <c r="W168" i="4"/>
  <c r="X169" i="4" s="1"/>
  <c r="Y168" i="4"/>
  <c r="Z169" i="4" s="1"/>
  <c r="AA168" i="4"/>
  <c r="AB169" i="4" s="1"/>
  <c r="AE168" i="4"/>
  <c r="AF169" i="4" s="1"/>
  <c r="AG168" i="4"/>
  <c r="AH169" i="4" s="1"/>
  <c r="C168" i="7"/>
  <c r="D169" i="7" s="1"/>
  <c r="E168" i="7"/>
  <c r="F169" i="7" s="1"/>
  <c r="G168" i="7"/>
  <c r="H169" i="7" s="1"/>
  <c r="I168" i="7"/>
  <c r="J169" i="7" s="1"/>
  <c r="K168" i="7"/>
  <c r="L169" i="7" s="1"/>
  <c r="M168" i="7"/>
  <c r="N169" i="7" s="1"/>
  <c r="O168" i="7"/>
  <c r="P169" i="7" s="1"/>
  <c r="S168" i="7"/>
  <c r="T169" i="7" s="1"/>
  <c r="U168" i="7"/>
  <c r="V169" i="7" s="1"/>
  <c r="W168" i="7"/>
  <c r="X169" i="7" s="1"/>
  <c r="Y168" i="7"/>
  <c r="Z169" i="7" s="1"/>
  <c r="AA168" i="7"/>
  <c r="AC168" i="7"/>
  <c r="AD169" i="7" s="1"/>
  <c r="AE168" i="7"/>
  <c r="AF169" i="7" s="1"/>
  <c r="AG168" i="7"/>
  <c r="AH169" i="7" s="1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C168" i="8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C169" i="9"/>
  <c r="E169" i="1"/>
  <c r="G169" i="1"/>
  <c r="A167" i="6" l="1"/>
  <c r="D166" i="6"/>
  <c r="E166" i="6"/>
  <c r="F166" i="6"/>
  <c r="G166" i="6"/>
  <c r="H166" i="6"/>
  <c r="I166" i="6"/>
  <c r="K166" i="6"/>
  <c r="L166" i="6"/>
  <c r="M166" i="6"/>
  <c r="N166" i="6"/>
  <c r="P166" i="6"/>
  <c r="Q166" i="6"/>
  <c r="R166" i="6"/>
  <c r="C167" i="6"/>
  <c r="AC167" i="4"/>
  <c r="AD168" i="4" s="1"/>
  <c r="C167" i="4"/>
  <c r="D168" i="4" s="1"/>
  <c r="E167" i="4"/>
  <c r="F168" i="4" s="1"/>
  <c r="G167" i="4"/>
  <c r="I167" i="4"/>
  <c r="J168" i="4" s="1"/>
  <c r="K167" i="4"/>
  <c r="L168" i="4" s="1"/>
  <c r="M167" i="4"/>
  <c r="N168" i="4" s="1"/>
  <c r="O167" i="4"/>
  <c r="P168" i="4" s="1"/>
  <c r="Q167" i="4"/>
  <c r="R168" i="4" s="1"/>
  <c r="S167" i="4"/>
  <c r="T168" i="4" s="1"/>
  <c r="U167" i="4"/>
  <c r="V168" i="4" s="1"/>
  <c r="W167" i="4"/>
  <c r="X168" i="4" s="1"/>
  <c r="Y167" i="4"/>
  <c r="Z168" i="4" s="1"/>
  <c r="AA167" i="4"/>
  <c r="AB168" i="4" s="1"/>
  <c r="AE167" i="4"/>
  <c r="AF168" i="4" s="1"/>
  <c r="AG167" i="4"/>
  <c r="AH168" i="4" s="1"/>
  <c r="C167" i="7"/>
  <c r="D168" i="7" s="1"/>
  <c r="E167" i="7"/>
  <c r="F168" i="7" s="1"/>
  <c r="G167" i="7"/>
  <c r="H168" i="7" s="1"/>
  <c r="I167" i="7"/>
  <c r="J168" i="7" s="1"/>
  <c r="K167" i="7"/>
  <c r="L168" i="7" s="1"/>
  <c r="M167" i="7"/>
  <c r="N168" i="7" s="1"/>
  <c r="O167" i="7"/>
  <c r="P168" i="7" s="1"/>
  <c r="S167" i="7"/>
  <c r="T168" i="7" s="1"/>
  <c r="U167" i="7"/>
  <c r="V168" i="7" s="1"/>
  <c r="W167" i="7"/>
  <c r="X168" i="7" s="1"/>
  <c r="Y167" i="7"/>
  <c r="Z168" i="7" s="1"/>
  <c r="AA167" i="7"/>
  <c r="AC167" i="7"/>
  <c r="AD168" i="7" s="1"/>
  <c r="AE167" i="7"/>
  <c r="AF168" i="7" s="1"/>
  <c r="AG167" i="7"/>
  <c r="AH168" i="7" s="1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C167" i="8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C168" i="9"/>
  <c r="E168" i="1"/>
  <c r="G168" i="1"/>
  <c r="H168" i="4" l="1"/>
  <c r="A166" i="6"/>
  <c r="D165" i="6"/>
  <c r="E165" i="6"/>
  <c r="F165" i="6"/>
  <c r="G165" i="6"/>
  <c r="H165" i="6"/>
  <c r="I165" i="6"/>
  <c r="K165" i="6"/>
  <c r="L165" i="6"/>
  <c r="M165" i="6"/>
  <c r="N165" i="6"/>
  <c r="P165" i="6"/>
  <c r="Q165" i="6"/>
  <c r="R165" i="6"/>
  <c r="C166" i="6"/>
  <c r="AC166" i="4"/>
  <c r="AD167" i="4" s="1"/>
  <c r="C166" i="4"/>
  <c r="D167" i="4" s="1"/>
  <c r="E166" i="4"/>
  <c r="F167" i="4" s="1"/>
  <c r="G166" i="4"/>
  <c r="H167" i="4" s="1"/>
  <c r="I166" i="4"/>
  <c r="J167" i="4" s="1"/>
  <c r="K166" i="4"/>
  <c r="L167" i="4" s="1"/>
  <c r="M166" i="4"/>
  <c r="N167" i="4" s="1"/>
  <c r="O166" i="4"/>
  <c r="P167" i="4" s="1"/>
  <c r="Q166" i="4"/>
  <c r="R167" i="4" s="1"/>
  <c r="S166" i="4"/>
  <c r="T167" i="4" s="1"/>
  <c r="U166" i="4"/>
  <c r="V167" i="4" s="1"/>
  <c r="W166" i="4"/>
  <c r="X167" i="4" s="1"/>
  <c r="Y166" i="4"/>
  <c r="Z167" i="4" s="1"/>
  <c r="AA166" i="4"/>
  <c r="AB167" i="4" s="1"/>
  <c r="AE166" i="4"/>
  <c r="AF167" i="4" s="1"/>
  <c r="AG166" i="4"/>
  <c r="AH167" i="4" s="1"/>
  <c r="C166" i="7"/>
  <c r="D167" i="7" s="1"/>
  <c r="E166" i="7"/>
  <c r="F167" i="7" s="1"/>
  <c r="G166" i="7"/>
  <c r="H167" i="7" s="1"/>
  <c r="I166" i="7"/>
  <c r="J167" i="7" s="1"/>
  <c r="K166" i="7"/>
  <c r="L167" i="7" s="1"/>
  <c r="M166" i="7"/>
  <c r="N167" i="7" s="1"/>
  <c r="O166" i="7"/>
  <c r="P167" i="7" s="1"/>
  <c r="S166" i="7"/>
  <c r="T167" i="7" s="1"/>
  <c r="U166" i="7"/>
  <c r="V167" i="7" s="1"/>
  <c r="W166" i="7"/>
  <c r="X167" i="7" s="1"/>
  <c r="Y166" i="7"/>
  <c r="Z167" i="7" s="1"/>
  <c r="AA166" i="7"/>
  <c r="AC166" i="7"/>
  <c r="AD167" i="7" s="1"/>
  <c r="AE166" i="7"/>
  <c r="AF167" i="7" s="1"/>
  <c r="AG166" i="7"/>
  <c r="AH167" i="7" s="1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C166" i="8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C167" i="9"/>
  <c r="E167" i="1"/>
  <c r="G167" i="1"/>
  <c r="A165" i="6" l="1"/>
  <c r="D164" i="6"/>
  <c r="E164" i="6"/>
  <c r="F164" i="6"/>
  <c r="G164" i="6"/>
  <c r="H164" i="6"/>
  <c r="I164" i="6"/>
  <c r="K164" i="6"/>
  <c r="L164" i="6"/>
  <c r="M164" i="6"/>
  <c r="N164" i="6"/>
  <c r="P164" i="6"/>
  <c r="Q164" i="6"/>
  <c r="R164" i="6"/>
  <c r="C165" i="6"/>
  <c r="AC165" i="4"/>
  <c r="AD166" i="4" s="1"/>
  <c r="C165" i="4"/>
  <c r="D166" i="4" s="1"/>
  <c r="E165" i="4"/>
  <c r="F166" i="4" s="1"/>
  <c r="G165" i="4"/>
  <c r="H166" i="4" s="1"/>
  <c r="I165" i="4"/>
  <c r="J166" i="4" s="1"/>
  <c r="K165" i="4"/>
  <c r="L166" i="4" s="1"/>
  <c r="M165" i="4"/>
  <c r="N166" i="4" s="1"/>
  <c r="O165" i="4"/>
  <c r="P166" i="4" s="1"/>
  <c r="Q165" i="4"/>
  <c r="R166" i="4" s="1"/>
  <c r="S165" i="4"/>
  <c r="T166" i="4" s="1"/>
  <c r="U165" i="4"/>
  <c r="V166" i="4" s="1"/>
  <c r="W165" i="4"/>
  <c r="X166" i="4" s="1"/>
  <c r="Y165" i="4"/>
  <c r="Z166" i="4" s="1"/>
  <c r="AA165" i="4"/>
  <c r="AB166" i="4" s="1"/>
  <c r="AE165" i="4"/>
  <c r="AF166" i="4" s="1"/>
  <c r="AG165" i="4"/>
  <c r="AH166" i="4" s="1"/>
  <c r="C165" i="7"/>
  <c r="D166" i="7" s="1"/>
  <c r="E165" i="7"/>
  <c r="F166" i="7" s="1"/>
  <c r="G165" i="7"/>
  <c r="H166" i="7" s="1"/>
  <c r="I165" i="7"/>
  <c r="J166" i="7" s="1"/>
  <c r="K165" i="7"/>
  <c r="L166" i="7" s="1"/>
  <c r="M165" i="7"/>
  <c r="N166" i="7" s="1"/>
  <c r="O165" i="7"/>
  <c r="P166" i="7" s="1"/>
  <c r="S165" i="7"/>
  <c r="T166" i="7" s="1"/>
  <c r="U165" i="7"/>
  <c r="V166" i="7" s="1"/>
  <c r="W165" i="7"/>
  <c r="X166" i="7" s="1"/>
  <c r="Y165" i="7"/>
  <c r="Z166" i="7" s="1"/>
  <c r="AA165" i="7"/>
  <c r="AC165" i="7"/>
  <c r="AD166" i="7" s="1"/>
  <c r="AE165" i="7"/>
  <c r="AF166" i="7" s="1"/>
  <c r="AG165" i="7"/>
  <c r="AH166" i="7" s="1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D165" i="8"/>
  <c r="C165" i="8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C166" i="9"/>
  <c r="E166" i="1"/>
  <c r="G166" i="1"/>
  <c r="A164" i="6" l="1"/>
  <c r="D163" i="6"/>
  <c r="E163" i="6"/>
  <c r="F163" i="6"/>
  <c r="G163" i="6"/>
  <c r="H163" i="6"/>
  <c r="I163" i="6"/>
  <c r="K163" i="6"/>
  <c r="L163" i="6"/>
  <c r="M163" i="6"/>
  <c r="N163" i="6"/>
  <c r="P163" i="6"/>
  <c r="Q163" i="6"/>
  <c r="R163" i="6"/>
  <c r="C164" i="6"/>
  <c r="AC164" i="4"/>
  <c r="AD165" i="4" s="1"/>
  <c r="C164" i="4"/>
  <c r="D165" i="4" s="1"/>
  <c r="E164" i="4"/>
  <c r="F165" i="4" s="1"/>
  <c r="G164" i="4"/>
  <c r="I164" i="4"/>
  <c r="J165" i="4" s="1"/>
  <c r="K164" i="4"/>
  <c r="L165" i="4" s="1"/>
  <c r="M164" i="4"/>
  <c r="N165" i="4" s="1"/>
  <c r="O164" i="4"/>
  <c r="P165" i="4" s="1"/>
  <c r="Q164" i="4"/>
  <c r="R165" i="4" s="1"/>
  <c r="S164" i="4"/>
  <c r="T165" i="4" s="1"/>
  <c r="U164" i="4"/>
  <c r="V165" i="4" s="1"/>
  <c r="W164" i="4"/>
  <c r="X165" i="4" s="1"/>
  <c r="Y164" i="4"/>
  <c r="Z165" i="4" s="1"/>
  <c r="AA164" i="4"/>
  <c r="AB165" i="4" s="1"/>
  <c r="AE164" i="4"/>
  <c r="AF165" i="4" s="1"/>
  <c r="AG164" i="4"/>
  <c r="AH165" i="4" s="1"/>
  <c r="C164" i="7"/>
  <c r="D165" i="7" s="1"/>
  <c r="E164" i="7"/>
  <c r="F165" i="7" s="1"/>
  <c r="G164" i="7"/>
  <c r="H165" i="7" s="1"/>
  <c r="I164" i="7"/>
  <c r="J165" i="7" s="1"/>
  <c r="K164" i="7"/>
  <c r="L165" i="7" s="1"/>
  <c r="M164" i="7"/>
  <c r="N165" i="7" s="1"/>
  <c r="O164" i="7"/>
  <c r="P165" i="7" s="1"/>
  <c r="Q164" i="7"/>
  <c r="S164" i="7"/>
  <c r="T165" i="7" s="1"/>
  <c r="U164" i="7"/>
  <c r="V165" i="7" s="1"/>
  <c r="W164" i="7"/>
  <c r="X165" i="7" s="1"/>
  <c r="Y164" i="7"/>
  <c r="Z165" i="7" s="1"/>
  <c r="AA164" i="7"/>
  <c r="AC164" i="7"/>
  <c r="AD165" i="7" s="1"/>
  <c r="AE164" i="7"/>
  <c r="AF165" i="7" s="1"/>
  <c r="AG164" i="7"/>
  <c r="AH165" i="7" s="1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C164" i="8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C165" i="9"/>
  <c r="E165" i="1"/>
  <c r="G165" i="1"/>
  <c r="H165" i="4" l="1"/>
  <c r="A163" i="6"/>
  <c r="D162" i="6"/>
  <c r="E162" i="6"/>
  <c r="F162" i="6"/>
  <c r="G162" i="6"/>
  <c r="H162" i="6"/>
  <c r="I162" i="6"/>
  <c r="K162" i="6"/>
  <c r="L162" i="6"/>
  <c r="M162" i="6"/>
  <c r="N162" i="6"/>
  <c r="P162" i="6"/>
  <c r="Q162" i="6"/>
  <c r="R162" i="6"/>
  <c r="C163" i="6"/>
  <c r="AC163" i="4"/>
  <c r="AD164" i="4" s="1"/>
  <c r="C163" i="4"/>
  <c r="D164" i="4" s="1"/>
  <c r="E163" i="4"/>
  <c r="F164" i="4" s="1"/>
  <c r="G163" i="4"/>
  <c r="H164" i="4" s="1"/>
  <c r="I163" i="4"/>
  <c r="J164" i="4" s="1"/>
  <c r="K163" i="4"/>
  <c r="L164" i="4" s="1"/>
  <c r="M163" i="4"/>
  <c r="N164" i="4" s="1"/>
  <c r="O163" i="4"/>
  <c r="P164" i="4" s="1"/>
  <c r="Q163" i="4"/>
  <c r="R164" i="4" s="1"/>
  <c r="S163" i="4"/>
  <c r="T164" i="4" s="1"/>
  <c r="U163" i="4"/>
  <c r="V164" i="4" s="1"/>
  <c r="W163" i="4"/>
  <c r="X164" i="4" s="1"/>
  <c r="Y163" i="4"/>
  <c r="Z164" i="4" s="1"/>
  <c r="AA163" i="4"/>
  <c r="AB164" i="4" s="1"/>
  <c r="AE163" i="4"/>
  <c r="AF164" i="4" s="1"/>
  <c r="AG163" i="4"/>
  <c r="AH164" i="4" s="1"/>
  <c r="C163" i="7"/>
  <c r="D164" i="7" s="1"/>
  <c r="E163" i="7"/>
  <c r="F164" i="7" s="1"/>
  <c r="G163" i="7"/>
  <c r="H164" i="7" s="1"/>
  <c r="I163" i="7"/>
  <c r="J164" i="7" s="1"/>
  <c r="K163" i="7"/>
  <c r="L164" i="7" s="1"/>
  <c r="M163" i="7"/>
  <c r="N164" i="7" s="1"/>
  <c r="O163" i="7"/>
  <c r="P164" i="7" s="1"/>
  <c r="Q163" i="7"/>
  <c r="S163" i="7"/>
  <c r="T164" i="7" s="1"/>
  <c r="U163" i="7"/>
  <c r="V164" i="7" s="1"/>
  <c r="W163" i="7"/>
  <c r="X164" i="7" s="1"/>
  <c r="Y163" i="7"/>
  <c r="Z164" i="7" s="1"/>
  <c r="AA163" i="7"/>
  <c r="AC163" i="7"/>
  <c r="AD164" i="7" s="1"/>
  <c r="AE163" i="7"/>
  <c r="AF164" i="7" s="1"/>
  <c r="AG163" i="7"/>
  <c r="AH164" i="7" s="1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C163" i="8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C164" i="9"/>
  <c r="E164" i="1"/>
  <c r="G164" i="1"/>
  <c r="H163" i="4" l="1"/>
  <c r="A162" i="6"/>
  <c r="D161" i="6"/>
  <c r="E161" i="6"/>
  <c r="F161" i="6"/>
  <c r="G161" i="6"/>
  <c r="H161" i="6"/>
  <c r="I161" i="6"/>
  <c r="K161" i="6"/>
  <c r="L161" i="6"/>
  <c r="M161" i="6"/>
  <c r="N161" i="6"/>
  <c r="P161" i="6"/>
  <c r="Q161" i="6"/>
  <c r="R161" i="6"/>
  <c r="C162" i="6"/>
  <c r="AC162" i="4"/>
  <c r="AD163" i="4" s="1"/>
  <c r="C162" i="4"/>
  <c r="D163" i="4" s="1"/>
  <c r="E162" i="4"/>
  <c r="F163" i="4" s="1"/>
  <c r="G162" i="4"/>
  <c r="I162" i="4"/>
  <c r="J163" i="4" s="1"/>
  <c r="K162" i="4"/>
  <c r="L163" i="4" s="1"/>
  <c r="M162" i="4"/>
  <c r="N163" i="4" s="1"/>
  <c r="O162" i="4"/>
  <c r="P163" i="4" s="1"/>
  <c r="Q162" i="4"/>
  <c r="R163" i="4" s="1"/>
  <c r="S162" i="4"/>
  <c r="T163" i="4" s="1"/>
  <c r="U162" i="4"/>
  <c r="V163" i="4" s="1"/>
  <c r="W162" i="4"/>
  <c r="X163" i="4" s="1"/>
  <c r="Y162" i="4"/>
  <c r="Z163" i="4" s="1"/>
  <c r="AA162" i="4"/>
  <c r="AB163" i="4" s="1"/>
  <c r="AE162" i="4"/>
  <c r="AF163" i="4" s="1"/>
  <c r="AG162" i="4"/>
  <c r="AH163" i="4" s="1"/>
  <c r="C162" i="7"/>
  <c r="D163" i="7" s="1"/>
  <c r="E162" i="7"/>
  <c r="F163" i="7" s="1"/>
  <c r="G162" i="7"/>
  <c r="H163" i="7" s="1"/>
  <c r="I162" i="7"/>
  <c r="J163" i="7" s="1"/>
  <c r="K162" i="7"/>
  <c r="L163" i="7" s="1"/>
  <c r="M162" i="7"/>
  <c r="N163" i="7" s="1"/>
  <c r="O162" i="7"/>
  <c r="P163" i="7" s="1"/>
  <c r="Q162" i="7"/>
  <c r="S162" i="7"/>
  <c r="T163" i="7" s="1"/>
  <c r="U162" i="7"/>
  <c r="V163" i="7" s="1"/>
  <c r="W162" i="7"/>
  <c r="X163" i="7" s="1"/>
  <c r="Y162" i="7"/>
  <c r="Z163" i="7" s="1"/>
  <c r="AA162" i="7"/>
  <c r="AC162" i="7"/>
  <c r="AD163" i="7" s="1"/>
  <c r="AE162" i="7"/>
  <c r="AF163" i="7" s="1"/>
  <c r="AG162" i="7"/>
  <c r="AH163" i="7" s="1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C162" i="8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C163" i="9"/>
  <c r="E163" i="1"/>
  <c r="G163" i="1"/>
  <c r="H162" i="4" l="1"/>
  <c r="A161" i="6"/>
  <c r="D160" i="6"/>
  <c r="E160" i="6"/>
  <c r="F160" i="6"/>
  <c r="G160" i="6"/>
  <c r="H160" i="6"/>
  <c r="I160" i="6"/>
  <c r="K160" i="6"/>
  <c r="L160" i="6"/>
  <c r="M160" i="6"/>
  <c r="N160" i="6"/>
  <c r="P160" i="6"/>
  <c r="Q160" i="6"/>
  <c r="R160" i="6"/>
  <c r="C161" i="6"/>
  <c r="AC161" i="4"/>
  <c r="AD162" i="4" s="1"/>
  <c r="C161" i="4"/>
  <c r="D162" i="4" s="1"/>
  <c r="E161" i="4"/>
  <c r="F162" i="4" s="1"/>
  <c r="G161" i="4"/>
  <c r="I161" i="4"/>
  <c r="J162" i="4" s="1"/>
  <c r="K161" i="4"/>
  <c r="L162" i="4" s="1"/>
  <c r="M161" i="4"/>
  <c r="N162" i="4" s="1"/>
  <c r="O161" i="4"/>
  <c r="P162" i="4" s="1"/>
  <c r="Q161" i="4"/>
  <c r="R162" i="4" s="1"/>
  <c r="S161" i="4"/>
  <c r="T162" i="4" s="1"/>
  <c r="U161" i="4"/>
  <c r="V162" i="4" s="1"/>
  <c r="W161" i="4"/>
  <c r="X162" i="4" s="1"/>
  <c r="Y161" i="4"/>
  <c r="Z162" i="4" s="1"/>
  <c r="AA161" i="4"/>
  <c r="AB162" i="4" s="1"/>
  <c r="AE161" i="4"/>
  <c r="AF162" i="4" s="1"/>
  <c r="AG161" i="4"/>
  <c r="AH162" i="4" s="1"/>
  <c r="C161" i="7"/>
  <c r="D162" i="7" s="1"/>
  <c r="E161" i="7"/>
  <c r="F162" i="7" s="1"/>
  <c r="G161" i="7"/>
  <c r="H162" i="7" s="1"/>
  <c r="I161" i="7"/>
  <c r="J162" i="7" s="1"/>
  <c r="K161" i="7"/>
  <c r="L162" i="7" s="1"/>
  <c r="M161" i="7"/>
  <c r="N162" i="7" s="1"/>
  <c r="O161" i="7"/>
  <c r="P162" i="7" s="1"/>
  <c r="Q161" i="7"/>
  <c r="S161" i="7"/>
  <c r="T162" i="7" s="1"/>
  <c r="U161" i="7"/>
  <c r="V162" i="7" s="1"/>
  <c r="W161" i="7"/>
  <c r="X162" i="7" s="1"/>
  <c r="Y161" i="7"/>
  <c r="Z162" i="7" s="1"/>
  <c r="AA161" i="7"/>
  <c r="AC161" i="7"/>
  <c r="AD162" i="7" s="1"/>
  <c r="AE161" i="7"/>
  <c r="AF162" i="7" s="1"/>
  <c r="AG161" i="7"/>
  <c r="AH162" i="7" s="1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C161" i="8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C162" i="9"/>
  <c r="E162" i="1"/>
  <c r="G162" i="1"/>
  <c r="H161" i="4" l="1"/>
  <c r="A160" i="6"/>
  <c r="D159" i="6"/>
  <c r="E159" i="6"/>
  <c r="F159" i="6"/>
  <c r="G159" i="6"/>
  <c r="H159" i="6"/>
  <c r="I159" i="6"/>
  <c r="K159" i="6"/>
  <c r="L159" i="6"/>
  <c r="M159" i="6"/>
  <c r="N159" i="6"/>
  <c r="P159" i="6"/>
  <c r="Q159" i="6"/>
  <c r="R159" i="6"/>
  <c r="C160" i="6"/>
  <c r="AC160" i="4"/>
  <c r="AD161" i="4" s="1"/>
  <c r="C160" i="4"/>
  <c r="D161" i="4" s="1"/>
  <c r="E160" i="4"/>
  <c r="F161" i="4" s="1"/>
  <c r="G160" i="4"/>
  <c r="I160" i="4"/>
  <c r="J161" i="4" s="1"/>
  <c r="K160" i="4"/>
  <c r="L161" i="4" s="1"/>
  <c r="M160" i="4"/>
  <c r="N161" i="4" s="1"/>
  <c r="O160" i="4"/>
  <c r="P161" i="4" s="1"/>
  <c r="Q160" i="4"/>
  <c r="R161" i="4" s="1"/>
  <c r="S160" i="4"/>
  <c r="T161" i="4" s="1"/>
  <c r="U160" i="4"/>
  <c r="V161" i="4" s="1"/>
  <c r="W160" i="4"/>
  <c r="X161" i="4" s="1"/>
  <c r="Y160" i="4"/>
  <c r="Z161" i="4" s="1"/>
  <c r="AA160" i="4"/>
  <c r="AB161" i="4" s="1"/>
  <c r="AE160" i="4"/>
  <c r="AF161" i="4" s="1"/>
  <c r="AG160" i="4"/>
  <c r="AH161" i="4" s="1"/>
  <c r="C160" i="7"/>
  <c r="D161" i="7" s="1"/>
  <c r="E160" i="7"/>
  <c r="F161" i="7" s="1"/>
  <c r="G160" i="7"/>
  <c r="H161" i="7" s="1"/>
  <c r="I160" i="7"/>
  <c r="J161" i="7" s="1"/>
  <c r="K160" i="7"/>
  <c r="L161" i="7" s="1"/>
  <c r="M160" i="7"/>
  <c r="N161" i="7" s="1"/>
  <c r="O160" i="7"/>
  <c r="P161" i="7" s="1"/>
  <c r="Q160" i="7"/>
  <c r="S160" i="7"/>
  <c r="T161" i="7" s="1"/>
  <c r="U160" i="7"/>
  <c r="V161" i="7" s="1"/>
  <c r="W160" i="7"/>
  <c r="X161" i="7" s="1"/>
  <c r="Y160" i="7"/>
  <c r="Z161" i="7" s="1"/>
  <c r="AA160" i="7"/>
  <c r="AC160" i="7"/>
  <c r="AD161" i="7" s="1"/>
  <c r="AE160" i="7"/>
  <c r="AF161" i="7" s="1"/>
  <c r="AG160" i="7"/>
  <c r="AH161" i="7" s="1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C160" i="8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C161" i="9"/>
  <c r="E161" i="1"/>
  <c r="G161" i="1"/>
  <c r="A159" i="6" l="1"/>
  <c r="D158" i="6"/>
  <c r="E158" i="6"/>
  <c r="F158" i="6"/>
  <c r="G158" i="6"/>
  <c r="H158" i="6"/>
  <c r="I158" i="6"/>
  <c r="K158" i="6"/>
  <c r="L158" i="6"/>
  <c r="M158" i="6"/>
  <c r="N158" i="6"/>
  <c r="P158" i="6"/>
  <c r="Q158" i="6"/>
  <c r="R158" i="6"/>
  <c r="C159" i="6"/>
  <c r="AC159" i="4"/>
  <c r="AD160" i="4" s="1"/>
  <c r="C159" i="4"/>
  <c r="D160" i="4" s="1"/>
  <c r="E159" i="4"/>
  <c r="F160" i="4" s="1"/>
  <c r="G159" i="4"/>
  <c r="H160" i="4" s="1"/>
  <c r="I159" i="4"/>
  <c r="J160" i="4" s="1"/>
  <c r="K159" i="4"/>
  <c r="L160" i="4" s="1"/>
  <c r="M159" i="4"/>
  <c r="N160" i="4" s="1"/>
  <c r="O159" i="4"/>
  <c r="P160" i="4" s="1"/>
  <c r="Q159" i="4"/>
  <c r="R160" i="4" s="1"/>
  <c r="S159" i="4"/>
  <c r="T160" i="4" s="1"/>
  <c r="U159" i="4"/>
  <c r="V160" i="4" s="1"/>
  <c r="W159" i="4"/>
  <c r="X160" i="4" s="1"/>
  <c r="Y159" i="4"/>
  <c r="Z160" i="4" s="1"/>
  <c r="AA159" i="4"/>
  <c r="AB160" i="4" s="1"/>
  <c r="AE159" i="4"/>
  <c r="AF160" i="4" s="1"/>
  <c r="AG159" i="4"/>
  <c r="AH160" i="4" s="1"/>
  <c r="C159" i="7"/>
  <c r="D160" i="7" s="1"/>
  <c r="E159" i="7"/>
  <c r="F160" i="7" s="1"/>
  <c r="G159" i="7"/>
  <c r="H160" i="7" s="1"/>
  <c r="I159" i="7"/>
  <c r="J160" i="7" s="1"/>
  <c r="K159" i="7"/>
  <c r="L160" i="7" s="1"/>
  <c r="M159" i="7"/>
  <c r="N160" i="7" s="1"/>
  <c r="O159" i="7"/>
  <c r="P160" i="7" s="1"/>
  <c r="Q159" i="7"/>
  <c r="S159" i="7"/>
  <c r="T160" i="7" s="1"/>
  <c r="U159" i="7"/>
  <c r="V160" i="7" s="1"/>
  <c r="W159" i="7"/>
  <c r="X160" i="7" s="1"/>
  <c r="Y159" i="7"/>
  <c r="Z160" i="7" s="1"/>
  <c r="AA159" i="7"/>
  <c r="AC159" i="7"/>
  <c r="AD160" i="7" s="1"/>
  <c r="AE159" i="7"/>
  <c r="AF160" i="7" s="1"/>
  <c r="AG159" i="7"/>
  <c r="AH160" i="7" s="1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C159" i="8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C160" i="9"/>
  <c r="E160" i="1"/>
  <c r="G160" i="1"/>
  <c r="A158" i="6" l="1"/>
  <c r="D157" i="6"/>
  <c r="E157" i="6"/>
  <c r="F157" i="6"/>
  <c r="G157" i="6"/>
  <c r="H157" i="6"/>
  <c r="I157" i="6"/>
  <c r="K157" i="6"/>
  <c r="L157" i="6"/>
  <c r="M157" i="6"/>
  <c r="N157" i="6"/>
  <c r="P157" i="6"/>
  <c r="Q157" i="6"/>
  <c r="R157" i="6"/>
  <c r="C158" i="6"/>
  <c r="AC158" i="4"/>
  <c r="AD159" i="4" s="1"/>
  <c r="C158" i="4"/>
  <c r="D159" i="4" s="1"/>
  <c r="E158" i="4"/>
  <c r="F159" i="4" s="1"/>
  <c r="G158" i="4"/>
  <c r="H159" i="4" s="1"/>
  <c r="I158" i="4"/>
  <c r="J159" i="4" s="1"/>
  <c r="K158" i="4"/>
  <c r="L159" i="4" s="1"/>
  <c r="M158" i="4"/>
  <c r="N159" i="4" s="1"/>
  <c r="O158" i="4"/>
  <c r="P159" i="4" s="1"/>
  <c r="Q158" i="4"/>
  <c r="R159" i="4" s="1"/>
  <c r="S158" i="4"/>
  <c r="T159" i="4" s="1"/>
  <c r="U158" i="4"/>
  <c r="V159" i="4" s="1"/>
  <c r="W158" i="4"/>
  <c r="X159" i="4" s="1"/>
  <c r="Y158" i="4"/>
  <c r="Z159" i="4" s="1"/>
  <c r="AA158" i="4"/>
  <c r="AB159" i="4" s="1"/>
  <c r="AE158" i="4"/>
  <c r="AF159" i="4" s="1"/>
  <c r="AG158" i="4"/>
  <c r="AH159" i="4" s="1"/>
  <c r="C158" i="7"/>
  <c r="D159" i="7" s="1"/>
  <c r="E158" i="7"/>
  <c r="F159" i="7" s="1"/>
  <c r="G158" i="7"/>
  <c r="H159" i="7" s="1"/>
  <c r="I158" i="7"/>
  <c r="J159" i="7" s="1"/>
  <c r="K158" i="7"/>
  <c r="L159" i="7" s="1"/>
  <c r="M158" i="7"/>
  <c r="N159" i="7" s="1"/>
  <c r="O158" i="7"/>
  <c r="P159" i="7" s="1"/>
  <c r="Q158" i="7"/>
  <c r="S158" i="7"/>
  <c r="T159" i="7" s="1"/>
  <c r="U158" i="7"/>
  <c r="V159" i="7" s="1"/>
  <c r="W158" i="7"/>
  <c r="X159" i="7" s="1"/>
  <c r="Y158" i="7"/>
  <c r="Z159" i="7" s="1"/>
  <c r="AA158" i="7"/>
  <c r="AC158" i="7"/>
  <c r="AD159" i="7" s="1"/>
  <c r="AE158" i="7"/>
  <c r="AF159" i="7" s="1"/>
  <c r="AG158" i="7"/>
  <c r="AH159" i="7" s="1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C158" i="8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C159" i="9"/>
  <c r="E159" i="1"/>
  <c r="G159" i="1"/>
  <c r="A157" i="6" l="1"/>
  <c r="D156" i="6"/>
  <c r="E156" i="6"/>
  <c r="F156" i="6"/>
  <c r="G156" i="6"/>
  <c r="H156" i="6"/>
  <c r="I156" i="6"/>
  <c r="K156" i="6"/>
  <c r="L156" i="6"/>
  <c r="M156" i="6"/>
  <c r="N156" i="6"/>
  <c r="P156" i="6"/>
  <c r="Q156" i="6"/>
  <c r="R156" i="6"/>
  <c r="C157" i="6"/>
  <c r="AC157" i="4"/>
  <c r="AD158" i="4" s="1"/>
  <c r="C157" i="4"/>
  <c r="D158" i="4" s="1"/>
  <c r="E157" i="4"/>
  <c r="F158" i="4" s="1"/>
  <c r="G157" i="4"/>
  <c r="H158" i="4" s="1"/>
  <c r="I157" i="4"/>
  <c r="J158" i="4" s="1"/>
  <c r="K157" i="4"/>
  <c r="L158" i="4" s="1"/>
  <c r="M157" i="4"/>
  <c r="N158" i="4" s="1"/>
  <c r="O157" i="4"/>
  <c r="P158" i="4" s="1"/>
  <c r="Q157" i="4"/>
  <c r="R158" i="4" s="1"/>
  <c r="S157" i="4"/>
  <c r="T158" i="4" s="1"/>
  <c r="U157" i="4"/>
  <c r="V158" i="4" s="1"/>
  <c r="W157" i="4"/>
  <c r="X158" i="4" s="1"/>
  <c r="Y157" i="4"/>
  <c r="Z158" i="4" s="1"/>
  <c r="AA157" i="4"/>
  <c r="AB158" i="4" s="1"/>
  <c r="AE157" i="4"/>
  <c r="AF158" i="4" s="1"/>
  <c r="AG157" i="4"/>
  <c r="AH158" i="4" s="1"/>
  <c r="C157" i="7"/>
  <c r="D158" i="7" s="1"/>
  <c r="E157" i="7"/>
  <c r="F158" i="7" s="1"/>
  <c r="G157" i="7"/>
  <c r="H158" i="7" s="1"/>
  <c r="I157" i="7"/>
  <c r="J158" i="7" s="1"/>
  <c r="K157" i="7"/>
  <c r="L158" i="7" s="1"/>
  <c r="M157" i="7"/>
  <c r="N158" i="7" s="1"/>
  <c r="O157" i="7"/>
  <c r="P158" i="7" s="1"/>
  <c r="Q157" i="7"/>
  <c r="S157" i="7"/>
  <c r="T158" i="7" s="1"/>
  <c r="U157" i="7"/>
  <c r="V158" i="7" s="1"/>
  <c r="W157" i="7"/>
  <c r="X158" i="7" s="1"/>
  <c r="Y157" i="7"/>
  <c r="Z158" i="7" s="1"/>
  <c r="AA157" i="7"/>
  <c r="AC157" i="7"/>
  <c r="AD158" i="7" s="1"/>
  <c r="AE157" i="7"/>
  <c r="AF158" i="7" s="1"/>
  <c r="AG157" i="7"/>
  <c r="AH158" i="7" s="1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C157" i="8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C158" i="9"/>
  <c r="E158" i="1"/>
  <c r="G158" i="1"/>
  <c r="A156" i="6" l="1"/>
  <c r="D155" i="6"/>
  <c r="E155" i="6"/>
  <c r="F155" i="6"/>
  <c r="G155" i="6"/>
  <c r="H155" i="6"/>
  <c r="I155" i="6"/>
  <c r="K155" i="6"/>
  <c r="L155" i="6"/>
  <c r="M155" i="6"/>
  <c r="N155" i="6"/>
  <c r="P155" i="6"/>
  <c r="Q155" i="6"/>
  <c r="R155" i="6"/>
  <c r="C156" i="6"/>
  <c r="AC156" i="4"/>
  <c r="AD157" i="4" s="1"/>
  <c r="C156" i="4"/>
  <c r="D157" i="4" s="1"/>
  <c r="E156" i="4"/>
  <c r="F157" i="4" s="1"/>
  <c r="G156" i="4"/>
  <c r="I156" i="4"/>
  <c r="J157" i="4" s="1"/>
  <c r="K156" i="4"/>
  <c r="L157" i="4" s="1"/>
  <c r="M156" i="4"/>
  <c r="N157" i="4" s="1"/>
  <c r="O156" i="4"/>
  <c r="P157" i="4" s="1"/>
  <c r="Q156" i="4"/>
  <c r="R157" i="4" s="1"/>
  <c r="S156" i="4"/>
  <c r="T157" i="4" s="1"/>
  <c r="U156" i="4"/>
  <c r="V157" i="4" s="1"/>
  <c r="W156" i="4"/>
  <c r="X157" i="4" s="1"/>
  <c r="Y156" i="4"/>
  <c r="Z157" i="4" s="1"/>
  <c r="AA156" i="4"/>
  <c r="AB157" i="4" s="1"/>
  <c r="AE156" i="4"/>
  <c r="AF157" i="4" s="1"/>
  <c r="AG156" i="4"/>
  <c r="AH157" i="4" s="1"/>
  <c r="C156" i="7"/>
  <c r="D157" i="7" s="1"/>
  <c r="E156" i="7"/>
  <c r="F157" i="7" s="1"/>
  <c r="G156" i="7"/>
  <c r="H157" i="7" s="1"/>
  <c r="I156" i="7"/>
  <c r="J157" i="7" s="1"/>
  <c r="K156" i="7"/>
  <c r="L157" i="7" s="1"/>
  <c r="M156" i="7"/>
  <c r="N157" i="7" s="1"/>
  <c r="O156" i="7"/>
  <c r="P157" i="7" s="1"/>
  <c r="Q156" i="7"/>
  <c r="S156" i="7"/>
  <c r="T157" i="7" s="1"/>
  <c r="U156" i="7"/>
  <c r="V157" i="7" s="1"/>
  <c r="W156" i="7"/>
  <c r="X157" i="7" s="1"/>
  <c r="Y156" i="7"/>
  <c r="Z157" i="7" s="1"/>
  <c r="AA156" i="7"/>
  <c r="AC156" i="7"/>
  <c r="AD157" i="7" s="1"/>
  <c r="AE156" i="7"/>
  <c r="AF157" i="7" s="1"/>
  <c r="AG156" i="7"/>
  <c r="AH157" i="7" s="1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C156" i="8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C157" i="9"/>
  <c r="E157" i="1"/>
  <c r="G157" i="1"/>
  <c r="H157" i="4" l="1"/>
  <c r="A155" i="6"/>
  <c r="D154" i="6"/>
  <c r="E154" i="6"/>
  <c r="F154" i="6"/>
  <c r="G154" i="6"/>
  <c r="H154" i="6"/>
  <c r="I154" i="6"/>
  <c r="K154" i="6"/>
  <c r="L154" i="6"/>
  <c r="M154" i="6"/>
  <c r="N154" i="6"/>
  <c r="P154" i="6"/>
  <c r="Q154" i="6"/>
  <c r="R154" i="6"/>
  <c r="C155" i="6"/>
  <c r="AC155" i="4"/>
  <c r="AD156" i="4" s="1"/>
  <c r="C155" i="4"/>
  <c r="D156" i="4" s="1"/>
  <c r="E155" i="4"/>
  <c r="F156" i="4" s="1"/>
  <c r="G155" i="4"/>
  <c r="I155" i="4"/>
  <c r="J156" i="4" s="1"/>
  <c r="K155" i="4"/>
  <c r="L156" i="4" s="1"/>
  <c r="M155" i="4"/>
  <c r="N156" i="4" s="1"/>
  <c r="O155" i="4"/>
  <c r="P156" i="4" s="1"/>
  <c r="Q155" i="4"/>
  <c r="R156" i="4" s="1"/>
  <c r="S155" i="4"/>
  <c r="T156" i="4" s="1"/>
  <c r="U155" i="4"/>
  <c r="V156" i="4" s="1"/>
  <c r="W155" i="4"/>
  <c r="X156" i="4" s="1"/>
  <c r="Y155" i="4"/>
  <c r="Z156" i="4" s="1"/>
  <c r="AA155" i="4"/>
  <c r="AB156" i="4" s="1"/>
  <c r="AE155" i="4"/>
  <c r="AF156" i="4" s="1"/>
  <c r="AG155" i="4"/>
  <c r="AH156" i="4" s="1"/>
  <c r="C155" i="7"/>
  <c r="D156" i="7" s="1"/>
  <c r="E155" i="7"/>
  <c r="F156" i="7" s="1"/>
  <c r="G155" i="7"/>
  <c r="H156" i="7" s="1"/>
  <c r="I155" i="7"/>
  <c r="J156" i="7" s="1"/>
  <c r="K155" i="7"/>
  <c r="L156" i="7" s="1"/>
  <c r="M155" i="7"/>
  <c r="N156" i="7" s="1"/>
  <c r="O155" i="7"/>
  <c r="P156" i="7" s="1"/>
  <c r="Q155" i="7"/>
  <c r="S155" i="7"/>
  <c r="T156" i="7" s="1"/>
  <c r="U155" i="7"/>
  <c r="V156" i="7" s="1"/>
  <c r="W155" i="7"/>
  <c r="X156" i="7" s="1"/>
  <c r="Y155" i="7"/>
  <c r="Z156" i="7" s="1"/>
  <c r="AA155" i="7"/>
  <c r="AC155" i="7"/>
  <c r="AD156" i="7" s="1"/>
  <c r="AE155" i="7"/>
  <c r="AF156" i="7" s="1"/>
  <c r="AG155" i="7"/>
  <c r="AH156" i="7" s="1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C155" i="8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C156" i="9"/>
  <c r="E156" i="1"/>
  <c r="G156" i="1"/>
  <c r="H156" i="4" l="1"/>
  <c r="A154" i="6"/>
  <c r="D153" i="6"/>
  <c r="E153" i="6"/>
  <c r="F153" i="6"/>
  <c r="G153" i="6"/>
  <c r="H153" i="6"/>
  <c r="I153" i="6"/>
  <c r="K153" i="6"/>
  <c r="L153" i="6"/>
  <c r="M153" i="6"/>
  <c r="N153" i="6"/>
  <c r="P153" i="6"/>
  <c r="Q153" i="6"/>
  <c r="R153" i="6"/>
  <c r="C154" i="6"/>
  <c r="AC154" i="4"/>
  <c r="AD155" i="4" s="1"/>
  <c r="C154" i="4"/>
  <c r="D155" i="4" s="1"/>
  <c r="E154" i="4"/>
  <c r="F155" i="4" s="1"/>
  <c r="G154" i="4"/>
  <c r="H155" i="4" s="1"/>
  <c r="I154" i="4"/>
  <c r="J155" i="4" s="1"/>
  <c r="K154" i="4"/>
  <c r="L155" i="4" s="1"/>
  <c r="M154" i="4"/>
  <c r="N155" i="4" s="1"/>
  <c r="O154" i="4"/>
  <c r="P155" i="4" s="1"/>
  <c r="Q154" i="4"/>
  <c r="S154" i="4"/>
  <c r="T155" i="4" s="1"/>
  <c r="U154" i="4"/>
  <c r="V155" i="4" s="1"/>
  <c r="W154" i="4"/>
  <c r="X155" i="4" s="1"/>
  <c r="Y154" i="4"/>
  <c r="Z155" i="4" s="1"/>
  <c r="AA154" i="4"/>
  <c r="AE154" i="4"/>
  <c r="AF155" i="4" s="1"/>
  <c r="AG154" i="4"/>
  <c r="AH155" i="4" s="1"/>
  <c r="C154" i="7"/>
  <c r="D155" i="7" s="1"/>
  <c r="E154" i="7"/>
  <c r="F155" i="7" s="1"/>
  <c r="G154" i="7"/>
  <c r="H155" i="7" s="1"/>
  <c r="I154" i="7"/>
  <c r="J155" i="7" s="1"/>
  <c r="K154" i="7"/>
  <c r="L155" i="7" s="1"/>
  <c r="M154" i="7"/>
  <c r="N155" i="7" s="1"/>
  <c r="O154" i="7"/>
  <c r="P155" i="7" s="1"/>
  <c r="Q154" i="7"/>
  <c r="S154" i="7"/>
  <c r="T155" i="7" s="1"/>
  <c r="U154" i="7"/>
  <c r="V155" i="7" s="1"/>
  <c r="W154" i="7"/>
  <c r="X155" i="7" s="1"/>
  <c r="Y154" i="7"/>
  <c r="Z155" i="7" s="1"/>
  <c r="AA154" i="7"/>
  <c r="AC154" i="7"/>
  <c r="AD155" i="7" s="1"/>
  <c r="AE154" i="7"/>
  <c r="AF155" i="7" s="1"/>
  <c r="AG154" i="7"/>
  <c r="AH155" i="7" s="1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C154" i="8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C155" i="9"/>
  <c r="E155" i="1"/>
  <c r="G155" i="1"/>
  <c r="A153" i="6" l="1"/>
  <c r="D152" i="6"/>
  <c r="E152" i="6"/>
  <c r="F152" i="6"/>
  <c r="G152" i="6"/>
  <c r="H152" i="6"/>
  <c r="I152" i="6"/>
  <c r="K152" i="6"/>
  <c r="L152" i="6"/>
  <c r="M152" i="6"/>
  <c r="N152" i="6"/>
  <c r="P152" i="6"/>
  <c r="Q152" i="6"/>
  <c r="R152" i="6"/>
  <c r="C153" i="6"/>
  <c r="AC153" i="4"/>
  <c r="AD154" i="4" s="1"/>
  <c r="C153" i="4"/>
  <c r="D154" i="4" s="1"/>
  <c r="E153" i="4"/>
  <c r="F154" i="4" s="1"/>
  <c r="G153" i="4"/>
  <c r="H154" i="4" s="1"/>
  <c r="I153" i="4"/>
  <c r="J154" i="4" s="1"/>
  <c r="K153" i="4"/>
  <c r="L154" i="4" s="1"/>
  <c r="M153" i="4"/>
  <c r="N154" i="4" s="1"/>
  <c r="O153" i="4"/>
  <c r="P154" i="4" s="1"/>
  <c r="Q153" i="4"/>
  <c r="S153" i="4"/>
  <c r="T154" i="4" s="1"/>
  <c r="U153" i="4"/>
  <c r="V154" i="4" s="1"/>
  <c r="W153" i="4"/>
  <c r="X154" i="4" s="1"/>
  <c r="Y153" i="4"/>
  <c r="Z154" i="4" s="1"/>
  <c r="AA153" i="4"/>
  <c r="AE153" i="4"/>
  <c r="AF154" i="4" s="1"/>
  <c r="AG153" i="4"/>
  <c r="AH154" i="4" s="1"/>
  <c r="C153" i="7"/>
  <c r="D154" i="7" s="1"/>
  <c r="E153" i="7"/>
  <c r="F154" i="7" s="1"/>
  <c r="G153" i="7"/>
  <c r="H154" i="7" s="1"/>
  <c r="I153" i="7"/>
  <c r="J154" i="7" s="1"/>
  <c r="K153" i="7"/>
  <c r="L154" i="7" s="1"/>
  <c r="M153" i="7"/>
  <c r="N154" i="7" s="1"/>
  <c r="O153" i="7"/>
  <c r="P154" i="7" s="1"/>
  <c r="Q153" i="7"/>
  <c r="S153" i="7"/>
  <c r="T154" i="7" s="1"/>
  <c r="U153" i="7"/>
  <c r="V154" i="7" s="1"/>
  <c r="W153" i="7"/>
  <c r="X154" i="7" s="1"/>
  <c r="Y153" i="7"/>
  <c r="Z154" i="7" s="1"/>
  <c r="AA153" i="7"/>
  <c r="AC153" i="7"/>
  <c r="AD154" i="7" s="1"/>
  <c r="AE153" i="7"/>
  <c r="AF154" i="7" s="1"/>
  <c r="AG153" i="7"/>
  <c r="AH154" i="7" s="1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C153" i="8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C154" i="9"/>
  <c r="E154" i="1"/>
  <c r="G154" i="1"/>
  <c r="A152" i="6" l="1"/>
  <c r="D151" i="6"/>
  <c r="E151" i="6"/>
  <c r="F151" i="6"/>
  <c r="G151" i="6"/>
  <c r="H151" i="6"/>
  <c r="I151" i="6"/>
  <c r="K151" i="6"/>
  <c r="L151" i="6"/>
  <c r="M151" i="6"/>
  <c r="N151" i="6"/>
  <c r="P151" i="6"/>
  <c r="Q151" i="6"/>
  <c r="R151" i="6"/>
  <c r="C152" i="6"/>
  <c r="AC152" i="4"/>
  <c r="AD153" i="4" s="1"/>
  <c r="C152" i="4"/>
  <c r="D153" i="4" s="1"/>
  <c r="E152" i="4"/>
  <c r="F153" i="4" s="1"/>
  <c r="G152" i="4"/>
  <c r="H153" i="4" s="1"/>
  <c r="I152" i="4"/>
  <c r="J153" i="4" s="1"/>
  <c r="K152" i="4"/>
  <c r="L153" i="4" s="1"/>
  <c r="M152" i="4"/>
  <c r="N153" i="4" s="1"/>
  <c r="O152" i="4"/>
  <c r="P153" i="4" s="1"/>
  <c r="Q152" i="4"/>
  <c r="S152" i="4"/>
  <c r="T153" i="4" s="1"/>
  <c r="U152" i="4"/>
  <c r="V153" i="4" s="1"/>
  <c r="W152" i="4"/>
  <c r="X153" i="4" s="1"/>
  <c r="Y152" i="4"/>
  <c r="Z153" i="4" s="1"/>
  <c r="AA152" i="4"/>
  <c r="AE152" i="4"/>
  <c r="AF153" i="4" s="1"/>
  <c r="AG152" i="4"/>
  <c r="AH153" i="4" s="1"/>
  <c r="C152" i="7"/>
  <c r="D153" i="7" s="1"/>
  <c r="E152" i="7"/>
  <c r="F153" i="7" s="1"/>
  <c r="G152" i="7"/>
  <c r="H153" i="7" s="1"/>
  <c r="I152" i="7"/>
  <c r="J153" i="7" s="1"/>
  <c r="K152" i="7"/>
  <c r="L153" i="7" s="1"/>
  <c r="M152" i="7"/>
  <c r="N153" i="7" s="1"/>
  <c r="O152" i="7"/>
  <c r="P153" i="7" s="1"/>
  <c r="Q152" i="7"/>
  <c r="S152" i="7"/>
  <c r="T153" i="7" s="1"/>
  <c r="U152" i="7"/>
  <c r="V153" i="7" s="1"/>
  <c r="W152" i="7"/>
  <c r="X153" i="7" s="1"/>
  <c r="Y152" i="7"/>
  <c r="Z153" i="7" s="1"/>
  <c r="AA152" i="7"/>
  <c r="AC152" i="7"/>
  <c r="AD153" i="7" s="1"/>
  <c r="AE152" i="7"/>
  <c r="AF153" i="7" s="1"/>
  <c r="AG152" i="7"/>
  <c r="AH153" i="7" s="1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C152" i="8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C153" i="9"/>
  <c r="E153" i="1"/>
  <c r="G153" i="1"/>
  <c r="A151" i="6" l="1"/>
  <c r="D150" i="6"/>
  <c r="E150" i="6"/>
  <c r="F150" i="6"/>
  <c r="G150" i="6"/>
  <c r="H150" i="6"/>
  <c r="I150" i="6"/>
  <c r="K150" i="6"/>
  <c r="L150" i="6"/>
  <c r="M150" i="6"/>
  <c r="N150" i="6"/>
  <c r="P150" i="6"/>
  <c r="Q150" i="6"/>
  <c r="R150" i="6"/>
  <c r="C151" i="6"/>
  <c r="AC151" i="4"/>
  <c r="AD152" i="4" s="1"/>
  <c r="C151" i="4"/>
  <c r="D152" i="4" s="1"/>
  <c r="E151" i="4"/>
  <c r="F152" i="4" s="1"/>
  <c r="G151" i="4"/>
  <c r="H152" i="4" s="1"/>
  <c r="I151" i="4"/>
  <c r="J152" i="4" s="1"/>
  <c r="K151" i="4"/>
  <c r="L152" i="4" s="1"/>
  <c r="M151" i="4"/>
  <c r="N152" i="4" s="1"/>
  <c r="O151" i="4"/>
  <c r="P152" i="4" s="1"/>
  <c r="Q151" i="4"/>
  <c r="S151" i="4"/>
  <c r="T152" i="4" s="1"/>
  <c r="U151" i="4"/>
  <c r="V152" i="4" s="1"/>
  <c r="W151" i="4"/>
  <c r="X152" i="4" s="1"/>
  <c r="Y151" i="4"/>
  <c r="Z152" i="4" s="1"/>
  <c r="AA151" i="4"/>
  <c r="AE151" i="4"/>
  <c r="AF152" i="4" s="1"/>
  <c r="AG151" i="4"/>
  <c r="AH152" i="4" s="1"/>
  <c r="C151" i="7"/>
  <c r="D152" i="7" s="1"/>
  <c r="E151" i="7"/>
  <c r="F152" i="7" s="1"/>
  <c r="G151" i="7"/>
  <c r="H152" i="7" s="1"/>
  <c r="I151" i="7"/>
  <c r="J152" i="7" s="1"/>
  <c r="K151" i="7"/>
  <c r="L152" i="7" s="1"/>
  <c r="M151" i="7"/>
  <c r="N152" i="7" s="1"/>
  <c r="O151" i="7"/>
  <c r="P152" i="7" s="1"/>
  <c r="Q151" i="7"/>
  <c r="S151" i="7"/>
  <c r="T152" i="7" s="1"/>
  <c r="U151" i="7"/>
  <c r="V152" i="7" s="1"/>
  <c r="W151" i="7"/>
  <c r="X152" i="7" s="1"/>
  <c r="Y151" i="7"/>
  <c r="Z152" i="7" s="1"/>
  <c r="AA151" i="7"/>
  <c r="AC151" i="7"/>
  <c r="AD152" i="7" s="1"/>
  <c r="AE151" i="7"/>
  <c r="AF152" i="7" s="1"/>
  <c r="AG151" i="7"/>
  <c r="AH152" i="7" s="1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C151" i="8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C152" i="9"/>
  <c r="E152" i="1"/>
  <c r="G152" i="1"/>
  <c r="A150" i="6" l="1"/>
  <c r="D149" i="6"/>
  <c r="E149" i="6"/>
  <c r="F149" i="6"/>
  <c r="G149" i="6"/>
  <c r="H149" i="6"/>
  <c r="I149" i="6"/>
  <c r="K149" i="6"/>
  <c r="L149" i="6"/>
  <c r="M149" i="6"/>
  <c r="N149" i="6"/>
  <c r="P149" i="6"/>
  <c r="Q149" i="6"/>
  <c r="R149" i="6"/>
  <c r="C150" i="6"/>
  <c r="AC150" i="4"/>
  <c r="AD151" i="4" s="1"/>
  <c r="C150" i="4"/>
  <c r="D151" i="4" s="1"/>
  <c r="E150" i="4"/>
  <c r="F151" i="4" s="1"/>
  <c r="G150" i="4"/>
  <c r="H151" i="4" s="1"/>
  <c r="I150" i="4"/>
  <c r="J151" i="4" s="1"/>
  <c r="K150" i="4"/>
  <c r="L151" i="4" s="1"/>
  <c r="M150" i="4"/>
  <c r="N151" i="4" s="1"/>
  <c r="O150" i="4"/>
  <c r="P151" i="4" s="1"/>
  <c r="Q150" i="4"/>
  <c r="S150" i="4"/>
  <c r="T151" i="4" s="1"/>
  <c r="U150" i="4"/>
  <c r="V151" i="4" s="1"/>
  <c r="W150" i="4"/>
  <c r="X151" i="4" s="1"/>
  <c r="Y150" i="4"/>
  <c r="Z151" i="4" s="1"/>
  <c r="AA150" i="4"/>
  <c r="AE150" i="4"/>
  <c r="AF151" i="4" s="1"/>
  <c r="AG150" i="4"/>
  <c r="AH151" i="4" s="1"/>
  <c r="C150" i="7"/>
  <c r="D151" i="7" s="1"/>
  <c r="E150" i="7"/>
  <c r="F151" i="7" s="1"/>
  <c r="G150" i="7"/>
  <c r="H151" i="7" s="1"/>
  <c r="I150" i="7"/>
  <c r="J151" i="7" s="1"/>
  <c r="K150" i="7"/>
  <c r="L151" i="7" s="1"/>
  <c r="M150" i="7"/>
  <c r="N151" i="7" s="1"/>
  <c r="O150" i="7"/>
  <c r="P151" i="7" s="1"/>
  <c r="Q150" i="7"/>
  <c r="S150" i="7"/>
  <c r="T151" i="7" s="1"/>
  <c r="U150" i="7"/>
  <c r="V151" i="7" s="1"/>
  <c r="W150" i="7"/>
  <c r="X151" i="7" s="1"/>
  <c r="Y150" i="7"/>
  <c r="Z151" i="7" s="1"/>
  <c r="AA150" i="7"/>
  <c r="AC150" i="7"/>
  <c r="AD151" i="7" s="1"/>
  <c r="AE150" i="7"/>
  <c r="AF151" i="7" s="1"/>
  <c r="AG150" i="7"/>
  <c r="AH151" i="7" s="1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C150" i="8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C151" i="9"/>
  <c r="E151" i="1"/>
  <c r="G151" i="1"/>
  <c r="A149" i="6" l="1"/>
  <c r="D148" i="6"/>
  <c r="E148" i="6"/>
  <c r="F148" i="6"/>
  <c r="G148" i="6"/>
  <c r="H148" i="6"/>
  <c r="I148" i="6"/>
  <c r="K148" i="6"/>
  <c r="L148" i="6"/>
  <c r="M148" i="6"/>
  <c r="N148" i="6"/>
  <c r="P148" i="6"/>
  <c r="Q148" i="6"/>
  <c r="R148" i="6"/>
  <c r="C149" i="6"/>
  <c r="AC149" i="4"/>
  <c r="AD150" i="4" s="1"/>
  <c r="C149" i="4"/>
  <c r="D150" i="4" s="1"/>
  <c r="E149" i="4"/>
  <c r="F150" i="4" s="1"/>
  <c r="G149" i="4"/>
  <c r="H150" i="4" s="1"/>
  <c r="I149" i="4"/>
  <c r="J150" i="4" s="1"/>
  <c r="K149" i="4"/>
  <c r="L150" i="4" s="1"/>
  <c r="M149" i="4"/>
  <c r="N150" i="4" s="1"/>
  <c r="O149" i="4"/>
  <c r="P150" i="4" s="1"/>
  <c r="Q149" i="4"/>
  <c r="S149" i="4"/>
  <c r="T150" i="4" s="1"/>
  <c r="U149" i="4"/>
  <c r="V150" i="4" s="1"/>
  <c r="W149" i="4"/>
  <c r="X150" i="4" s="1"/>
  <c r="Y149" i="4"/>
  <c r="Z150" i="4" s="1"/>
  <c r="AA149" i="4"/>
  <c r="AE149" i="4"/>
  <c r="AF150" i="4" s="1"/>
  <c r="AG149" i="4"/>
  <c r="AH150" i="4" s="1"/>
  <c r="C149" i="7"/>
  <c r="D150" i="7" s="1"/>
  <c r="E149" i="7"/>
  <c r="F150" i="7" s="1"/>
  <c r="G149" i="7"/>
  <c r="H150" i="7" s="1"/>
  <c r="I149" i="7"/>
  <c r="J150" i="7" s="1"/>
  <c r="K149" i="7"/>
  <c r="L150" i="7" s="1"/>
  <c r="M149" i="7"/>
  <c r="N150" i="7" s="1"/>
  <c r="O149" i="7"/>
  <c r="P150" i="7" s="1"/>
  <c r="Q149" i="7"/>
  <c r="S149" i="7"/>
  <c r="T150" i="7" s="1"/>
  <c r="U149" i="7"/>
  <c r="V150" i="7" s="1"/>
  <c r="W149" i="7"/>
  <c r="X150" i="7" s="1"/>
  <c r="Y149" i="7"/>
  <c r="Z150" i="7" s="1"/>
  <c r="AA149" i="7"/>
  <c r="AC149" i="7"/>
  <c r="AD150" i="7" s="1"/>
  <c r="AE149" i="7"/>
  <c r="AF150" i="7" s="1"/>
  <c r="AG149" i="7"/>
  <c r="AH150" i="7" s="1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C149" i="8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C150" i="9"/>
  <c r="E150" i="1"/>
  <c r="G150" i="1"/>
  <c r="A148" i="6" l="1"/>
  <c r="D147" i="6"/>
  <c r="E147" i="6"/>
  <c r="F147" i="6"/>
  <c r="G147" i="6"/>
  <c r="H147" i="6"/>
  <c r="I147" i="6"/>
  <c r="K147" i="6"/>
  <c r="L147" i="6"/>
  <c r="M147" i="6"/>
  <c r="N147" i="6"/>
  <c r="P147" i="6"/>
  <c r="Q147" i="6"/>
  <c r="R147" i="6"/>
  <c r="C148" i="6"/>
  <c r="AC148" i="4"/>
  <c r="AD149" i="4" s="1"/>
  <c r="C148" i="4"/>
  <c r="D149" i="4" s="1"/>
  <c r="E148" i="4"/>
  <c r="F149" i="4" s="1"/>
  <c r="G148" i="4"/>
  <c r="H149" i="4" s="1"/>
  <c r="I148" i="4"/>
  <c r="J149" i="4" s="1"/>
  <c r="K148" i="4"/>
  <c r="L149" i="4" s="1"/>
  <c r="M148" i="4"/>
  <c r="N149" i="4" s="1"/>
  <c r="O148" i="4"/>
  <c r="P149" i="4" s="1"/>
  <c r="Q148" i="4"/>
  <c r="S148" i="4"/>
  <c r="T149" i="4" s="1"/>
  <c r="U148" i="4"/>
  <c r="V149" i="4" s="1"/>
  <c r="W148" i="4"/>
  <c r="X149" i="4" s="1"/>
  <c r="Y148" i="4"/>
  <c r="Z149" i="4" s="1"/>
  <c r="AA148" i="4"/>
  <c r="AE148" i="4"/>
  <c r="AF149" i="4" s="1"/>
  <c r="AG148" i="4"/>
  <c r="AH149" i="4" s="1"/>
  <c r="C148" i="7"/>
  <c r="D149" i="7" s="1"/>
  <c r="E148" i="7"/>
  <c r="F149" i="7" s="1"/>
  <c r="G148" i="7"/>
  <c r="H149" i="7" s="1"/>
  <c r="I148" i="7"/>
  <c r="J149" i="7" s="1"/>
  <c r="K148" i="7"/>
  <c r="L149" i="7" s="1"/>
  <c r="M148" i="7"/>
  <c r="N149" i="7" s="1"/>
  <c r="O148" i="7"/>
  <c r="P149" i="7" s="1"/>
  <c r="Q148" i="7"/>
  <c r="S148" i="7"/>
  <c r="T149" i="7" s="1"/>
  <c r="U148" i="7"/>
  <c r="V149" i="7" s="1"/>
  <c r="W148" i="7"/>
  <c r="X149" i="7" s="1"/>
  <c r="Y148" i="7"/>
  <c r="Z149" i="7" s="1"/>
  <c r="AA148" i="7"/>
  <c r="AC148" i="7"/>
  <c r="AD149" i="7" s="1"/>
  <c r="AE148" i="7"/>
  <c r="AF149" i="7" s="1"/>
  <c r="AG148" i="7"/>
  <c r="AH149" i="7" s="1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C148" i="8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C149" i="9"/>
  <c r="E149" i="1"/>
  <c r="G149" i="1"/>
  <c r="A147" i="6" l="1"/>
  <c r="D146" i="6"/>
  <c r="E146" i="6"/>
  <c r="F146" i="6"/>
  <c r="G146" i="6"/>
  <c r="H146" i="6"/>
  <c r="I146" i="6"/>
  <c r="K146" i="6"/>
  <c r="L146" i="6"/>
  <c r="M146" i="6"/>
  <c r="N146" i="6"/>
  <c r="P146" i="6"/>
  <c r="Q146" i="6"/>
  <c r="R146" i="6"/>
  <c r="C147" i="6"/>
  <c r="AC147" i="4"/>
  <c r="AD148" i="4" s="1"/>
  <c r="C147" i="4"/>
  <c r="D148" i="4" s="1"/>
  <c r="E147" i="4"/>
  <c r="F148" i="4" s="1"/>
  <c r="G147" i="4"/>
  <c r="H148" i="4" s="1"/>
  <c r="I147" i="4"/>
  <c r="J148" i="4" s="1"/>
  <c r="K147" i="4"/>
  <c r="L148" i="4" s="1"/>
  <c r="M147" i="4"/>
  <c r="N148" i="4" s="1"/>
  <c r="O147" i="4"/>
  <c r="P148" i="4" s="1"/>
  <c r="Q147" i="4"/>
  <c r="S147" i="4"/>
  <c r="T148" i="4" s="1"/>
  <c r="U147" i="4"/>
  <c r="V148" i="4" s="1"/>
  <c r="W147" i="4"/>
  <c r="X148" i="4" s="1"/>
  <c r="Y147" i="4"/>
  <c r="Z148" i="4" s="1"/>
  <c r="AA147" i="4"/>
  <c r="AE147" i="4"/>
  <c r="AF148" i="4" s="1"/>
  <c r="AG147" i="4"/>
  <c r="AH148" i="4" s="1"/>
  <c r="C147" i="7"/>
  <c r="D148" i="7" s="1"/>
  <c r="E147" i="7"/>
  <c r="F148" i="7" s="1"/>
  <c r="G147" i="7"/>
  <c r="H148" i="7" s="1"/>
  <c r="I147" i="7"/>
  <c r="J148" i="7" s="1"/>
  <c r="K147" i="7"/>
  <c r="L148" i="7" s="1"/>
  <c r="M147" i="7"/>
  <c r="N148" i="7" s="1"/>
  <c r="O147" i="7"/>
  <c r="P148" i="7" s="1"/>
  <c r="Q147" i="7"/>
  <c r="S147" i="7"/>
  <c r="T148" i="7" s="1"/>
  <c r="U147" i="7"/>
  <c r="V148" i="7" s="1"/>
  <c r="W147" i="7"/>
  <c r="X148" i="7" s="1"/>
  <c r="Y147" i="7"/>
  <c r="Z148" i="7" s="1"/>
  <c r="AA147" i="7"/>
  <c r="AC147" i="7"/>
  <c r="AD148" i="7" s="1"/>
  <c r="AE147" i="7"/>
  <c r="AF148" i="7" s="1"/>
  <c r="AG147" i="7"/>
  <c r="AH148" i="7" s="1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C147" i="8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C148" i="9"/>
  <c r="E148" i="1"/>
  <c r="G148" i="1"/>
  <c r="A146" i="6" l="1"/>
  <c r="D145" i="6"/>
  <c r="E145" i="6"/>
  <c r="F145" i="6"/>
  <c r="G145" i="6"/>
  <c r="H145" i="6"/>
  <c r="I145" i="6"/>
  <c r="K145" i="6"/>
  <c r="L145" i="6"/>
  <c r="M145" i="6"/>
  <c r="N145" i="6"/>
  <c r="P145" i="6"/>
  <c r="Q145" i="6"/>
  <c r="R145" i="6"/>
  <c r="C146" i="6"/>
  <c r="AC146" i="4"/>
  <c r="AD147" i="4" s="1"/>
  <c r="C146" i="4"/>
  <c r="D147" i="4" s="1"/>
  <c r="E146" i="4"/>
  <c r="F147" i="4" s="1"/>
  <c r="G146" i="4"/>
  <c r="H147" i="4" s="1"/>
  <c r="I146" i="4"/>
  <c r="J147" i="4" s="1"/>
  <c r="K146" i="4"/>
  <c r="L147" i="4" s="1"/>
  <c r="M146" i="4"/>
  <c r="N147" i="4" s="1"/>
  <c r="O146" i="4"/>
  <c r="P147" i="4" s="1"/>
  <c r="Q146" i="4"/>
  <c r="S146" i="4"/>
  <c r="T147" i="4" s="1"/>
  <c r="U146" i="4"/>
  <c r="V147" i="4" s="1"/>
  <c r="W146" i="4"/>
  <c r="X147" i="4" s="1"/>
  <c r="Y146" i="4"/>
  <c r="Z147" i="4" s="1"/>
  <c r="AA146" i="4"/>
  <c r="AE146" i="4"/>
  <c r="AF147" i="4" s="1"/>
  <c r="AG146" i="4"/>
  <c r="AH147" i="4" s="1"/>
  <c r="C146" i="7"/>
  <c r="D147" i="7" s="1"/>
  <c r="E146" i="7"/>
  <c r="F147" i="7" s="1"/>
  <c r="G146" i="7"/>
  <c r="H147" i="7" s="1"/>
  <c r="I146" i="7"/>
  <c r="J147" i="7" s="1"/>
  <c r="K146" i="7"/>
  <c r="L147" i="7" s="1"/>
  <c r="M146" i="7"/>
  <c r="N147" i="7" s="1"/>
  <c r="O146" i="7"/>
  <c r="P147" i="7" s="1"/>
  <c r="Q146" i="7"/>
  <c r="S146" i="7"/>
  <c r="T147" i="7" s="1"/>
  <c r="U146" i="7"/>
  <c r="V147" i="7" s="1"/>
  <c r="W146" i="7"/>
  <c r="X147" i="7" s="1"/>
  <c r="Y146" i="7"/>
  <c r="Z147" i="7" s="1"/>
  <c r="AA146" i="7"/>
  <c r="AC146" i="7"/>
  <c r="AD147" i="7" s="1"/>
  <c r="AE146" i="7"/>
  <c r="AF147" i="7" s="1"/>
  <c r="AG146" i="7"/>
  <c r="AH147" i="7" s="1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C146" i="8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C147" i="9"/>
  <c r="E147" i="1"/>
  <c r="G147" i="1"/>
  <c r="A145" i="6" l="1"/>
  <c r="D144" i="6"/>
  <c r="E144" i="6"/>
  <c r="F144" i="6"/>
  <c r="G144" i="6"/>
  <c r="H144" i="6"/>
  <c r="I144" i="6"/>
  <c r="K144" i="6"/>
  <c r="L144" i="6"/>
  <c r="M144" i="6"/>
  <c r="N144" i="6"/>
  <c r="P144" i="6"/>
  <c r="Q144" i="6"/>
  <c r="R144" i="6"/>
  <c r="C145" i="6"/>
  <c r="AC145" i="4"/>
  <c r="AD146" i="4" s="1"/>
  <c r="C145" i="4"/>
  <c r="D146" i="4" s="1"/>
  <c r="E145" i="4"/>
  <c r="F146" i="4" s="1"/>
  <c r="G145" i="4"/>
  <c r="H146" i="4" s="1"/>
  <c r="I145" i="4"/>
  <c r="J146" i="4" s="1"/>
  <c r="K145" i="4"/>
  <c r="L146" i="4" s="1"/>
  <c r="M145" i="4"/>
  <c r="N146" i="4" s="1"/>
  <c r="O145" i="4"/>
  <c r="P146" i="4" s="1"/>
  <c r="Q145" i="4"/>
  <c r="S145" i="4"/>
  <c r="T146" i="4" s="1"/>
  <c r="U145" i="4"/>
  <c r="V146" i="4" s="1"/>
  <c r="W145" i="4"/>
  <c r="X146" i="4" s="1"/>
  <c r="Y145" i="4"/>
  <c r="Z146" i="4" s="1"/>
  <c r="AA145" i="4"/>
  <c r="AE145" i="4"/>
  <c r="AF146" i="4" s="1"/>
  <c r="AG145" i="4"/>
  <c r="AH146" i="4" s="1"/>
  <c r="C145" i="7"/>
  <c r="D146" i="7" s="1"/>
  <c r="E145" i="7"/>
  <c r="F146" i="7" s="1"/>
  <c r="G145" i="7"/>
  <c r="H146" i="7" s="1"/>
  <c r="I145" i="7"/>
  <c r="J146" i="7" s="1"/>
  <c r="K145" i="7"/>
  <c r="L146" i="7" s="1"/>
  <c r="M145" i="7"/>
  <c r="N146" i="7" s="1"/>
  <c r="O145" i="7"/>
  <c r="P146" i="7" s="1"/>
  <c r="Q145" i="7"/>
  <c r="S145" i="7"/>
  <c r="T146" i="7" s="1"/>
  <c r="U145" i="7"/>
  <c r="V146" i="7" s="1"/>
  <c r="W145" i="7"/>
  <c r="X146" i="7" s="1"/>
  <c r="Y145" i="7"/>
  <c r="Z146" i="7" s="1"/>
  <c r="AA145" i="7"/>
  <c r="AC145" i="7"/>
  <c r="AD146" i="7" s="1"/>
  <c r="AE145" i="7"/>
  <c r="AF146" i="7" s="1"/>
  <c r="AG145" i="7"/>
  <c r="AH146" i="7" s="1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C145" i="8"/>
  <c r="C144" i="8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C146" i="9"/>
  <c r="E146" i="1"/>
  <c r="G146" i="1"/>
  <c r="A144" i="6" l="1"/>
  <c r="D143" i="6"/>
  <c r="E143" i="6"/>
  <c r="F143" i="6"/>
  <c r="G143" i="6"/>
  <c r="H143" i="6"/>
  <c r="I143" i="6"/>
  <c r="K143" i="6"/>
  <c r="L143" i="6"/>
  <c r="M143" i="6"/>
  <c r="N143" i="6"/>
  <c r="P143" i="6"/>
  <c r="Q143" i="6"/>
  <c r="R143" i="6"/>
  <c r="C144" i="6"/>
  <c r="AC144" i="4"/>
  <c r="AD145" i="4" s="1"/>
  <c r="C144" i="4"/>
  <c r="D145" i="4" s="1"/>
  <c r="E144" i="4"/>
  <c r="F145" i="4" s="1"/>
  <c r="G144" i="4"/>
  <c r="H145" i="4" s="1"/>
  <c r="I144" i="4"/>
  <c r="J145" i="4" s="1"/>
  <c r="K144" i="4"/>
  <c r="L145" i="4" s="1"/>
  <c r="M144" i="4"/>
  <c r="N145" i="4" s="1"/>
  <c r="O144" i="4"/>
  <c r="P145" i="4" s="1"/>
  <c r="Q144" i="4"/>
  <c r="S144" i="4"/>
  <c r="T145" i="4" s="1"/>
  <c r="U144" i="4"/>
  <c r="V145" i="4" s="1"/>
  <c r="W144" i="4"/>
  <c r="X145" i="4" s="1"/>
  <c r="Y144" i="4"/>
  <c r="Z145" i="4" s="1"/>
  <c r="AA144" i="4"/>
  <c r="AE144" i="4"/>
  <c r="AF145" i="4" s="1"/>
  <c r="AG144" i="4"/>
  <c r="AH145" i="4" s="1"/>
  <c r="C144" i="7"/>
  <c r="D145" i="7" s="1"/>
  <c r="E144" i="7"/>
  <c r="F145" i="7" s="1"/>
  <c r="G144" i="7"/>
  <c r="H145" i="7" s="1"/>
  <c r="I144" i="7"/>
  <c r="J145" i="7" s="1"/>
  <c r="K144" i="7"/>
  <c r="L145" i="7" s="1"/>
  <c r="M144" i="7"/>
  <c r="N145" i="7" s="1"/>
  <c r="O144" i="7"/>
  <c r="P145" i="7" s="1"/>
  <c r="Q144" i="7"/>
  <c r="S144" i="7"/>
  <c r="T145" i="7" s="1"/>
  <c r="U144" i="7"/>
  <c r="V145" i="7" s="1"/>
  <c r="W144" i="7"/>
  <c r="X145" i="7" s="1"/>
  <c r="Y144" i="7"/>
  <c r="Z145" i="7" s="1"/>
  <c r="AA144" i="7"/>
  <c r="AC144" i="7"/>
  <c r="AD145" i="7" s="1"/>
  <c r="AE144" i="7"/>
  <c r="AF145" i="7" s="1"/>
  <c r="AG144" i="7"/>
  <c r="AH145" i="7" s="1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C145" i="9"/>
  <c r="E145" i="1"/>
  <c r="G145" i="1"/>
  <c r="A143" i="6" l="1"/>
  <c r="D142" i="6"/>
  <c r="E142" i="6"/>
  <c r="F142" i="6"/>
  <c r="G142" i="6"/>
  <c r="H142" i="6"/>
  <c r="I142" i="6"/>
  <c r="K142" i="6"/>
  <c r="L142" i="6"/>
  <c r="M142" i="6"/>
  <c r="N142" i="6"/>
  <c r="P142" i="6"/>
  <c r="Q142" i="6"/>
  <c r="R142" i="6"/>
  <c r="C143" i="6"/>
  <c r="AC143" i="4"/>
  <c r="AD144" i="4" s="1"/>
  <c r="C143" i="4"/>
  <c r="D144" i="4" s="1"/>
  <c r="E143" i="4"/>
  <c r="F144" i="4" s="1"/>
  <c r="G143" i="4"/>
  <c r="H144" i="4" s="1"/>
  <c r="I143" i="4"/>
  <c r="J144" i="4" s="1"/>
  <c r="K143" i="4"/>
  <c r="L144" i="4" s="1"/>
  <c r="M143" i="4"/>
  <c r="N144" i="4" s="1"/>
  <c r="O143" i="4"/>
  <c r="P144" i="4" s="1"/>
  <c r="Q143" i="4"/>
  <c r="S143" i="4"/>
  <c r="T144" i="4" s="1"/>
  <c r="U143" i="4"/>
  <c r="V144" i="4" s="1"/>
  <c r="W143" i="4"/>
  <c r="X144" i="4" s="1"/>
  <c r="Y143" i="4"/>
  <c r="Z144" i="4" s="1"/>
  <c r="AA143" i="4"/>
  <c r="AE143" i="4"/>
  <c r="AF144" i="4" s="1"/>
  <c r="AG143" i="4"/>
  <c r="AH144" i="4" s="1"/>
  <c r="C143" i="7"/>
  <c r="D144" i="7" s="1"/>
  <c r="E143" i="7"/>
  <c r="F144" i="7" s="1"/>
  <c r="G143" i="7"/>
  <c r="H144" i="7" s="1"/>
  <c r="I143" i="7"/>
  <c r="J144" i="7" s="1"/>
  <c r="K143" i="7"/>
  <c r="L144" i="7" s="1"/>
  <c r="M143" i="7"/>
  <c r="N144" i="7" s="1"/>
  <c r="O143" i="7"/>
  <c r="P144" i="7" s="1"/>
  <c r="Q143" i="7"/>
  <c r="S143" i="7"/>
  <c r="T144" i="7" s="1"/>
  <c r="U143" i="7"/>
  <c r="V144" i="7" s="1"/>
  <c r="W143" i="7"/>
  <c r="X144" i="7" s="1"/>
  <c r="Y143" i="7"/>
  <c r="Z144" i="7" s="1"/>
  <c r="AA143" i="7"/>
  <c r="AC143" i="7"/>
  <c r="AD144" i="7" s="1"/>
  <c r="AE143" i="7"/>
  <c r="AF144" i="7" s="1"/>
  <c r="AG143" i="7"/>
  <c r="AH144" i="7" s="1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C143" i="8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C144" i="9"/>
  <c r="E144" i="1"/>
  <c r="G144" i="1"/>
  <c r="A142" i="6" l="1"/>
  <c r="D141" i="6"/>
  <c r="E141" i="6"/>
  <c r="F141" i="6"/>
  <c r="G141" i="6"/>
  <c r="H141" i="6"/>
  <c r="I141" i="6"/>
  <c r="K141" i="6"/>
  <c r="L141" i="6"/>
  <c r="M141" i="6"/>
  <c r="N141" i="6"/>
  <c r="P141" i="6"/>
  <c r="Q141" i="6"/>
  <c r="R141" i="6"/>
  <c r="C142" i="6"/>
  <c r="AC142" i="4"/>
  <c r="AD143" i="4" s="1"/>
  <c r="C142" i="4"/>
  <c r="D143" i="4" s="1"/>
  <c r="E142" i="4"/>
  <c r="F143" i="4" s="1"/>
  <c r="G142" i="4"/>
  <c r="H143" i="4" s="1"/>
  <c r="I142" i="4"/>
  <c r="J143" i="4" s="1"/>
  <c r="K142" i="4"/>
  <c r="L143" i="4" s="1"/>
  <c r="M142" i="4"/>
  <c r="N143" i="4" s="1"/>
  <c r="O142" i="4"/>
  <c r="P143" i="4" s="1"/>
  <c r="Q142" i="4"/>
  <c r="S142" i="4"/>
  <c r="T143" i="4" s="1"/>
  <c r="U142" i="4"/>
  <c r="V143" i="4" s="1"/>
  <c r="W142" i="4"/>
  <c r="X143" i="4" s="1"/>
  <c r="Y142" i="4"/>
  <c r="Z143" i="4" s="1"/>
  <c r="AA142" i="4"/>
  <c r="AE142" i="4"/>
  <c r="AF143" i="4" s="1"/>
  <c r="AG142" i="4"/>
  <c r="AH143" i="4" s="1"/>
  <c r="C142" i="7"/>
  <c r="D143" i="7" s="1"/>
  <c r="E142" i="7"/>
  <c r="F143" i="7" s="1"/>
  <c r="G142" i="7"/>
  <c r="H143" i="7" s="1"/>
  <c r="I142" i="7"/>
  <c r="J143" i="7" s="1"/>
  <c r="K142" i="7"/>
  <c r="L143" i="7" s="1"/>
  <c r="M142" i="7"/>
  <c r="N143" i="7" s="1"/>
  <c r="O142" i="7"/>
  <c r="P143" i="7" s="1"/>
  <c r="Q142" i="7"/>
  <c r="S142" i="7"/>
  <c r="T143" i="7" s="1"/>
  <c r="U142" i="7"/>
  <c r="V143" i="7" s="1"/>
  <c r="W142" i="7"/>
  <c r="X143" i="7" s="1"/>
  <c r="Y142" i="7"/>
  <c r="Z143" i="7" s="1"/>
  <c r="AA142" i="7"/>
  <c r="AC142" i="7"/>
  <c r="AD143" i="7" s="1"/>
  <c r="AE142" i="7"/>
  <c r="AF143" i="7" s="1"/>
  <c r="AG142" i="7"/>
  <c r="AH143" i="7" s="1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C142" i="8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C143" i="9"/>
  <c r="E143" i="1"/>
  <c r="G143" i="1"/>
  <c r="A141" i="6" l="1"/>
  <c r="D140" i="6"/>
  <c r="E140" i="6"/>
  <c r="F140" i="6"/>
  <c r="G140" i="6"/>
  <c r="H140" i="6"/>
  <c r="I140" i="6"/>
  <c r="K140" i="6"/>
  <c r="L140" i="6"/>
  <c r="M140" i="6"/>
  <c r="N140" i="6"/>
  <c r="P140" i="6"/>
  <c r="Q140" i="6"/>
  <c r="R140" i="6"/>
  <c r="C141" i="6"/>
  <c r="AC141" i="4"/>
  <c r="AD142" i="4" s="1"/>
  <c r="C141" i="4"/>
  <c r="D142" i="4" s="1"/>
  <c r="E141" i="4"/>
  <c r="F142" i="4" s="1"/>
  <c r="G141" i="4"/>
  <c r="H142" i="4" s="1"/>
  <c r="I141" i="4"/>
  <c r="J142" i="4" s="1"/>
  <c r="K141" i="4"/>
  <c r="L142" i="4" s="1"/>
  <c r="M141" i="4"/>
  <c r="N142" i="4" s="1"/>
  <c r="O141" i="4"/>
  <c r="P142" i="4" s="1"/>
  <c r="Q141" i="4"/>
  <c r="S141" i="4"/>
  <c r="T142" i="4" s="1"/>
  <c r="U141" i="4"/>
  <c r="V142" i="4" s="1"/>
  <c r="W141" i="4"/>
  <c r="X142" i="4" s="1"/>
  <c r="Y141" i="4"/>
  <c r="Z142" i="4" s="1"/>
  <c r="AA141" i="4"/>
  <c r="AE141" i="4"/>
  <c r="AF142" i="4" s="1"/>
  <c r="AG141" i="4"/>
  <c r="AH142" i="4" s="1"/>
  <c r="C141" i="7"/>
  <c r="D142" i="7" s="1"/>
  <c r="E141" i="7"/>
  <c r="F142" i="7" s="1"/>
  <c r="G141" i="7"/>
  <c r="H142" i="7" s="1"/>
  <c r="I141" i="7"/>
  <c r="J142" i="7" s="1"/>
  <c r="K141" i="7"/>
  <c r="L142" i="7" s="1"/>
  <c r="M141" i="7"/>
  <c r="N142" i="7" s="1"/>
  <c r="O141" i="7"/>
  <c r="P142" i="7" s="1"/>
  <c r="Q141" i="7"/>
  <c r="S141" i="7"/>
  <c r="T142" i="7" s="1"/>
  <c r="U141" i="7"/>
  <c r="V142" i="7" s="1"/>
  <c r="W141" i="7"/>
  <c r="X142" i="7" s="1"/>
  <c r="Y141" i="7"/>
  <c r="Z142" i="7" s="1"/>
  <c r="AA141" i="7"/>
  <c r="AC141" i="7"/>
  <c r="AD142" i="7" s="1"/>
  <c r="AE141" i="7"/>
  <c r="AF142" i="7" s="1"/>
  <c r="AG141" i="7"/>
  <c r="AH142" i="7" s="1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C141" i="8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C142" i="9"/>
  <c r="E142" i="1"/>
  <c r="G142" i="1"/>
  <c r="A140" i="6" l="1"/>
  <c r="D139" i="6"/>
  <c r="E139" i="6"/>
  <c r="F139" i="6"/>
  <c r="G139" i="6"/>
  <c r="H139" i="6"/>
  <c r="I139" i="6"/>
  <c r="K139" i="6"/>
  <c r="L139" i="6"/>
  <c r="M139" i="6"/>
  <c r="N139" i="6"/>
  <c r="P139" i="6"/>
  <c r="Q139" i="6"/>
  <c r="R139" i="6"/>
  <c r="C140" i="6"/>
  <c r="AC140" i="4"/>
  <c r="AD141" i="4" s="1"/>
  <c r="C140" i="4"/>
  <c r="D141" i="4" s="1"/>
  <c r="E140" i="4"/>
  <c r="F141" i="4" s="1"/>
  <c r="G140" i="4"/>
  <c r="H141" i="4" s="1"/>
  <c r="I140" i="4"/>
  <c r="J141" i="4" s="1"/>
  <c r="K140" i="4"/>
  <c r="L141" i="4" s="1"/>
  <c r="M140" i="4"/>
  <c r="N141" i="4" s="1"/>
  <c r="O140" i="4"/>
  <c r="P141" i="4" s="1"/>
  <c r="Q140" i="4"/>
  <c r="S140" i="4"/>
  <c r="T141" i="4" s="1"/>
  <c r="U140" i="4"/>
  <c r="V141" i="4" s="1"/>
  <c r="W140" i="4"/>
  <c r="X141" i="4" s="1"/>
  <c r="Y140" i="4"/>
  <c r="Z141" i="4" s="1"/>
  <c r="AA140" i="4"/>
  <c r="AE140" i="4"/>
  <c r="AF141" i="4" s="1"/>
  <c r="AG140" i="4"/>
  <c r="AH141" i="4" s="1"/>
  <c r="C140" i="7"/>
  <c r="D141" i="7" s="1"/>
  <c r="E140" i="7"/>
  <c r="F141" i="7" s="1"/>
  <c r="G140" i="7"/>
  <c r="H141" i="7" s="1"/>
  <c r="I140" i="7"/>
  <c r="J141" i="7" s="1"/>
  <c r="K140" i="7"/>
  <c r="L141" i="7" s="1"/>
  <c r="M140" i="7"/>
  <c r="N141" i="7" s="1"/>
  <c r="O140" i="7"/>
  <c r="P141" i="7" s="1"/>
  <c r="Q140" i="7"/>
  <c r="S140" i="7"/>
  <c r="T141" i="7" s="1"/>
  <c r="U140" i="7"/>
  <c r="V141" i="7" s="1"/>
  <c r="W140" i="7"/>
  <c r="X141" i="7" s="1"/>
  <c r="Y140" i="7"/>
  <c r="Z141" i="7" s="1"/>
  <c r="AA140" i="7"/>
  <c r="AC140" i="7"/>
  <c r="AD141" i="7" s="1"/>
  <c r="AE140" i="7"/>
  <c r="AF141" i="7" s="1"/>
  <c r="AG140" i="7"/>
  <c r="AH141" i="7" s="1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C140" i="8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C141" i="9"/>
  <c r="E141" i="1"/>
  <c r="G141" i="1"/>
  <c r="A139" i="6" l="1"/>
  <c r="D138" i="6"/>
  <c r="E138" i="6"/>
  <c r="F138" i="6"/>
  <c r="G138" i="6"/>
  <c r="H138" i="6"/>
  <c r="I138" i="6"/>
  <c r="K138" i="6"/>
  <c r="L138" i="6"/>
  <c r="M138" i="6"/>
  <c r="N138" i="6"/>
  <c r="P138" i="6"/>
  <c r="Q138" i="6"/>
  <c r="R138" i="6"/>
  <c r="C139" i="6"/>
  <c r="AC139" i="4"/>
  <c r="AD140" i="4" s="1"/>
  <c r="C139" i="4"/>
  <c r="D140" i="4" s="1"/>
  <c r="E139" i="4"/>
  <c r="F140" i="4" s="1"/>
  <c r="G139" i="4"/>
  <c r="H140" i="4" s="1"/>
  <c r="I139" i="4"/>
  <c r="J140" i="4" s="1"/>
  <c r="K139" i="4"/>
  <c r="L140" i="4" s="1"/>
  <c r="M139" i="4"/>
  <c r="N140" i="4" s="1"/>
  <c r="O139" i="4"/>
  <c r="P140" i="4" s="1"/>
  <c r="Q139" i="4"/>
  <c r="S139" i="4"/>
  <c r="T140" i="4" s="1"/>
  <c r="U139" i="4"/>
  <c r="V140" i="4" s="1"/>
  <c r="W139" i="4"/>
  <c r="X140" i="4" s="1"/>
  <c r="Y139" i="4"/>
  <c r="Z140" i="4" s="1"/>
  <c r="AA139" i="4"/>
  <c r="AE139" i="4"/>
  <c r="AF140" i="4" s="1"/>
  <c r="AG139" i="4"/>
  <c r="AH140" i="4" s="1"/>
  <c r="C139" i="7"/>
  <c r="D140" i="7" s="1"/>
  <c r="E139" i="7"/>
  <c r="F140" i="7" s="1"/>
  <c r="G139" i="7"/>
  <c r="H140" i="7" s="1"/>
  <c r="I139" i="7"/>
  <c r="J140" i="7" s="1"/>
  <c r="K139" i="7"/>
  <c r="L140" i="7" s="1"/>
  <c r="M139" i="7"/>
  <c r="N140" i="7" s="1"/>
  <c r="O139" i="7"/>
  <c r="P140" i="7" s="1"/>
  <c r="Q139" i="7"/>
  <c r="S139" i="7"/>
  <c r="T140" i="7" s="1"/>
  <c r="U139" i="7"/>
  <c r="V140" i="7" s="1"/>
  <c r="W139" i="7"/>
  <c r="X140" i="7" s="1"/>
  <c r="Y139" i="7"/>
  <c r="Z140" i="7" s="1"/>
  <c r="AA139" i="7"/>
  <c r="AC139" i="7"/>
  <c r="AD140" i="7" s="1"/>
  <c r="AE139" i="7"/>
  <c r="AF140" i="7" s="1"/>
  <c r="AG139" i="7"/>
  <c r="AH140" i="7" s="1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C139" i="8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C140" i="9"/>
  <c r="E140" i="1"/>
  <c r="G140" i="1"/>
  <c r="A138" i="6" l="1"/>
  <c r="D137" i="6"/>
  <c r="E137" i="6"/>
  <c r="F137" i="6"/>
  <c r="G137" i="6"/>
  <c r="H137" i="6"/>
  <c r="I137" i="6"/>
  <c r="K137" i="6"/>
  <c r="L137" i="6"/>
  <c r="M137" i="6"/>
  <c r="N137" i="6"/>
  <c r="P137" i="6"/>
  <c r="Q137" i="6"/>
  <c r="R137" i="6"/>
  <c r="C138" i="6"/>
  <c r="AC138" i="4"/>
  <c r="AD139" i="4" s="1"/>
  <c r="C138" i="4"/>
  <c r="D139" i="4" s="1"/>
  <c r="E138" i="4"/>
  <c r="F139" i="4" s="1"/>
  <c r="G138" i="4"/>
  <c r="H139" i="4" s="1"/>
  <c r="I138" i="4"/>
  <c r="J139" i="4" s="1"/>
  <c r="K138" i="4"/>
  <c r="L139" i="4" s="1"/>
  <c r="M138" i="4"/>
  <c r="N139" i="4" s="1"/>
  <c r="O138" i="4"/>
  <c r="P139" i="4" s="1"/>
  <c r="Q138" i="4"/>
  <c r="S138" i="4"/>
  <c r="T139" i="4" s="1"/>
  <c r="U138" i="4"/>
  <c r="V139" i="4" s="1"/>
  <c r="W138" i="4"/>
  <c r="X139" i="4" s="1"/>
  <c r="Y138" i="4"/>
  <c r="Z139" i="4" s="1"/>
  <c r="AA138" i="4"/>
  <c r="AE138" i="4"/>
  <c r="AF139" i="4" s="1"/>
  <c r="AG138" i="4"/>
  <c r="AH139" i="4" s="1"/>
  <c r="C138" i="7"/>
  <c r="D139" i="7" s="1"/>
  <c r="E138" i="7"/>
  <c r="F139" i="7" s="1"/>
  <c r="G138" i="7"/>
  <c r="H139" i="7" s="1"/>
  <c r="I138" i="7"/>
  <c r="J139" i="7" s="1"/>
  <c r="K138" i="7"/>
  <c r="L139" i="7" s="1"/>
  <c r="M138" i="7"/>
  <c r="N139" i="7" s="1"/>
  <c r="O138" i="7"/>
  <c r="P139" i="7" s="1"/>
  <c r="Q138" i="7"/>
  <c r="S138" i="7"/>
  <c r="T139" i="7" s="1"/>
  <c r="U138" i="7"/>
  <c r="V139" i="7" s="1"/>
  <c r="W138" i="7"/>
  <c r="X139" i="7" s="1"/>
  <c r="Y138" i="7"/>
  <c r="Z139" i="7" s="1"/>
  <c r="AA138" i="7"/>
  <c r="AC138" i="7"/>
  <c r="AD139" i="7" s="1"/>
  <c r="AE138" i="7"/>
  <c r="AF139" i="7" s="1"/>
  <c r="AG138" i="7"/>
  <c r="AH139" i="7" s="1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C138" i="8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C139" i="9"/>
  <c r="E139" i="1"/>
  <c r="G139" i="1"/>
  <c r="A137" i="6" l="1"/>
  <c r="P135" i="6"/>
  <c r="P136" i="6"/>
  <c r="D136" i="6"/>
  <c r="E136" i="6"/>
  <c r="F136" i="6"/>
  <c r="G136" i="6"/>
  <c r="H136" i="6"/>
  <c r="I136" i="6"/>
  <c r="K136" i="6"/>
  <c r="L136" i="6"/>
  <c r="M136" i="6"/>
  <c r="N136" i="6"/>
  <c r="Q136" i="6"/>
  <c r="R136" i="6"/>
  <c r="C137" i="6"/>
  <c r="AC137" i="4"/>
  <c r="AD138" i="4" s="1"/>
  <c r="C137" i="4"/>
  <c r="D138" i="4" s="1"/>
  <c r="E137" i="4"/>
  <c r="F138" i="4" s="1"/>
  <c r="G137" i="4"/>
  <c r="H138" i="4" s="1"/>
  <c r="I137" i="4"/>
  <c r="J138" i="4" s="1"/>
  <c r="K137" i="4"/>
  <c r="L138" i="4" s="1"/>
  <c r="M137" i="4"/>
  <c r="N138" i="4" s="1"/>
  <c r="O137" i="4"/>
  <c r="P138" i="4" s="1"/>
  <c r="Q137" i="4"/>
  <c r="S137" i="4"/>
  <c r="T138" i="4" s="1"/>
  <c r="U137" i="4"/>
  <c r="V138" i="4" s="1"/>
  <c r="W137" i="4"/>
  <c r="X138" i="4" s="1"/>
  <c r="Y137" i="4"/>
  <c r="Z138" i="4" s="1"/>
  <c r="AA137" i="4"/>
  <c r="AE137" i="4"/>
  <c r="AF138" i="4" s="1"/>
  <c r="AG137" i="4"/>
  <c r="AH138" i="4" s="1"/>
  <c r="C137" i="7"/>
  <c r="D138" i="7" s="1"/>
  <c r="E137" i="7"/>
  <c r="F138" i="7" s="1"/>
  <c r="G137" i="7"/>
  <c r="H138" i="7" s="1"/>
  <c r="I137" i="7"/>
  <c r="J138" i="7" s="1"/>
  <c r="K137" i="7"/>
  <c r="L138" i="7" s="1"/>
  <c r="M137" i="7"/>
  <c r="N138" i="7" s="1"/>
  <c r="O137" i="7"/>
  <c r="P138" i="7" s="1"/>
  <c r="Q137" i="7"/>
  <c r="S137" i="7"/>
  <c r="T138" i="7" s="1"/>
  <c r="U137" i="7"/>
  <c r="V138" i="7" s="1"/>
  <c r="W137" i="7"/>
  <c r="X138" i="7" s="1"/>
  <c r="Y137" i="7"/>
  <c r="Z138" i="7" s="1"/>
  <c r="AA137" i="7"/>
  <c r="AC137" i="7"/>
  <c r="AD138" i="7" s="1"/>
  <c r="AE137" i="7"/>
  <c r="AF138" i="7" s="1"/>
  <c r="AG137" i="7"/>
  <c r="AH138" i="7" s="1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C137" i="8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C138" i="9"/>
  <c r="E138" i="1"/>
  <c r="G138" i="1"/>
  <c r="A136" i="6" l="1"/>
  <c r="D135" i="6"/>
  <c r="E135" i="6"/>
  <c r="F135" i="6"/>
  <c r="G135" i="6"/>
  <c r="H135" i="6"/>
  <c r="I135" i="6"/>
  <c r="K135" i="6"/>
  <c r="L135" i="6"/>
  <c r="M135" i="6"/>
  <c r="N135" i="6"/>
  <c r="Q135" i="6"/>
  <c r="R135" i="6"/>
  <c r="C136" i="6"/>
  <c r="AC136" i="4"/>
  <c r="AD137" i="4" s="1"/>
  <c r="C136" i="4"/>
  <c r="D137" i="4" s="1"/>
  <c r="E136" i="4"/>
  <c r="F137" i="4" s="1"/>
  <c r="G136" i="4"/>
  <c r="H137" i="4" s="1"/>
  <c r="I136" i="4"/>
  <c r="J137" i="4" s="1"/>
  <c r="K136" i="4"/>
  <c r="L137" i="4" s="1"/>
  <c r="M136" i="4"/>
  <c r="N137" i="4" s="1"/>
  <c r="O136" i="4"/>
  <c r="P137" i="4" s="1"/>
  <c r="Q136" i="4"/>
  <c r="S136" i="4"/>
  <c r="T137" i="4" s="1"/>
  <c r="U136" i="4"/>
  <c r="V137" i="4" s="1"/>
  <c r="W136" i="4"/>
  <c r="X137" i="4" s="1"/>
  <c r="Y136" i="4"/>
  <c r="Z137" i="4" s="1"/>
  <c r="AA136" i="4"/>
  <c r="AE136" i="4"/>
  <c r="AF137" i="4" s="1"/>
  <c r="AG136" i="4"/>
  <c r="AH137" i="4" s="1"/>
  <c r="C136" i="7"/>
  <c r="D137" i="7" s="1"/>
  <c r="E136" i="7"/>
  <c r="F137" i="7" s="1"/>
  <c r="G136" i="7"/>
  <c r="H137" i="7" s="1"/>
  <c r="I136" i="7"/>
  <c r="J137" i="7" s="1"/>
  <c r="K136" i="7"/>
  <c r="L137" i="7" s="1"/>
  <c r="M136" i="7"/>
  <c r="N137" i="7" s="1"/>
  <c r="O136" i="7"/>
  <c r="P137" i="7" s="1"/>
  <c r="Q136" i="7"/>
  <c r="S136" i="7"/>
  <c r="T137" i="7" s="1"/>
  <c r="U136" i="7"/>
  <c r="V137" i="7" s="1"/>
  <c r="W136" i="7"/>
  <c r="X137" i="7" s="1"/>
  <c r="Y136" i="7"/>
  <c r="Z137" i="7" s="1"/>
  <c r="AA136" i="7"/>
  <c r="AC136" i="7"/>
  <c r="AD137" i="7" s="1"/>
  <c r="AE136" i="7"/>
  <c r="AF137" i="7" s="1"/>
  <c r="AG136" i="7"/>
  <c r="AH137" i="7" s="1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C136" i="8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C137" i="9"/>
  <c r="E137" i="1"/>
  <c r="G137" i="1"/>
  <c r="A135" i="6" l="1"/>
  <c r="D134" i="6"/>
  <c r="E134" i="6"/>
  <c r="F134" i="6"/>
  <c r="G134" i="6"/>
  <c r="H134" i="6"/>
  <c r="I134" i="6"/>
  <c r="K134" i="6"/>
  <c r="L134" i="6"/>
  <c r="M134" i="6"/>
  <c r="N134" i="6"/>
  <c r="P134" i="6"/>
  <c r="Q134" i="6"/>
  <c r="R134" i="6"/>
  <c r="C135" i="6"/>
  <c r="AC135" i="4"/>
  <c r="AD136" i="4" s="1"/>
  <c r="C135" i="4"/>
  <c r="D136" i="4" s="1"/>
  <c r="E135" i="4"/>
  <c r="F136" i="4" s="1"/>
  <c r="G135" i="4"/>
  <c r="H136" i="4" s="1"/>
  <c r="I135" i="4"/>
  <c r="J136" i="4" s="1"/>
  <c r="K135" i="4"/>
  <c r="L136" i="4" s="1"/>
  <c r="M135" i="4"/>
  <c r="N136" i="4" s="1"/>
  <c r="O135" i="4"/>
  <c r="P136" i="4" s="1"/>
  <c r="Q135" i="4"/>
  <c r="S135" i="4"/>
  <c r="T136" i="4" s="1"/>
  <c r="U135" i="4"/>
  <c r="V136" i="4" s="1"/>
  <c r="W135" i="4"/>
  <c r="X136" i="4" s="1"/>
  <c r="Y135" i="4"/>
  <c r="Z136" i="4" s="1"/>
  <c r="AA135" i="4"/>
  <c r="AE135" i="4"/>
  <c r="AF136" i="4" s="1"/>
  <c r="AG135" i="4"/>
  <c r="AH136" i="4" s="1"/>
  <c r="C135" i="7"/>
  <c r="D136" i="7" s="1"/>
  <c r="E135" i="7"/>
  <c r="F136" i="7" s="1"/>
  <c r="G135" i="7"/>
  <c r="H136" i="7" s="1"/>
  <c r="I135" i="7"/>
  <c r="J136" i="7" s="1"/>
  <c r="K135" i="7"/>
  <c r="L136" i="7" s="1"/>
  <c r="M135" i="7"/>
  <c r="N136" i="7" s="1"/>
  <c r="O135" i="7"/>
  <c r="P136" i="7" s="1"/>
  <c r="Q135" i="7"/>
  <c r="S135" i="7"/>
  <c r="T136" i="7" s="1"/>
  <c r="U135" i="7"/>
  <c r="V136" i="7" s="1"/>
  <c r="W135" i="7"/>
  <c r="X136" i="7" s="1"/>
  <c r="Y135" i="7"/>
  <c r="Z136" i="7" s="1"/>
  <c r="AA135" i="7"/>
  <c r="AC135" i="7"/>
  <c r="AD136" i="7" s="1"/>
  <c r="AE135" i="7"/>
  <c r="AF136" i="7" s="1"/>
  <c r="AG135" i="7"/>
  <c r="AH136" i="7" s="1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C135" i="8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C135" i="9"/>
  <c r="C136" i="9"/>
  <c r="E136" i="1"/>
  <c r="G136" i="1"/>
  <c r="A134" i="6" l="1"/>
  <c r="D133" i="6"/>
  <c r="E133" i="6"/>
  <c r="F133" i="6"/>
  <c r="G133" i="6"/>
  <c r="H133" i="6"/>
  <c r="I133" i="6"/>
  <c r="K133" i="6"/>
  <c r="L133" i="6"/>
  <c r="M133" i="6"/>
  <c r="N133" i="6"/>
  <c r="P133" i="6"/>
  <c r="Q133" i="6"/>
  <c r="R133" i="6"/>
  <c r="C134" i="6"/>
  <c r="AC134" i="4"/>
  <c r="AD135" i="4" s="1"/>
  <c r="C134" i="4"/>
  <c r="D135" i="4" s="1"/>
  <c r="E134" i="4"/>
  <c r="F135" i="4" s="1"/>
  <c r="G134" i="4"/>
  <c r="H135" i="4" s="1"/>
  <c r="I134" i="4"/>
  <c r="J135" i="4" s="1"/>
  <c r="K134" i="4"/>
  <c r="L135" i="4" s="1"/>
  <c r="M134" i="4"/>
  <c r="N135" i="4" s="1"/>
  <c r="O134" i="4"/>
  <c r="P135" i="4" s="1"/>
  <c r="Q134" i="4"/>
  <c r="S134" i="4"/>
  <c r="T135" i="4" s="1"/>
  <c r="U134" i="4"/>
  <c r="V135" i="4" s="1"/>
  <c r="W134" i="4"/>
  <c r="X135" i="4" s="1"/>
  <c r="Y134" i="4"/>
  <c r="Z135" i="4" s="1"/>
  <c r="AA134" i="4"/>
  <c r="AE134" i="4"/>
  <c r="AF135" i="4" s="1"/>
  <c r="AG134" i="4"/>
  <c r="AH135" i="4" s="1"/>
  <c r="C134" i="7"/>
  <c r="D135" i="7" s="1"/>
  <c r="E134" i="7"/>
  <c r="F135" i="7" s="1"/>
  <c r="G134" i="7"/>
  <c r="H135" i="7" s="1"/>
  <c r="I134" i="7"/>
  <c r="J135" i="7" s="1"/>
  <c r="K134" i="7"/>
  <c r="L135" i="7" s="1"/>
  <c r="M134" i="7"/>
  <c r="N135" i="7" s="1"/>
  <c r="O134" i="7"/>
  <c r="P135" i="7" s="1"/>
  <c r="Q134" i="7"/>
  <c r="S134" i="7"/>
  <c r="T135" i="7" s="1"/>
  <c r="U134" i="7"/>
  <c r="V135" i="7" s="1"/>
  <c r="W134" i="7"/>
  <c r="X135" i="7" s="1"/>
  <c r="Y134" i="7"/>
  <c r="Z135" i="7" s="1"/>
  <c r="AA134" i="7"/>
  <c r="AC134" i="7"/>
  <c r="AD135" i="7" s="1"/>
  <c r="AE134" i="7"/>
  <c r="AF135" i="7" s="1"/>
  <c r="AG134" i="7"/>
  <c r="AH135" i="7" s="1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C134" i="8"/>
  <c r="E135" i="1"/>
  <c r="G135" i="1"/>
  <c r="A133" i="6" l="1"/>
  <c r="D132" i="6"/>
  <c r="E132" i="6"/>
  <c r="F132" i="6"/>
  <c r="G132" i="6"/>
  <c r="H132" i="6"/>
  <c r="I132" i="6"/>
  <c r="K132" i="6"/>
  <c r="L132" i="6"/>
  <c r="M132" i="6"/>
  <c r="N132" i="6"/>
  <c r="P132" i="6"/>
  <c r="Q132" i="6"/>
  <c r="R132" i="6"/>
  <c r="C133" i="6"/>
  <c r="AC133" i="4"/>
  <c r="AD134" i="4" s="1"/>
  <c r="C133" i="4"/>
  <c r="D134" i="4" s="1"/>
  <c r="E133" i="4"/>
  <c r="F134" i="4" s="1"/>
  <c r="G133" i="4"/>
  <c r="H134" i="4" s="1"/>
  <c r="I133" i="4"/>
  <c r="J134" i="4" s="1"/>
  <c r="K133" i="4"/>
  <c r="L134" i="4" s="1"/>
  <c r="M133" i="4"/>
  <c r="N134" i="4" s="1"/>
  <c r="O133" i="4"/>
  <c r="P134" i="4" s="1"/>
  <c r="Q133" i="4"/>
  <c r="S133" i="4"/>
  <c r="T134" i="4" s="1"/>
  <c r="U133" i="4"/>
  <c r="V134" i="4" s="1"/>
  <c r="W133" i="4"/>
  <c r="X134" i="4" s="1"/>
  <c r="Y133" i="4"/>
  <c r="Z134" i="4" s="1"/>
  <c r="AA133" i="4"/>
  <c r="AE133" i="4"/>
  <c r="AF134" i="4" s="1"/>
  <c r="AG133" i="4"/>
  <c r="AH134" i="4" s="1"/>
  <c r="C133" i="7"/>
  <c r="D134" i="7" s="1"/>
  <c r="E133" i="7"/>
  <c r="F134" i="7" s="1"/>
  <c r="G133" i="7"/>
  <c r="H134" i="7" s="1"/>
  <c r="I133" i="7"/>
  <c r="J134" i="7" s="1"/>
  <c r="K133" i="7"/>
  <c r="L134" i="7" s="1"/>
  <c r="M133" i="7"/>
  <c r="N134" i="7" s="1"/>
  <c r="O133" i="7"/>
  <c r="P134" i="7" s="1"/>
  <c r="Q133" i="7"/>
  <c r="S133" i="7"/>
  <c r="T134" i="7" s="1"/>
  <c r="U133" i="7"/>
  <c r="V134" i="7" s="1"/>
  <c r="W133" i="7"/>
  <c r="X134" i="7" s="1"/>
  <c r="Y133" i="7"/>
  <c r="Z134" i="7" s="1"/>
  <c r="AA133" i="7"/>
  <c r="AC133" i="7"/>
  <c r="AD134" i="7" s="1"/>
  <c r="AE133" i="7"/>
  <c r="AF134" i="7" s="1"/>
  <c r="AG133" i="7"/>
  <c r="AH134" i="7" s="1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C133" i="8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C134" i="9"/>
  <c r="E134" i="1"/>
  <c r="G134" i="1"/>
  <c r="A132" i="6" l="1"/>
  <c r="D131" i="6"/>
  <c r="E131" i="6"/>
  <c r="F131" i="6"/>
  <c r="G131" i="6"/>
  <c r="H131" i="6"/>
  <c r="I131" i="6"/>
  <c r="K131" i="6"/>
  <c r="L131" i="6"/>
  <c r="M131" i="6"/>
  <c r="N131" i="6"/>
  <c r="P131" i="6"/>
  <c r="Q131" i="6"/>
  <c r="R131" i="6"/>
  <c r="C132" i="6"/>
  <c r="AC132" i="4"/>
  <c r="AD133" i="4" s="1"/>
  <c r="C132" i="4"/>
  <c r="D133" i="4" s="1"/>
  <c r="E132" i="4"/>
  <c r="F133" i="4" s="1"/>
  <c r="G132" i="4"/>
  <c r="H133" i="4" s="1"/>
  <c r="I132" i="4"/>
  <c r="J133" i="4" s="1"/>
  <c r="K132" i="4"/>
  <c r="L133" i="4" s="1"/>
  <c r="M132" i="4"/>
  <c r="N133" i="4" s="1"/>
  <c r="O132" i="4"/>
  <c r="P133" i="4" s="1"/>
  <c r="Q132" i="4"/>
  <c r="S132" i="4"/>
  <c r="T133" i="4" s="1"/>
  <c r="U132" i="4"/>
  <c r="V133" i="4" s="1"/>
  <c r="W132" i="4"/>
  <c r="X133" i="4" s="1"/>
  <c r="Y132" i="4"/>
  <c r="Z133" i="4" s="1"/>
  <c r="AA132" i="4"/>
  <c r="AE132" i="4"/>
  <c r="AF133" i="4" s="1"/>
  <c r="AG132" i="4"/>
  <c r="AH133" i="4" s="1"/>
  <c r="C132" i="7"/>
  <c r="D133" i="7" s="1"/>
  <c r="E132" i="7"/>
  <c r="F133" i="7" s="1"/>
  <c r="G132" i="7"/>
  <c r="H133" i="7" s="1"/>
  <c r="I132" i="7"/>
  <c r="J133" i="7" s="1"/>
  <c r="K132" i="7"/>
  <c r="L133" i="7" s="1"/>
  <c r="M132" i="7"/>
  <c r="N133" i="7" s="1"/>
  <c r="O132" i="7"/>
  <c r="P133" i="7" s="1"/>
  <c r="Q132" i="7"/>
  <c r="S132" i="7"/>
  <c r="T133" i="7" s="1"/>
  <c r="U132" i="7"/>
  <c r="V133" i="7" s="1"/>
  <c r="W132" i="7"/>
  <c r="X133" i="7" s="1"/>
  <c r="Y132" i="7"/>
  <c r="Z133" i="7" s="1"/>
  <c r="AA132" i="7"/>
  <c r="AC132" i="7"/>
  <c r="AD133" i="7" s="1"/>
  <c r="AE132" i="7"/>
  <c r="AF133" i="7" s="1"/>
  <c r="AG132" i="7"/>
  <c r="AH133" i="7" s="1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C132" i="8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C133" i="9"/>
  <c r="E133" i="1"/>
  <c r="G133" i="1"/>
  <c r="A131" i="6" l="1"/>
  <c r="D130" i="6"/>
  <c r="E130" i="6"/>
  <c r="F130" i="6"/>
  <c r="G130" i="6"/>
  <c r="H130" i="6"/>
  <c r="I130" i="6"/>
  <c r="K130" i="6"/>
  <c r="L130" i="6"/>
  <c r="M130" i="6"/>
  <c r="N130" i="6"/>
  <c r="P130" i="6"/>
  <c r="Q130" i="6"/>
  <c r="R130" i="6"/>
  <c r="C131" i="6"/>
  <c r="AC131" i="4"/>
  <c r="AD132" i="4" s="1"/>
  <c r="C131" i="4"/>
  <c r="D132" i="4" s="1"/>
  <c r="E131" i="4"/>
  <c r="F132" i="4" s="1"/>
  <c r="G131" i="4"/>
  <c r="H132" i="4" s="1"/>
  <c r="I131" i="4"/>
  <c r="J132" i="4" s="1"/>
  <c r="K131" i="4"/>
  <c r="L132" i="4" s="1"/>
  <c r="M131" i="4"/>
  <c r="N132" i="4" s="1"/>
  <c r="O131" i="4"/>
  <c r="P132" i="4" s="1"/>
  <c r="Q131" i="4"/>
  <c r="S131" i="4"/>
  <c r="T132" i="4" s="1"/>
  <c r="U131" i="4"/>
  <c r="V132" i="4" s="1"/>
  <c r="W131" i="4"/>
  <c r="X132" i="4" s="1"/>
  <c r="Y131" i="4"/>
  <c r="Z132" i="4" s="1"/>
  <c r="AA131" i="4"/>
  <c r="AE131" i="4"/>
  <c r="AF132" i="4" s="1"/>
  <c r="AG131" i="4"/>
  <c r="AH132" i="4" s="1"/>
  <c r="C131" i="7"/>
  <c r="D132" i="7" s="1"/>
  <c r="E131" i="7"/>
  <c r="F132" i="7" s="1"/>
  <c r="G131" i="7"/>
  <c r="H132" i="7" s="1"/>
  <c r="I131" i="7"/>
  <c r="J132" i="7" s="1"/>
  <c r="K131" i="7"/>
  <c r="L132" i="7" s="1"/>
  <c r="M131" i="7"/>
  <c r="N132" i="7" s="1"/>
  <c r="O131" i="7"/>
  <c r="P132" i="7" s="1"/>
  <c r="Q131" i="7"/>
  <c r="S131" i="7"/>
  <c r="T132" i="7" s="1"/>
  <c r="U131" i="7"/>
  <c r="V132" i="7" s="1"/>
  <c r="W131" i="7"/>
  <c r="X132" i="7" s="1"/>
  <c r="Y131" i="7"/>
  <c r="Z132" i="7" s="1"/>
  <c r="AA131" i="7"/>
  <c r="AC131" i="7"/>
  <c r="AD132" i="7" s="1"/>
  <c r="AE131" i="7"/>
  <c r="AF132" i="7" s="1"/>
  <c r="AG131" i="7"/>
  <c r="AH132" i="7" s="1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C131" i="8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C132" i="9"/>
  <c r="E132" i="1"/>
  <c r="G132" i="1"/>
  <c r="A130" i="6" l="1"/>
  <c r="D129" i="6"/>
  <c r="E129" i="6"/>
  <c r="F129" i="6"/>
  <c r="G129" i="6"/>
  <c r="H129" i="6"/>
  <c r="I129" i="6"/>
  <c r="K129" i="6"/>
  <c r="L129" i="6"/>
  <c r="M129" i="6"/>
  <c r="N129" i="6"/>
  <c r="P129" i="6"/>
  <c r="Q129" i="6"/>
  <c r="R129" i="6"/>
  <c r="C130" i="6"/>
  <c r="AC130" i="4"/>
  <c r="AD131" i="4" s="1"/>
  <c r="C130" i="4"/>
  <c r="D131" i="4" s="1"/>
  <c r="E130" i="4"/>
  <c r="F131" i="4" s="1"/>
  <c r="G130" i="4"/>
  <c r="H131" i="4" s="1"/>
  <c r="I130" i="4"/>
  <c r="J131" i="4" s="1"/>
  <c r="K130" i="4"/>
  <c r="L131" i="4" s="1"/>
  <c r="M130" i="4"/>
  <c r="N131" i="4" s="1"/>
  <c r="O130" i="4"/>
  <c r="P131" i="4" s="1"/>
  <c r="Q130" i="4"/>
  <c r="S130" i="4"/>
  <c r="T131" i="4" s="1"/>
  <c r="U130" i="4"/>
  <c r="V131" i="4" s="1"/>
  <c r="W130" i="4"/>
  <c r="X131" i="4" s="1"/>
  <c r="Y130" i="4"/>
  <c r="Z131" i="4" s="1"/>
  <c r="AA130" i="4"/>
  <c r="AE130" i="4"/>
  <c r="AF131" i="4" s="1"/>
  <c r="AG130" i="4"/>
  <c r="AH131" i="4" s="1"/>
  <c r="C130" i="7"/>
  <c r="D131" i="7" s="1"/>
  <c r="E130" i="7"/>
  <c r="F131" i="7" s="1"/>
  <c r="G130" i="7"/>
  <c r="H131" i="7" s="1"/>
  <c r="I130" i="7"/>
  <c r="J131" i="7" s="1"/>
  <c r="K130" i="7"/>
  <c r="L131" i="7" s="1"/>
  <c r="M130" i="7"/>
  <c r="N131" i="7" s="1"/>
  <c r="O130" i="7"/>
  <c r="P131" i="7" s="1"/>
  <c r="Q130" i="7"/>
  <c r="S130" i="7"/>
  <c r="T131" i="7" s="1"/>
  <c r="U130" i="7"/>
  <c r="V131" i="7" s="1"/>
  <c r="W130" i="7"/>
  <c r="X131" i="7" s="1"/>
  <c r="Y130" i="7"/>
  <c r="Z131" i="7" s="1"/>
  <c r="AA130" i="7"/>
  <c r="AC130" i="7"/>
  <c r="AD131" i="7" s="1"/>
  <c r="AE130" i="7"/>
  <c r="AF131" i="7" s="1"/>
  <c r="AG130" i="7"/>
  <c r="AH131" i="7" s="1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C130" i="8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C131" i="9"/>
  <c r="E131" i="1"/>
  <c r="G131" i="1"/>
  <c r="A129" i="6" l="1"/>
  <c r="D128" i="6"/>
  <c r="E128" i="6"/>
  <c r="F128" i="6"/>
  <c r="G128" i="6"/>
  <c r="H128" i="6"/>
  <c r="I128" i="6"/>
  <c r="K128" i="6"/>
  <c r="L128" i="6"/>
  <c r="M128" i="6"/>
  <c r="N128" i="6"/>
  <c r="P128" i="6"/>
  <c r="Q128" i="6"/>
  <c r="R128" i="6"/>
  <c r="C129" i="6"/>
  <c r="AC129" i="4"/>
  <c r="AD130" i="4" s="1"/>
  <c r="C129" i="4"/>
  <c r="D130" i="4" s="1"/>
  <c r="E129" i="4"/>
  <c r="F130" i="4" s="1"/>
  <c r="G129" i="4"/>
  <c r="H130" i="4" s="1"/>
  <c r="I129" i="4"/>
  <c r="J130" i="4" s="1"/>
  <c r="K129" i="4"/>
  <c r="L130" i="4" s="1"/>
  <c r="M129" i="4"/>
  <c r="N130" i="4" s="1"/>
  <c r="O129" i="4"/>
  <c r="P130" i="4" s="1"/>
  <c r="Q129" i="4"/>
  <c r="S129" i="4"/>
  <c r="T130" i="4" s="1"/>
  <c r="U129" i="4"/>
  <c r="V130" i="4" s="1"/>
  <c r="W129" i="4"/>
  <c r="X130" i="4" s="1"/>
  <c r="Y129" i="4"/>
  <c r="Z130" i="4" s="1"/>
  <c r="AA129" i="4"/>
  <c r="AE129" i="4"/>
  <c r="AF130" i="4" s="1"/>
  <c r="AG129" i="4"/>
  <c r="AH130" i="4" s="1"/>
  <c r="C129" i="7"/>
  <c r="D130" i="7" s="1"/>
  <c r="E129" i="7"/>
  <c r="F130" i="7" s="1"/>
  <c r="G129" i="7"/>
  <c r="H130" i="7" s="1"/>
  <c r="I129" i="7"/>
  <c r="J130" i="7" s="1"/>
  <c r="K129" i="7"/>
  <c r="L130" i="7" s="1"/>
  <c r="M129" i="7"/>
  <c r="N130" i="7" s="1"/>
  <c r="O129" i="7"/>
  <c r="P130" i="7" s="1"/>
  <c r="Q129" i="7"/>
  <c r="S129" i="7"/>
  <c r="T130" i="7" s="1"/>
  <c r="U129" i="7"/>
  <c r="V130" i="7" s="1"/>
  <c r="W129" i="7"/>
  <c r="X130" i="7" s="1"/>
  <c r="Y129" i="7"/>
  <c r="Z130" i="7" s="1"/>
  <c r="AA129" i="7"/>
  <c r="AC129" i="7"/>
  <c r="AD130" i="7" s="1"/>
  <c r="AE129" i="7"/>
  <c r="AF130" i="7" s="1"/>
  <c r="AG129" i="7"/>
  <c r="AH130" i="7" s="1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C129" i="8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C130" i="9"/>
  <c r="E130" i="1"/>
  <c r="G130" i="1"/>
  <c r="A127" i="6" l="1"/>
  <c r="A128" i="6"/>
  <c r="D127" i="6"/>
  <c r="E127" i="6"/>
  <c r="F127" i="6"/>
  <c r="G127" i="6"/>
  <c r="H127" i="6"/>
  <c r="I127" i="6"/>
  <c r="K127" i="6"/>
  <c r="L127" i="6"/>
  <c r="M127" i="6"/>
  <c r="N127" i="6"/>
  <c r="P127" i="6"/>
  <c r="Q127" i="6"/>
  <c r="R127" i="6"/>
  <c r="C128" i="6"/>
  <c r="D126" i="6"/>
  <c r="E126" i="6"/>
  <c r="F126" i="6"/>
  <c r="G126" i="6"/>
  <c r="H126" i="6"/>
  <c r="I126" i="6"/>
  <c r="K126" i="6"/>
  <c r="L126" i="6"/>
  <c r="M126" i="6"/>
  <c r="N126" i="6"/>
  <c r="P126" i="6"/>
  <c r="Q126" i="6"/>
  <c r="R126" i="6"/>
  <c r="C127" i="6"/>
  <c r="AC128" i="4"/>
  <c r="AD129" i="4" s="1"/>
  <c r="C128" i="4"/>
  <c r="D129" i="4" s="1"/>
  <c r="E128" i="4"/>
  <c r="F129" i="4" s="1"/>
  <c r="G128" i="4"/>
  <c r="H129" i="4" s="1"/>
  <c r="I128" i="4"/>
  <c r="J129" i="4" s="1"/>
  <c r="K128" i="4"/>
  <c r="M128" i="4"/>
  <c r="N129" i="4" s="1"/>
  <c r="O128" i="4"/>
  <c r="P129" i="4" s="1"/>
  <c r="Q128" i="4"/>
  <c r="S128" i="4"/>
  <c r="T129" i="4" s="1"/>
  <c r="U128" i="4"/>
  <c r="V129" i="4" s="1"/>
  <c r="W128" i="4"/>
  <c r="X129" i="4" s="1"/>
  <c r="Y128" i="4"/>
  <c r="Z129" i="4" s="1"/>
  <c r="AA128" i="4"/>
  <c r="AE128" i="4"/>
  <c r="AF129" i="4" s="1"/>
  <c r="AG128" i="4"/>
  <c r="AH129" i="4" s="1"/>
  <c r="AC127" i="4"/>
  <c r="C127" i="4"/>
  <c r="E127" i="4"/>
  <c r="G127" i="4"/>
  <c r="I127" i="4"/>
  <c r="K127" i="4"/>
  <c r="M127" i="4"/>
  <c r="O127" i="4"/>
  <c r="Q127" i="4"/>
  <c r="S127" i="4"/>
  <c r="U127" i="4"/>
  <c r="W127" i="4"/>
  <c r="Y127" i="4"/>
  <c r="AA127" i="4"/>
  <c r="AE127" i="4"/>
  <c r="AG127" i="4"/>
  <c r="C128" i="7"/>
  <c r="E128" i="7"/>
  <c r="F129" i="7" s="1"/>
  <c r="G128" i="7"/>
  <c r="I128" i="7"/>
  <c r="K128" i="7"/>
  <c r="M128" i="7"/>
  <c r="N129" i="7" s="1"/>
  <c r="O128" i="7"/>
  <c r="Q128" i="7"/>
  <c r="S128" i="7"/>
  <c r="T129" i="7" s="1"/>
  <c r="U128" i="7"/>
  <c r="V129" i="7" s="1"/>
  <c r="W128" i="7"/>
  <c r="X129" i="7" s="1"/>
  <c r="Y128" i="7"/>
  <c r="AA128" i="7"/>
  <c r="AC128" i="7"/>
  <c r="AD129" i="7" s="1"/>
  <c r="AE128" i="7"/>
  <c r="AF129" i="7" s="1"/>
  <c r="AG128" i="7"/>
  <c r="C127" i="7"/>
  <c r="E127" i="7"/>
  <c r="G127" i="7"/>
  <c r="I127" i="7"/>
  <c r="K127" i="7"/>
  <c r="M127" i="7"/>
  <c r="O127" i="7"/>
  <c r="Q127" i="7"/>
  <c r="S127" i="7"/>
  <c r="U127" i="7"/>
  <c r="W127" i="7"/>
  <c r="Y127" i="7"/>
  <c r="AA127" i="7"/>
  <c r="AC127" i="7"/>
  <c r="AE127" i="7"/>
  <c r="AG127" i="7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C128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C127" i="8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C129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C128" i="9"/>
  <c r="E129" i="1"/>
  <c r="G129" i="1"/>
  <c r="E128" i="1"/>
  <c r="G128" i="1"/>
  <c r="P128" i="4" l="1"/>
  <c r="X128" i="4"/>
  <c r="H128" i="4"/>
  <c r="L128" i="7"/>
  <c r="L129" i="7"/>
  <c r="Z128" i="7"/>
  <c r="AH128" i="7"/>
  <c r="AH129" i="7"/>
  <c r="T128" i="7"/>
  <c r="D128" i="7"/>
  <c r="D129" i="7"/>
  <c r="J128" i="7"/>
  <c r="J129" i="7"/>
  <c r="Z129" i="7"/>
  <c r="X128" i="7"/>
  <c r="H128" i="7"/>
  <c r="H129" i="7"/>
  <c r="V128" i="7"/>
  <c r="F128" i="7"/>
  <c r="AF128" i="7"/>
  <c r="P128" i="7"/>
  <c r="P129" i="7"/>
  <c r="L128" i="4"/>
  <c r="L129" i="4"/>
  <c r="D128" i="4"/>
  <c r="V128" i="4"/>
  <c r="T128" i="4"/>
  <c r="AH128" i="4"/>
  <c r="AF128" i="4"/>
  <c r="N128" i="4"/>
  <c r="Z128" i="4"/>
  <c r="AD128" i="7"/>
  <c r="N128" i="7"/>
  <c r="F128" i="4"/>
  <c r="AD128" i="4"/>
  <c r="J128" i="4"/>
  <c r="A126" i="6"/>
  <c r="D125" i="6"/>
  <c r="E125" i="6"/>
  <c r="F125" i="6"/>
  <c r="G125" i="6"/>
  <c r="H125" i="6"/>
  <c r="I125" i="6"/>
  <c r="K125" i="6"/>
  <c r="L125" i="6"/>
  <c r="M125" i="6"/>
  <c r="N125" i="6"/>
  <c r="P125" i="6"/>
  <c r="Q125" i="6"/>
  <c r="R125" i="6"/>
  <c r="C126" i="6"/>
  <c r="AC126" i="4"/>
  <c r="AD127" i="4" s="1"/>
  <c r="C126" i="4"/>
  <c r="D127" i="4" s="1"/>
  <c r="E126" i="4"/>
  <c r="F127" i="4" s="1"/>
  <c r="G126" i="4"/>
  <c r="H127" i="4" s="1"/>
  <c r="I126" i="4"/>
  <c r="J127" i="4" s="1"/>
  <c r="K126" i="4"/>
  <c r="L127" i="4" s="1"/>
  <c r="M126" i="4"/>
  <c r="N127" i="4" s="1"/>
  <c r="O126" i="4"/>
  <c r="P127" i="4" s="1"/>
  <c r="Q126" i="4"/>
  <c r="S126" i="4"/>
  <c r="T127" i="4" s="1"/>
  <c r="U126" i="4"/>
  <c r="V127" i="4" s="1"/>
  <c r="W126" i="4"/>
  <c r="X127" i="4" s="1"/>
  <c r="Y126" i="4"/>
  <c r="Z127" i="4" s="1"/>
  <c r="AA126" i="4"/>
  <c r="AE126" i="4"/>
  <c r="AF127" i="4" s="1"/>
  <c r="AG126" i="4"/>
  <c r="AH127" i="4" s="1"/>
  <c r="C126" i="7"/>
  <c r="D127" i="7" s="1"/>
  <c r="E126" i="7"/>
  <c r="F127" i="7" s="1"/>
  <c r="G126" i="7"/>
  <c r="H127" i="7" s="1"/>
  <c r="I126" i="7"/>
  <c r="J127" i="7" s="1"/>
  <c r="K126" i="7"/>
  <c r="L127" i="7" s="1"/>
  <c r="M126" i="7"/>
  <c r="N127" i="7" s="1"/>
  <c r="O126" i="7"/>
  <c r="P127" i="7" s="1"/>
  <c r="Q126" i="7"/>
  <c r="S126" i="7"/>
  <c r="T127" i="7" s="1"/>
  <c r="U126" i="7"/>
  <c r="V127" i="7" s="1"/>
  <c r="W126" i="7"/>
  <c r="X127" i="7" s="1"/>
  <c r="Y126" i="7"/>
  <c r="Z127" i="7" s="1"/>
  <c r="AA126" i="7"/>
  <c r="AC126" i="7"/>
  <c r="AD127" i="7" s="1"/>
  <c r="AE126" i="7"/>
  <c r="AF127" i="7" s="1"/>
  <c r="AG126" i="7"/>
  <c r="AH127" i="7" s="1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C126" i="8"/>
  <c r="C125" i="8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C127" i="9"/>
  <c r="E127" i="1"/>
  <c r="G127" i="1"/>
  <c r="A125" i="6" l="1"/>
  <c r="D124" i="6"/>
  <c r="E124" i="6"/>
  <c r="F124" i="6"/>
  <c r="G124" i="6"/>
  <c r="H124" i="6"/>
  <c r="I124" i="6"/>
  <c r="K124" i="6"/>
  <c r="L124" i="6"/>
  <c r="M124" i="6"/>
  <c r="N124" i="6"/>
  <c r="P124" i="6"/>
  <c r="Q124" i="6"/>
  <c r="R124" i="6"/>
  <c r="C125" i="6"/>
  <c r="AC125" i="4"/>
  <c r="AD126" i="4" s="1"/>
  <c r="C125" i="4"/>
  <c r="D126" i="4" s="1"/>
  <c r="E125" i="4"/>
  <c r="F126" i="4" s="1"/>
  <c r="G125" i="4"/>
  <c r="H126" i="4" s="1"/>
  <c r="I125" i="4"/>
  <c r="K125" i="4"/>
  <c r="L126" i="4" s="1"/>
  <c r="M125" i="4"/>
  <c r="N126" i="4" s="1"/>
  <c r="O125" i="4"/>
  <c r="P126" i="4" s="1"/>
  <c r="Q125" i="4"/>
  <c r="S125" i="4"/>
  <c r="U125" i="4"/>
  <c r="V126" i="4" s="1"/>
  <c r="W125" i="4"/>
  <c r="X126" i="4" s="1"/>
  <c r="Y125" i="4"/>
  <c r="Z126" i="4" s="1"/>
  <c r="AA125" i="4"/>
  <c r="AE125" i="4"/>
  <c r="AF126" i="4" s="1"/>
  <c r="AG125" i="4"/>
  <c r="AH126" i="4" s="1"/>
  <c r="C125" i="7"/>
  <c r="D126" i="7" s="1"/>
  <c r="E125" i="7"/>
  <c r="G125" i="7"/>
  <c r="H126" i="7" s="1"/>
  <c r="I125" i="7"/>
  <c r="J126" i="7" s="1"/>
  <c r="K125" i="7"/>
  <c r="M125" i="7"/>
  <c r="N126" i="7" s="1"/>
  <c r="O125" i="7"/>
  <c r="Q125" i="7"/>
  <c r="S125" i="7"/>
  <c r="T126" i="7" s="1"/>
  <c r="U125" i="7"/>
  <c r="W125" i="7"/>
  <c r="X126" i="7" s="1"/>
  <c r="Y125" i="7"/>
  <c r="Z126" i="7" s="1"/>
  <c r="AA125" i="7"/>
  <c r="AC125" i="7"/>
  <c r="AD126" i="7" s="1"/>
  <c r="AE125" i="7"/>
  <c r="AF126" i="7" s="1"/>
  <c r="AG125" i="7"/>
  <c r="AH126" i="7" s="1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C126" i="9"/>
  <c r="E126" i="1"/>
  <c r="G126" i="1"/>
  <c r="A124" i="6"/>
  <c r="D123" i="6"/>
  <c r="E123" i="6"/>
  <c r="F123" i="6"/>
  <c r="G123" i="6"/>
  <c r="H123" i="6"/>
  <c r="I123" i="6"/>
  <c r="K123" i="6"/>
  <c r="L123" i="6"/>
  <c r="M123" i="6"/>
  <c r="N123" i="6"/>
  <c r="P123" i="6"/>
  <c r="Q123" i="6"/>
  <c r="R123" i="6"/>
  <c r="C124" i="6"/>
  <c r="AC124" i="4"/>
  <c r="C124" i="4"/>
  <c r="E124" i="4"/>
  <c r="G124" i="4"/>
  <c r="I124" i="4"/>
  <c r="K124" i="4"/>
  <c r="M124" i="4"/>
  <c r="O124" i="4"/>
  <c r="Q124" i="4"/>
  <c r="S124" i="4"/>
  <c r="U124" i="4"/>
  <c r="W124" i="4"/>
  <c r="Y124" i="4"/>
  <c r="AA124" i="4"/>
  <c r="AE124" i="4"/>
  <c r="AG124" i="4"/>
  <c r="AH125" i="4" s="1"/>
  <c r="C124" i="7"/>
  <c r="E124" i="7"/>
  <c r="G124" i="7"/>
  <c r="I124" i="7"/>
  <c r="J125" i="7" s="1"/>
  <c r="K124" i="7"/>
  <c r="M124" i="7"/>
  <c r="O124" i="7"/>
  <c r="Q124" i="7"/>
  <c r="S124" i="7"/>
  <c r="U124" i="7"/>
  <c r="W124" i="7"/>
  <c r="Y124" i="7"/>
  <c r="AA124" i="7"/>
  <c r="AC124" i="7"/>
  <c r="AE124" i="7"/>
  <c r="AG124" i="7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C124" i="8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C125" i="9"/>
  <c r="E125" i="1"/>
  <c r="G125" i="1"/>
  <c r="AF125" i="7" l="1"/>
  <c r="H125" i="7"/>
  <c r="H125" i="4"/>
  <c r="V125" i="7"/>
  <c r="AH125" i="7"/>
  <c r="P125" i="7"/>
  <c r="X125" i="7"/>
  <c r="F125" i="7"/>
  <c r="F126" i="7"/>
  <c r="V126" i="7"/>
  <c r="P126" i="7"/>
  <c r="Z125" i="7"/>
  <c r="L125" i="7"/>
  <c r="T125" i="7"/>
  <c r="D125" i="7"/>
  <c r="L126" i="7"/>
  <c r="T125" i="4"/>
  <c r="D125" i="4"/>
  <c r="L125" i="4"/>
  <c r="T126" i="4"/>
  <c r="J125" i="4"/>
  <c r="J126" i="4"/>
  <c r="V125" i="4"/>
  <c r="AF125" i="4"/>
  <c r="P125" i="4"/>
  <c r="AD125" i="7"/>
  <c r="N125" i="7"/>
  <c r="F125" i="4"/>
  <c r="N125" i="4"/>
  <c r="AD125" i="4"/>
  <c r="Z125" i="4"/>
  <c r="X125" i="4"/>
  <c r="A123" i="6"/>
  <c r="D122" i="6"/>
  <c r="E122" i="6"/>
  <c r="F122" i="6"/>
  <c r="G122" i="6"/>
  <c r="H122" i="6"/>
  <c r="I122" i="6"/>
  <c r="K122" i="6"/>
  <c r="L122" i="6"/>
  <c r="M122" i="6"/>
  <c r="N122" i="6"/>
  <c r="P122" i="6"/>
  <c r="Q122" i="6"/>
  <c r="R122" i="6"/>
  <c r="C123" i="6"/>
  <c r="AC123" i="4"/>
  <c r="AD124" i="4" s="1"/>
  <c r="C123" i="4"/>
  <c r="D124" i="4" s="1"/>
  <c r="E123" i="4"/>
  <c r="F124" i="4" s="1"/>
  <c r="G123" i="4"/>
  <c r="H124" i="4" s="1"/>
  <c r="I123" i="4"/>
  <c r="J124" i="4" s="1"/>
  <c r="K123" i="4"/>
  <c r="L124" i="4" s="1"/>
  <c r="M123" i="4"/>
  <c r="N124" i="4" s="1"/>
  <c r="O123" i="4"/>
  <c r="P124" i="4" s="1"/>
  <c r="Q123" i="4"/>
  <c r="S123" i="4"/>
  <c r="T124" i="4" s="1"/>
  <c r="U123" i="4"/>
  <c r="V124" i="4" s="1"/>
  <c r="W123" i="4"/>
  <c r="X124" i="4" s="1"/>
  <c r="Y123" i="4"/>
  <c r="Z124" i="4" s="1"/>
  <c r="AA123" i="4"/>
  <c r="AE123" i="4"/>
  <c r="AF124" i="4" s="1"/>
  <c r="AG123" i="4"/>
  <c r="AH124" i="4" s="1"/>
  <c r="C123" i="7"/>
  <c r="D124" i="7" s="1"/>
  <c r="E123" i="7"/>
  <c r="F124" i="7" s="1"/>
  <c r="G123" i="7"/>
  <c r="H124" i="7" s="1"/>
  <c r="I123" i="7"/>
  <c r="J124" i="7" s="1"/>
  <c r="K123" i="7"/>
  <c r="L124" i="7" s="1"/>
  <c r="M123" i="7"/>
  <c r="N124" i="7" s="1"/>
  <c r="O123" i="7"/>
  <c r="P124" i="7" s="1"/>
  <c r="Q123" i="7"/>
  <c r="S123" i="7"/>
  <c r="T124" i="7" s="1"/>
  <c r="U123" i="7"/>
  <c r="V124" i="7" s="1"/>
  <c r="W123" i="7"/>
  <c r="X124" i="7" s="1"/>
  <c r="Y123" i="7"/>
  <c r="Z124" i="7" s="1"/>
  <c r="AA123" i="7"/>
  <c r="AC123" i="7"/>
  <c r="AD124" i="7" s="1"/>
  <c r="AE123" i="7"/>
  <c r="AF124" i="7" s="1"/>
  <c r="AG123" i="7"/>
  <c r="AH124" i="7" s="1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C123" i="8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C124" i="9"/>
  <c r="E124" i="1"/>
  <c r="G124" i="1"/>
  <c r="A122" i="6" l="1"/>
  <c r="N115" i="6"/>
  <c r="N116" i="6"/>
  <c r="N117" i="6"/>
  <c r="N118" i="6"/>
  <c r="N119" i="6"/>
  <c r="N120" i="6"/>
  <c r="N121" i="6"/>
  <c r="D121" i="6"/>
  <c r="E121" i="6"/>
  <c r="F121" i="6"/>
  <c r="G121" i="6"/>
  <c r="H121" i="6"/>
  <c r="I121" i="6"/>
  <c r="K121" i="6"/>
  <c r="L121" i="6"/>
  <c r="M121" i="6"/>
  <c r="P121" i="6"/>
  <c r="Q121" i="6"/>
  <c r="R121" i="6"/>
  <c r="C122" i="6"/>
  <c r="AC122" i="4"/>
  <c r="AD123" i="4" s="1"/>
  <c r="C122" i="4"/>
  <c r="D123" i="4" s="1"/>
  <c r="E122" i="4"/>
  <c r="F123" i="4" s="1"/>
  <c r="G122" i="4"/>
  <c r="I122" i="4"/>
  <c r="J123" i="4" s="1"/>
  <c r="K122" i="4"/>
  <c r="M122" i="4"/>
  <c r="N123" i="4" s="1"/>
  <c r="O122" i="4"/>
  <c r="P123" i="4" s="1"/>
  <c r="Q122" i="4"/>
  <c r="S122" i="4"/>
  <c r="T123" i="4" s="1"/>
  <c r="U122" i="4"/>
  <c r="V123" i="4" s="1"/>
  <c r="W122" i="4"/>
  <c r="X123" i="4" s="1"/>
  <c r="Y122" i="4"/>
  <c r="Z123" i="4" s="1"/>
  <c r="AA122" i="4"/>
  <c r="AE122" i="4"/>
  <c r="AF123" i="4" s="1"/>
  <c r="AG122" i="4"/>
  <c r="AH123" i="4" s="1"/>
  <c r="C122" i="7"/>
  <c r="D123" i="7" s="1"/>
  <c r="E122" i="7"/>
  <c r="G122" i="7"/>
  <c r="H123" i="7" s="1"/>
  <c r="I122" i="7"/>
  <c r="K122" i="7"/>
  <c r="L123" i="7" s="1"/>
  <c r="M122" i="7"/>
  <c r="O122" i="7"/>
  <c r="Q122" i="7"/>
  <c r="S122" i="7"/>
  <c r="T123" i="7" s="1"/>
  <c r="U122" i="7"/>
  <c r="W122" i="7"/>
  <c r="X123" i="7" s="1"/>
  <c r="Y122" i="7"/>
  <c r="Z123" i="7" s="1"/>
  <c r="AA122" i="7"/>
  <c r="AC122" i="7"/>
  <c r="AE122" i="7"/>
  <c r="AG122" i="7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C122" i="8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C123" i="9"/>
  <c r="E123" i="1"/>
  <c r="G123" i="1"/>
  <c r="A120" i="6"/>
  <c r="A121" i="6"/>
  <c r="D120" i="6"/>
  <c r="E120" i="6"/>
  <c r="F120" i="6"/>
  <c r="G120" i="6"/>
  <c r="H120" i="6"/>
  <c r="I120" i="6"/>
  <c r="K120" i="6"/>
  <c r="L120" i="6"/>
  <c r="M120" i="6"/>
  <c r="P120" i="6"/>
  <c r="Q120" i="6"/>
  <c r="R120" i="6"/>
  <c r="C121" i="6"/>
  <c r="D119" i="6"/>
  <c r="E119" i="6"/>
  <c r="F119" i="6"/>
  <c r="G119" i="6"/>
  <c r="H119" i="6"/>
  <c r="I119" i="6"/>
  <c r="K119" i="6"/>
  <c r="L119" i="6"/>
  <c r="M119" i="6"/>
  <c r="P119" i="6"/>
  <c r="Q119" i="6"/>
  <c r="R119" i="6"/>
  <c r="C120" i="6"/>
  <c r="AC121" i="4"/>
  <c r="C121" i="4"/>
  <c r="E121" i="4"/>
  <c r="G121" i="4"/>
  <c r="I121" i="4"/>
  <c r="K121" i="4"/>
  <c r="M121" i="4"/>
  <c r="O121" i="4"/>
  <c r="Q121" i="4"/>
  <c r="S121" i="4"/>
  <c r="U121" i="4"/>
  <c r="W121" i="4"/>
  <c r="Y121" i="4"/>
  <c r="AA121" i="4"/>
  <c r="AE121" i="4"/>
  <c r="AG121" i="4"/>
  <c r="AC120" i="4"/>
  <c r="C120" i="4"/>
  <c r="E120" i="4"/>
  <c r="G120" i="4"/>
  <c r="I120" i="4"/>
  <c r="K120" i="4"/>
  <c r="M120" i="4"/>
  <c r="O120" i="4"/>
  <c r="Q120" i="4"/>
  <c r="S120" i="4"/>
  <c r="U120" i="4"/>
  <c r="W120" i="4"/>
  <c r="Y120" i="4"/>
  <c r="AA120" i="4"/>
  <c r="AE120" i="4"/>
  <c r="AG120" i="4"/>
  <c r="AH121" i="4" s="1"/>
  <c r="C121" i="7"/>
  <c r="E121" i="7"/>
  <c r="G121" i="7"/>
  <c r="I121" i="7"/>
  <c r="K121" i="7"/>
  <c r="M121" i="7"/>
  <c r="O121" i="7"/>
  <c r="Q121" i="7"/>
  <c r="S121" i="7"/>
  <c r="U121" i="7"/>
  <c r="W121" i="7"/>
  <c r="Y121" i="7"/>
  <c r="AA121" i="7"/>
  <c r="AC121" i="7"/>
  <c r="AE121" i="7"/>
  <c r="AG121" i="7"/>
  <c r="C120" i="7"/>
  <c r="D121" i="7" s="1"/>
  <c r="E120" i="7"/>
  <c r="G120" i="7"/>
  <c r="I120" i="7"/>
  <c r="K120" i="7"/>
  <c r="M120" i="7"/>
  <c r="O120" i="7"/>
  <c r="Q120" i="7"/>
  <c r="S120" i="7"/>
  <c r="U120" i="7"/>
  <c r="V121" i="7" s="1"/>
  <c r="W120" i="7"/>
  <c r="Y120" i="7"/>
  <c r="AA120" i="7"/>
  <c r="AC120" i="7"/>
  <c r="AD121" i="7" s="1"/>
  <c r="AE120" i="7"/>
  <c r="AG120" i="7"/>
  <c r="AH121" i="7" s="1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C121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C120" i="8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C122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C121" i="9"/>
  <c r="E122" i="1"/>
  <c r="G122" i="1"/>
  <c r="E121" i="1"/>
  <c r="G121" i="1"/>
  <c r="J121" i="7" l="1"/>
  <c r="V122" i="7"/>
  <c r="T122" i="7"/>
  <c r="D122" i="7"/>
  <c r="N121" i="7"/>
  <c r="AD122" i="7"/>
  <c r="N122" i="7"/>
  <c r="H122" i="4"/>
  <c r="AF122" i="4"/>
  <c r="AD123" i="7"/>
  <c r="L122" i="7"/>
  <c r="Z122" i="4"/>
  <c r="X122" i="4"/>
  <c r="H123" i="4"/>
  <c r="F122" i="7"/>
  <c r="P121" i="7"/>
  <c r="N123" i="7"/>
  <c r="AH122" i="7"/>
  <c r="AH123" i="7"/>
  <c r="AF121" i="7"/>
  <c r="P122" i="7"/>
  <c r="P123" i="7"/>
  <c r="F123" i="7"/>
  <c r="V123" i="7"/>
  <c r="Z121" i="7"/>
  <c r="X121" i="7"/>
  <c r="J122" i="7"/>
  <c r="J123" i="7"/>
  <c r="H121" i="7"/>
  <c r="H122" i="7"/>
  <c r="AF122" i="7"/>
  <c r="AF123" i="7"/>
  <c r="L122" i="4"/>
  <c r="L123" i="4"/>
  <c r="P122" i="4"/>
  <c r="T122" i="4"/>
  <c r="D121" i="4"/>
  <c r="T121" i="7"/>
  <c r="Z122" i="7"/>
  <c r="L121" i="7"/>
  <c r="X122" i="7"/>
  <c r="F122" i="4"/>
  <c r="N122" i="4"/>
  <c r="D122" i="4"/>
  <c r="L121" i="4"/>
  <c r="AH122" i="4"/>
  <c r="V122" i="4"/>
  <c r="AD122" i="4"/>
  <c r="J121" i="4"/>
  <c r="J122" i="4"/>
  <c r="N121" i="4"/>
  <c r="AF121" i="4"/>
  <c r="Z121" i="4"/>
  <c r="T121" i="4"/>
  <c r="H121" i="4"/>
  <c r="F121" i="7"/>
  <c r="F121" i="4"/>
  <c r="P121" i="4"/>
  <c r="X121" i="4"/>
  <c r="AD121" i="4"/>
  <c r="V121" i="4"/>
  <c r="A119" i="6"/>
  <c r="D118" i="6"/>
  <c r="E118" i="6"/>
  <c r="F118" i="6"/>
  <c r="G118" i="6"/>
  <c r="H118" i="6"/>
  <c r="I118" i="6"/>
  <c r="K118" i="6"/>
  <c r="L118" i="6"/>
  <c r="M118" i="6"/>
  <c r="P118" i="6"/>
  <c r="Q118" i="6"/>
  <c r="R118" i="6"/>
  <c r="C119" i="6"/>
  <c r="AC119" i="4"/>
  <c r="AD120" i="4" s="1"/>
  <c r="C119" i="4"/>
  <c r="D120" i="4" s="1"/>
  <c r="E119" i="4"/>
  <c r="F120" i="4" s="1"/>
  <c r="G119" i="4"/>
  <c r="H120" i="4" s="1"/>
  <c r="I119" i="4"/>
  <c r="J120" i="4" s="1"/>
  <c r="K119" i="4"/>
  <c r="L120" i="4" s="1"/>
  <c r="M119" i="4"/>
  <c r="N120" i="4" s="1"/>
  <c r="O119" i="4"/>
  <c r="P120" i="4" s="1"/>
  <c r="Q119" i="4"/>
  <c r="S119" i="4"/>
  <c r="T120" i="4" s="1"/>
  <c r="U119" i="4"/>
  <c r="V120" i="4" s="1"/>
  <c r="W119" i="4"/>
  <c r="X120" i="4" s="1"/>
  <c r="Y119" i="4"/>
  <c r="Z120" i="4" s="1"/>
  <c r="AA119" i="4"/>
  <c r="AE119" i="4"/>
  <c r="AF120" i="4" s="1"/>
  <c r="AG119" i="4"/>
  <c r="AH120" i="4" s="1"/>
  <c r="C119" i="7"/>
  <c r="D120" i="7" s="1"/>
  <c r="E119" i="7"/>
  <c r="F120" i="7" s="1"/>
  <c r="G119" i="7"/>
  <c r="H120" i="7" s="1"/>
  <c r="I119" i="7"/>
  <c r="J120" i="7" s="1"/>
  <c r="K119" i="7"/>
  <c r="L120" i="7" s="1"/>
  <c r="M119" i="7"/>
  <c r="N120" i="7" s="1"/>
  <c r="O119" i="7"/>
  <c r="P120" i="7" s="1"/>
  <c r="Q119" i="7"/>
  <c r="S119" i="7"/>
  <c r="T120" i="7" s="1"/>
  <c r="U119" i="7"/>
  <c r="V120" i="7" s="1"/>
  <c r="W119" i="7"/>
  <c r="X120" i="7" s="1"/>
  <c r="Y119" i="7"/>
  <c r="Z120" i="7" s="1"/>
  <c r="AA119" i="7"/>
  <c r="AC119" i="7"/>
  <c r="AD120" i="7" s="1"/>
  <c r="AE119" i="7"/>
  <c r="AF120" i="7" s="1"/>
  <c r="AG119" i="7"/>
  <c r="AH120" i="7" s="1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C119" i="8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C120" i="9"/>
  <c r="E120" i="1"/>
  <c r="G120" i="1"/>
  <c r="A118" i="6" l="1"/>
  <c r="E119" i="1"/>
  <c r="G119" i="1"/>
  <c r="A117" i="6"/>
  <c r="D117" i="6"/>
  <c r="E117" i="6"/>
  <c r="F117" i="6"/>
  <c r="G117" i="6"/>
  <c r="H117" i="6"/>
  <c r="I117" i="6"/>
  <c r="K117" i="6"/>
  <c r="L117" i="6"/>
  <c r="M117" i="6"/>
  <c r="P117" i="6"/>
  <c r="Q117" i="6"/>
  <c r="R117" i="6"/>
  <c r="C118" i="6"/>
  <c r="D116" i="6"/>
  <c r="E116" i="6"/>
  <c r="F116" i="6"/>
  <c r="G116" i="6"/>
  <c r="H116" i="6"/>
  <c r="I116" i="6"/>
  <c r="K116" i="6"/>
  <c r="L116" i="6"/>
  <c r="M116" i="6"/>
  <c r="P116" i="6"/>
  <c r="Q116" i="6"/>
  <c r="R116" i="6"/>
  <c r="C117" i="6"/>
  <c r="AC118" i="4"/>
  <c r="AD119" i="4" s="1"/>
  <c r="C118" i="4"/>
  <c r="D119" i="4" s="1"/>
  <c r="E118" i="4"/>
  <c r="F119" i="4" s="1"/>
  <c r="G118" i="4"/>
  <c r="H119" i="4" s="1"/>
  <c r="I118" i="4"/>
  <c r="K118" i="4"/>
  <c r="L119" i="4" s="1"/>
  <c r="M118" i="4"/>
  <c r="N119" i="4" s="1"/>
  <c r="O118" i="4"/>
  <c r="P119" i="4" s="1"/>
  <c r="Q118" i="4"/>
  <c r="S118" i="4"/>
  <c r="T119" i="4" s="1"/>
  <c r="U118" i="4"/>
  <c r="V119" i="4" s="1"/>
  <c r="W118" i="4"/>
  <c r="X119" i="4" s="1"/>
  <c r="Y118" i="4"/>
  <c r="AA118" i="4"/>
  <c r="AE118" i="4"/>
  <c r="AF119" i="4" s="1"/>
  <c r="AG118" i="4"/>
  <c r="AH119" i="4" s="1"/>
  <c r="AC117" i="4"/>
  <c r="C117" i="4"/>
  <c r="E117" i="4"/>
  <c r="G117" i="4"/>
  <c r="I117" i="4"/>
  <c r="K117" i="4"/>
  <c r="M117" i="4"/>
  <c r="O117" i="4"/>
  <c r="Q117" i="4"/>
  <c r="S117" i="4"/>
  <c r="U117" i="4"/>
  <c r="W117" i="4"/>
  <c r="Y117" i="4"/>
  <c r="AA117" i="4"/>
  <c r="AE117" i="4"/>
  <c r="AF118" i="4" s="1"/>
  <c r="AG117" i="4"/>
  <c r="C118" i="7"/>
  <c r="D119" i="7" s="1"/>
  <c r="E118" i="7"/>
  <c r="F119" i="7" s="1"/>
  <c r="G118" i="7"/>
  <c r="I118" i="7"/>
  <c r="K118" i="7"/>
  <c r="L119" i="7" s="1"/>
  <c r="M118" i="7"/>
  <c r="N119" i="7" s="1"/>
  <c r="O118" i="7"/>
  <c r="Q118" i="7"/>
  <c r="S118" i="7"/>
  <c r="T119" i="7" s="1"/>
  <c r="U118" i="7"/>
  <c r="W118" i="7"/>
  <c r="X119" i="7" s="1"/>
  <c r="Y118" i="7"/>
  <c r="Z119" i="7" s="1"/>
  <c r="AA118" i="7"/>
  <c r="AC118" i="7"/>
  <c r="AD119" i="7" s="1"/>
  <c r="AE118" i="7"/>
  <c r="AF119" i="7" s="1"/>
  <c r="AG118" i="7"/>
  <c r="AH119" i="7" s="1"/>
  <c r="C117" i="7"/>
  <c r="E117" i="7"/>
  <c r="G117" i="7"/>
  <c r="I117" i="7"/>
  <c r="K117" i="7"/>
  <c r="M117" i="7"/>
  <c r="O117" i="7"/>
  <c r="Q117" i="7"/>
  <c r="S117" i="7"/>
  <c r="U117" i="7"/>
  <c r="W117" i="7"/>
  <c r="Y117" i="7"/>
  <c r="AA117" i="7"/>
  <c r="AC117" i="7"/>
  <c r="AE117" i="7"/>
  <c r="AF118" i="7" s="1"/>
  <c r="AG117" i="7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C118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C117" i="8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C119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C118" i="9"/>
  <c r="E118" i="1"/>
  <c r="G118" i="1"/>
  <c r="D118" i="7" l="1"/>
  <c r="X118" i="7"/>
  <c r="D118" i="4"/>
  <c r="L118" i="4"/>
  <c r="T118" i="7"/>
  <c r="X118" i="4"/>
  <c r="H118" i="4"/>
  <c r="J118" i="7"/>
  <c r="V118" i="7"/>
  <c r="AD118" i="7"/>
  <c r="P118" i="7"/>
  <c r="P119" i="7"/>
  <c r="J119" i="7"/>
  <c r="H118" i="7"/>
  <c r="H119" i="7"/>
  <c r="Z118" i="7"/>
  <c r="L118" i="7"/>
  <c r="V119" i="7"/>
  <c r="J118" i="4"/>
  <c r="J119" i="4"/>
  <c r="Z118" i="4"/>
  <c r="Z119" i="4"/>
  <c r="P118" i="4"/>
  <c r="N118" i="4"/>
  <c r="T118" i="4"/>
  <c r="F118" i="7"/>
  <c r="N118" i="7"/>
  <c r="AH118" i="7"/>
  <c r="AH118" i="4"/>
  <c r="AD118" i="4"/>
  <c r="V118" i="4"/>
  <c r="F118" i="4"/>
  <c r="A116" i="6"/>
  <c r="D115" i="6"/>
  <c r="E115" i="6"/>
  <c r="F115" i="6"/>
  <c r="G115" i="6"/>
  <c r="H115" i="6"/>
  <c r="I115" i="6"/>
  <c r="K115" i="6"/>
  <c r="L115" i="6"/>
  <c r="M115" i="6"/>
  <c r="P115" i="6"/>
  <c r="Q115" i="6"/>
  <c r="R115" i="6"/>
  <c r="C116" i="6"/>
  <c r="AC116" i="4"/>
  <c r="AD117" i="4" s="1"/>
  <c r="C116" i="4"/>
  <c r="D117" i="4" s="1"/>
  <c r="E116" i="4"/>
  <c r="F117" i="4" s="1"/>
  <c r="G116" i="4"/>
  <c r="H117" i="4" s="1"/>
  <c r="I116" i="4"/>
  <c r="J117" i="4" s="1"/>
  <c r="K116" i="4"/>
  <c r="L117" i="4" s="1"/>
  <c r="M116" i="4"/>
  <c r="N117" i="4" s="1"/>
  <c r="O116" i="4"/>
  <c r="P117" i="4" s="1"/>
  <c r="Q116" i="4"/>
  <c r="S116" i="4"/>
  <c r="T117" i="4" s="1"/>
  <c r="U116" i="4"/>
  <c r="V117" i="4" s="1"/>
  <c r="W116" i="4"/>
  <c r="X117" i="4" s="1"/>
  <c r="Y116" i="4"/>
  <c r="Z117" i="4" s="1"/>
  <c r="AA116" i="4"/>
  <c r="AE116" i="4"/>
  <c r="AF117" i="4" s="1"/>
  <c r="AG116" i="4"/>
  <c r="AH117" i="4" s="1"/>
  <c r="C116" i="7"/>
  <c r="D117" i="7" s="1"/>
  <c r="E116" i="7"/>
  <c r="F117" i="7" s="1"/>
  <c r="G116" i="7"/>
  <c r="H117" i="7" s="1"/>
  <c r="I116" i="7"/>
  <c r="J117" i="7" s="1"/>
  <c r="K116" i="7"/>
  <c r="L117" i="7" s="1"/>
  <c r="M116" i="7"/>
  <c r="N117" i="7" s="1"/>
  <c r="O116" i="7"/>
  <c r="P117" i="7" s="1"/>
  <c r="Q116" i="7"/>
  <c r="S116" i="7"/>
  <c r="T117" i="7" s="1"/>
  <c r="U116" i="7"/>
  <c r="V117" i="7" s="1"/>
  <c r="W116" i="7"/>
  <c r="X117" i="7" s="1"/>
  <c r="Y116" i="7"/>
  <c r="Z117" i="7" s="1"/>
  <c r="AA116" i="7"/>
  <c r="AC116" i="7"/>
  <c r="AD117" i="7" s="1"/>
  <c r="AE116" i="7"/>
  <c r="AF117" i="7" s="1"/>
  <c r="AG116" i="7"/>
  <c r="AH117" i="7" s="1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C116" i="8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C117" i="9"/>
  <c r="E117" i="1"/>
  <c r="G117" i="1"/>
  <c r="A115" i="6" l="1"/>
  <c r="D114" i="6"/>
  <c r="E114" i="6"/>
  <c r="F114" i="6"/>
  <c r="G114" i="6"/>
  <c r="H114" i="6"/>
  <c r="I114" i="6"/>
  <c r="K114" i="6"/>
  <c r="L114" i="6"/>
  <c r="M114" i="6"/>
  <c r="N114" i="6"/>
  <c r="P114" i="6"/>
  <c r="Q114" i="6"/>
  <c r="R114" i="6"/>
  <c r="C115" i="6"/>
  <c r="AC115" i="4"/>
  <c r="AD116" i="4" s="1"/>
  <c r="C115" i="4"/>
  <c r="D116" i="4" s="1"/>
  <c r="E115" i="4"/>
  <c r="F116" i="4" s="1"/>
  <c r="G115" i="4"/>
  <c r="H116" i="4" s="1"/>
  <c r="I115" i="4"/>
  <c r="J116" i="4" s="1"/>
  <c r="K115" i="4"/>
  <c r="L116" i="4" s="1"/>
  <c r="M115" i="4"/>
  <c r="N116" i="4" s="1"/>
  <c r="O115" i="4"/>
  <c r="P116" i="4" s="1"/>
  <c r="Q115" i="4"/>
  <c r="S115" i="4"/>
  <c r="T116" i="4" s="1"/>
  <c r="U115" i="4"/>
  <c r="V116" i="4" s="1"/>
  <c r="W115" i="4"/>
  <c r="X116" i="4" s="1"/>
  <c r="Y115" i="4"/>
  <c r="Z116" i="4" s="1"/>
  <c r="AA115" i="4"/>
  <c r="AE115" i="4"/>
  <c r="AF116" i="4" s="1"/>
  <c r="AG115" i="4"/>
  <c r="AH116" i="4" s="1"/>
  <c r="C115" i="7"/>
  <c r="D116" i="7" s="1"/>
  <c r="E115" i="7"/>
  <c r="F116" i="7" s="1"/>
  <c r="G115" i="7"/>
  <c r="H116" i="7" s="1"/>
  <c r="I115" i="7"/>
  <c r="J116" i="7" s="1"/>
  <c r="K115" i="7"/>
  <c r="L116" i="7" s="1"/>
  <c r="M115" i="7"/>
  <c r="N116" i="7" s="1"/>
  <c r="O115" i="7"/>
  <c r="P116" i="7" s="1"/>
  <c r="Q115" i="7"/>
  <c r="S115" i="7"/>
  <c r="T116" i="7" s="1"/>
  <c r="U115" i="7"/>
  <c r="V116" i="7" s="1"/>
  <c r="W115" i="7"/>
  <c r="X116" i="7" s="1"/>
  <c r="Y115" i="7"/>
  <c r="Z116" i="7" s="1"/>
  <c r="AA115" i="7"/>
  <c r="AC115" i="7"/>
  <c r="AD116" i="7" s="1"/>
  <c r="AE115" i="7"/>
  <c r="AF116" i="7" s="1"/>
  <c r="AG115" i="7"/>
  <c r="AH116" i="7" s="1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C115" i="8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C116" i="9"/>
  <c r="E116" i="1"/>
  <c r="G116" i="1"/>
  <c r="A114" i="6" l="1"/>
  <c r="D113" i="6"/>
  <c r="E113" i="6"/>
  <c r="F113" i="6"/>
  <c r="G113" i="6"/>
  <c r="H113" i="6"/>
  <c r="I113" i="6"/>
  <c r="K113" i="6"/>
  <c r="L113" i="6"/>
  <c r="M113" i="6"/>
  <c r="N113" i="6"/>
  <c r="P113" i="6"/>
  <c r="Q113" i="6"/>
  <c r="R113" i="6"/>
  <c r="C114" i="6"/>
  <c r="AC114" i="4"/>
  <c r="AD115" i="4" s="1"/>
  <c r="C114" i="4"/>
  <c r="D115" i="4" s="1"/>
  <c r="E114" i="4"/>
  <c r="G114" i="4"/>
  <c r="H115" i="4" s="1"/>
  <c r="I114" i="4"/>
  <c r="J115" i="4" s="1"/>
  <c r="K114" i="4"/>
  <c r="L115" i="4" s="1"/>
  <c r="M114" i="4"/>
  <c r="N115" i="4" s="1"/>
  <c r="O114" i="4"/>
  <c r="P115" i="4" s="1"/>
  <c r="Q114" i="4"/>
  <c r="S114" i="4"/>
  <c r="T115" i="4" s="1"/>
  <c r="U114" i="4"/>
  <c r="V115" i="4" s="1"/>
  <c r="W114" i="4"/>
  <c r="Y114" i="4"/>
  <c r="Z115" i="4" s="1"/>
  <c r="AA114" i="4"/>
  <c r="AE114" i="4"/>
  <c r="AF115" i="4" s="1"/>
  <c r="AG114" i="4"/>
  <c r="C114" i="7"/>
  <c r="D115" i="7" s="1"/>
  <c r="E114" i="7"/>
  <c r="F115" i="7" s="1"/>
  <c r="G114" i="7"/>
  <c r="H115" i="7" s="1"/>
  <c r="I114" i="7"/>
  <c r="J115" i="7" s="1"/>
  <c r="K114" i="7"/>
  <c r="M114" i="7"/>
  <c r="N115" i="7" s="1"/>
  <c r="O114" i="7"/>
  <c r="Q114" i="7"/>
  <c r="S114" i="7"/>
  <c r="T115" i="7" s="1"/>
  <c r="U114" i="7"/>
  <c r="V115" i="7" s="1"/>
  <c r="W114" i="7"/>
  <c r="X115" i="7" s="1"/>
  <c r="Y114" i="7"/>
  <c r="Z115" i="7" s="1"/>
  <c r="AA114" i="7"/>
  <c r="AC114" i="7"/>
  <c r="AD115" i="7" s="1"/>
  <c r="AE114" i="7"/>
  <c r="AF115" i="7" s="1"/>
  <c r="AG114" i="7"/>
  <c r="AH115" i="7" s="1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C114" i="8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C115" i="9"/>
  <c r="E115" i="1"/>
  <c r="G115" i="1"/>
  <c r="A113" i="6"/>
  <c r="D112" i="6"/>
  <c r="E112" i="6"/>
  <c r="F112" i="6"/>
  <c r="G112" i="6"/>
  <c r="H112" i="6"/>
  <c r="I112" i="6"/>
  <c r="K112" i="6"/>
  <c r="L112" i="6"/>
  <c r="M112" i="6"/>
  <c r="N112" i="6"/>
  <c r="P112" i="6"/>
  <c r="Q112" i="6"/>
  <c r="R112" i="6"/>
  <c r="C113" i="6"/>
  <c r="AC113" i="4"/>
  <c r="C113" i="4"/>
  <c r="E113" i="4"/>
  <c r="G113" i="4"/>
  <c r="I113" i="4"/>
  <c r="K113" i="4"/>
  <c r="M113" i="4"/>
  <c r="O113" i="4"/>
  <c r="Q113" i="4"/>
  <c r="S113" i="4"/>
  <c r="U113" i="4"/>
  <c r="W113" i="4"/>
  <c r="Y113" i="4"/>
  <c r="AA113" i="4"/>
  <c r="AE113" i="4"/>
  <c r="AG113" i="4"/>
  <c r="C113" i="7"/>
  <c r="E113" i="7"/>
  <c r="G113" i="7"/>
  <c r="I113" i="7"/>
  <c r="K113" i="7"/>
  <c r="M113" i="7"/>
  <c r="O113" i="7"/>
  <c r="Q113" i="7"/>
  <c r="S113" i="7"/>
  <c r="U113" i="7"/>
  <c r="W113" i="7"/>
  <c r="Y113" i="7"/>
  <c r="AA113" i="7"/>
  <c r="AC113" i="7"/>
  <c r="AE113" i="7"/>
  <c r="AG113" i="7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C113" i="8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C114" i="9"/>
  <c r="E114" i="1"/>
  <c r="G114" i="1"/>
  <c r="AF114" i="4" l="1"/>
  <c r="P114" i="4"/>
  <c r="L114" i="4"/>
  <c r="D114" i="4"/>
  <c r="F114" i="4"/>
  <c r="L114" i="7"/>
  <c r="L115" i="7"/>
  <c r="X114" i="4"/>
  <c r="X115" i="4"/>
  <c r="H114" i="4"/>
  <c r="F115" i="4"/>
  <c r="T114" i="4"/>
  <c r="T114" i="7"/>
  <c r="D114" i="7"/>
  <c r="AH114" i="4"/>
  <c r="AH115" i="4"/>
  <c r="P114" i="7"/>
  <c r="AD114" i="7"/>
  <c r="N114" i="7"/>
  <c r="P115" i="7"/>
  <c r="Z114" i="7"/>
  <c r="H114" i="7"/>
  <c r="V114" i="7"/>
  <c r="AH114" i="7"/>
  <c r="F114" i="7"/>
  <c r="X114" i="7"/>
  <c r="J114" i="7"/>
  <c r="AF114" i="7"/>
  <c r="Z114" i="4"/>
  <c r="N114" i="4"/>
  <c r="AD114" i="4"/>
  <c r="V114" i="4"/>
  <c r="J114" i="4"/>
  <c r="A112" i="6"/>
  <c r="D111" i="6"/>
  <c r="E111" i="6"/>
  <c r="F111" i="6"/>
  <c r="G111" i="6"/>
  <c r="H111" i="6"/>
  <c r="I111" i="6"/>
  <c r="K111" i="6"/>
  <c r="L111" i="6"/>
  <c r="M111" i="6"/>
  <c r="N111" i="6"/>
  <c r="P111" i="6"/>
  <c r="Q111" i="6"/>
  <c r="R111" i="6"/>
  <c r="C112" i="6"/>
  <c r="AC112" i="4"/>
  <c r="AD113" i="4" s="1"/>
  <c r="C112" i="4"/>
  <c r="D113" i="4" s="1"/>
  <c r="E112" i="4"/>
  <c r="F113" i="4" s="1"/>
  <c r="G112" i="4"/>
  <c r="H113" i="4" s="1"/>
  <c r="I112" i="4"/>
  <c r="J113" i="4" s="1"/>
  <c r="K112" i="4"/>
  <c r="L113" i="4" s="1"/>
  <c r="M112" i="4"/>
  <c r="N113" i="4" s="1"/>
  <c r="O112" i="4"/>
  <c r="P113" i="4" s="1"/>
  <c r="Q112" i="4"/>
  <c r="S112" i="4"/>
  <c r="T113" i="4" s="1"/>
  <c r="U112" i="4"/>
  <c r="V113" i="4" s="1"/>
  <c r="W112" i="4"/>
  <c r="X113" i="4" s="1"/>
  <c r="Y112" i="4"/>
  <c r="Z113" i="4" s="1"/>
  <c r="AA112" i="4"/>
  <c r="AE112" i="4"/>
  <c r="AF113" i="4" s="1"/>
  <c r="AG112" i="4"/>
  <c r="AH113" i="4" s="1"/>
  <c r="C112" i="7"/>
  <c r="D113" i="7" s="1"/>
  <c r="E112" i="7"/>
  <c r="F113" i="7" s="1"/>
  <c r="G112" i="7"/>
  <c r="H113" i="7" s="1"/>
  <c r="I112" i="7"/>
  <c r="J113" i="7" s="1"/>
  <c r="K112" i="7"/>
  <c r="L113" i="7" s="1"/>
  <c r="M112" i="7"/>
  <c r="N113" i="7" s="1"/>
  <c r="O112" i="7"/>
  <c r="P113" i="7" s="1"/>
  <c r="Q112" i="7"/>
  <c r="S112" i="7"/>
  <c r="T113" i="7" s="1"/>
  <c r="U112" i="7"/>
  <c r="V113" i="7" s="1"/>
  <c r="W112" i="7"/>
  <c r="X113" i="7" s="1"/>
  <c r="Y112" i="7"/>
  <c r="Z113" i="7" s="1"/>
  <c r="AA112" i="7"/>
  <c r="AC112" i="7"/>
  <c r="AD113" i="7" s="1"/>
  <c r="AE112" i="7"/>
  <c r="AF113" i="7" s="1"/>
  <c r="AG112" i="7"/>
  <c r="AH113" i="7" s="1"/>
  <c r="D111" i="8" l="1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C112" i="8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C113" i="9"/>
  <c r="E113" i="1"/>
  <c r="G113" i="1"/>
  <c r="A111" i="6" l="1"/>
  <c r="D110" i="6"/>
  <c r="E110" i="6"/>
  <c r="F110" i="6"/>
  <c r="G110" i="6"/>
  <c r="H110" i="6"/>
  <c r="I110" i="6"/>
  <c r="K110" i="6"/>
  <c r="L110" i="6"/>
  <c r="M110" i="6"/>
  <c r="N110" i="6"/>
  <c r="P110" i="6"/>
  <c r="Q110" i="6"/>
  <c r="R110" i="6"/>
  <c r="C111" i="6"/>
  <c r="AC111" i="4"/>
  <c r="AD112" i="4" s="1"/>
  <c r="C111" i="4"/>
  <c r="D112" i="4" s="1"/>
  <c r="E111" i="4"/>
  <c r="F112" i="4" s="1"/>
  <c r="G111" i="4"/>
  <c r="H112" i="4" s="1"/>
  <c r="I111" i="4"/>
  <c r="J112" i="4" s="1"/>
  <c r="K111" i="4"/>
  <c r="L112" i="4" s="1"/>
  <c r="M111" i="4"/>
  <c r="N112" i="4" s="1"/>
  <c r="O111" i="4"/>
  <c r="P112" i="4" s="1"/>
  <c r="Q111" i="4"/>
  <c r="S111" i="4"/>
  <c r="T112" i="4" s="1"/>
  <c r="U111" i="4"/>
  <c r="V112" i="4" s="1"/>
  <c r="W111" i="4"/>
  <c r="X112" i="4" s="1"/>
  <c r="Y111" i="4"/>
  <c r="Z112" i="4" s="1"/>
  <c r="AA111" i="4"/>
  <c r="AE111" i="4"/>
  <c r="AF112" i="4" s="1"/>
  <c r="AG111" i="4"/>
  <c r="AH112" i="4" s="1"/>
  <c r="C111" i="7"/>
  <c r="D112" i="7" s="1"/>
  <c r="E111" i="7"/>
  <c r="F112" i="7" s="1"/>
  <c r="G111" i="7"/>
  <c r="H112" i="7" s="1"/>
  <c r="I111" i="7"/>
  <c r="J112" i="7" s="1"/>
  <c r="K111" i="7"/>
  <c r="L112" i="7" s="1"/>
  <c r="M111" i="7"/>
  <c r="N112" i="7" s="1"/>
  <c r="O111" i="7"/>
  <c r="P112" i="7" s="1"/>
  <c r="Q111" i="7"/>
  <c r="S111" i="7"/>
  <c r="T112" i="7" s="1"/>
  <c r="U111" i="7"/>
  <c r="V112" i="7" s="1"/>
  <c r="W111" i="7"/>
  <c r="X112" i="7" s="1"/>
  <c r="Y111" i="7"/>
  <c r="Z112" i="7" s="1"/>
  <c r="AA111" i="7"/>
  <c r="AC111" i="7"/>
  <c r="AD112" i="7" s="1"/>
  <c r="AE111" i="7"/>
  <c r="AF112" i="7" s="1"/>
  <c r="AG111" i="7"/>
  <c r="AH112" i="7" s="1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C111" i="8"/>
  <c r="D111" i="9"/>
  <c r="E111" i="9"/>
  <c r="F111" i="9"/>
  <c r="G111" i="9"/>
  <c r="H111" i="9"/>
  <c r="I111" i="9"/>
  <c r="K111" i="9"/>
  <c r="L111" i="9"/>
  <c r="M111" i="9"/>
  <c r="N111" i="9"/>
  <c r="P111" i="9"/>
  <c r="Q111" i="9"/>
  <c r="R111" i="9"/>
  <c r="C112" i="9"/>
  <c r="E112" i="1"/>
  <c r="G112" i="1"/>
  <c r="A110" i="6" l="1"/>
  <c r="D109" i="6"/>
  <c r="E109" i="6"/>
  <c r="F109" i="6"/>
  <c r="G109" i="6"/>
  <c r="H109" i="6"/>
  <c r="I109" i="6"/>
  <c r="K109" i="6"/>
  <c r="L109" i="6"/>
  <c r="M109" i="6"/>
  <c r="N109" i="6"/>
  <c r="P109" i="6"/>
  <c r="Q109" i="6"/>
  <c r="R109" i="6"/>
  <c r="C110" i="6"/>
  <c r="AC110" i="4"/>
  <c r="AD111" i="4" s="1"/>
  <c r="C110" i="4"/>
  <c r="D111" i="4" s="1"/>
  <c r="E110" i="4"/>
  <c r="F111" i="4" s="1"/>
  <c r="G110" i="4"/>
  <c r="H111" i="4" s="1"/>
  <c r="I110" i="4"/>
  <c r="J111" i="4" s="1"/>
  <c r="K110" i="4"/>
  <c r="L111" i="4" s="1"/>
  <c r="M110" i="4"/>
  <c r="N111" i="4" s="1"/>
  <c r="O110" i="4"/>
  <c r="P111" i="4" s="1"/>
  <c r="Q110" i="4"/>
  <c r="S110" i="4"/>
  <c r="T111" i="4" s="1"/>
  <c r="U110" i="4"/>
  <c r="V111" i="4" s="1"/>
  <c r="W110" i="4"/>
  <c r="X111" i="4" s="1"/>
  <c r="Y110" i="4"/>
  <c r="Z111" i="4" s="1"/>
  <c r="AA110" i="4"/>
  <c r="AE110" i="4"/>
  <c r="AF111" i="4" s="1"/>
  <c r="AG110" i="4"/>
  <c r="AH111" i="4" s="1"/>
  <c r="C110" i="7"/>
  <c r="D111" i="7" s="1"/>
  <c r="E110" i="7"/>
  <c r="F111" i="7" s="1"/>
  <c r="G110" i="7"/>
  <c r="H111" i="7" s="1"/>
  <c r="I110" i="7"/>
  <c r="J111" i="7" s="1"/>
  <c r="K110" i="7"/>
  <c r="L111" i="7" s="1"/>
  <c r="M110" i="7"/>
  <c r="N111" i="7" s="1"/>
  <c r="O110" i="7"/>
  <c r="P111" i="7" s="1"/>
  <c r="Q110" i="7"/>
  <c r="S110" i="7"/>
  <c r="T111" i="7" s="1"/>
  <c r="U110" i="7"/>
  <c r="V111" i="7" s="1"/>
  <c r="W110" i="7"/>
  <c r="X111" i="7" s="1"/>
  <c r="Y110" i="7"/>
  <c r="Z111" i="7" s="1"/>
  <c r="AA110" i="7"/>
  <c r="AC110" i="7"/>
  <c r="AD111" i="7" s="1"/>
  <c r="AE110" i="7"/>
  <c r="AF111" i="7" s="1"/>
  <c r="AG110" i="7"/>
  <c r="AH111" i="7" s="1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C110" i="8"/>
  <c r="D110" i="9"/>
  <c r="E110" i="9"/>
  <c r="F110" i="9"/>
  <c r="G110" i="9"/>
  <c r="H110" i="9"/>
  <c r="I110" i="9"/>
  <c r="K110" i="9"/>
  <c r="L110" i="9"/>
  <c r="M110" i="9"/>
  <c r="N110" i="9"/>
  <c r="P110" i="9"/>
  <c r="Q110" i="9"/>
  <c r="R110" i="9"/>
  <c r="C111" i="9"/>
  <c r="E111" i="1"/>
  <c r="G111" i="1"/>
  <c r="A109" i="6" l="1"/>
  <c r="D108" i="6"/>
  <c r="E108" i="6"/>
  <c r="F108" i="6"/>
  <c r="G108" i="6"/>
  <c r="H108" i="6"/>
  <c r="I108" i="6"/>
  <c r="K108" i="6"/>
  <c r="L108" i="6"/>
  <c r="M108" i="6"/>
  <c r="N108" i="6"/>
  <c r="P108" i="6"/>
  <c r="Q108" i="6"/>
  <c r="R108" i="6"/>
  <c r="C109" i="6"/>
  <c r="AC109" i="4"/>
  <c r="AD110" i="4" s="1"/>
  <c r="C109" i="4"/>
  <c r="D110" i="4" s="1"/>
  <c r="E109" i="4"/>
  <c r="F110" i="4" s="1"/>
  <c r="G109" i="4"/>
  <c r="H110" i="4" s="1"/>
  <c r="I109" i="4"/>
  <c r="J110" i="4" s="1"/>
  <c r="K109" i="4"/>
  <c r="L110" i="4" s="1"/>
  <c r="M109" i="4"/>
  <c r="N110" i="4" s="1"/>
  <c r="O109" i="4"/>
  <c r="P110" i="4" s="1"/>
  <c r="Q109" i="4"/>
  <c r="S109" i="4"/>
  <c r="T110" i="4" s="1"/>
  <c r="U109" i="4"/>
  <c r="V110" i="4" s="1"/>
  <c r="W109" i="4"/>
  <c r="X110" i="4" s="1"/>
  <c r="Y109" i="4"/>
  <c r="Z110" i="4" s="1"/>
  <c r="AA109" i="4"/>
  <c r="AE109" i="4"/>
  <c r="AF110" i="4" s="1"/>
  <c r="AG109" i="4"/>
  <c r="AH110" i="4" s="1"/>
  <c r="C109" i="7"/>
  <c r="D110" i="7" s="1"/>
  <c r="E109" i="7"/>
  <c r="F110" i="7" s="1"/>
  <c r="G109" i="7"/>
  <c r="H110" i="7" s="1"/>
  <c r="I109" i="7"/>
  <c r="J110" i="7" s="1"/>
  <c r="K109" i="7"/>
  <c r="L110" i="7" s="1"/>
  <c r="M109" i="7"/>
  <c r="N110" i="7" s="1"/>
  <c r="O109" i="7"/>
  <c r="P110" i="7" s="1"/>
  <c r="Q109" i="7"/>
  <c r="S109" i="7"/>
  <c r="T110" i="7" s="1"/>
  <c r="U109" i="7"/>
  <c r="V110" i="7" s="1"/>
  <c r="W109" i="7"/>
  <c r="X110" i="7" s="1"/>
  <c r="Y109" i="7"/>
  <c r="Z110" i="7" s="1"/>
  <c r="AA109" i="7"/>
  <c r="AC109" i="7"/>
  <c r="AD110" i="7" s="1"/>
  <c r="AE109" i="7"/>
  <c r="AF110" i="7" s="1"/>
  <c r="AG109" i="7"/>
  <c r="AH110" i="7" s="1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C109" i="8"/>
  <c r="D109" i="9"/>
  <c r="E109" i="9"/>
  <c r="F109" i="9"/>
  <c r="G109" i="9"/>
  <c r="H109" i="9"/>
  <c r="I109" i="9"/>
  <c r="K109" i="9"/>
  <c r="L109" i="9"/>
  <c r="M109" i="9"/>
  <c r="N109" i="9"/>
  <c r="P109" i="9"/>
  <c r="Q109" i="9"/>
  <c r="R109" i="9"/>
  <c r="C110" i="9"/>
  <c r="E110" i="1"/>
  <c r="G110" i="1"/>
  <c r="A107" i="6" l="1"/>
  <c r="A108" i="6"/>
  <c r="D106" i="6"/>
  <c r="E106" i="6"/>
  <c r="F106" i="6"/>
  <c r="G106" i="6"/>
  <c r="H106" i="6"/>
  <c r="I106" i="6"/>
  <c r="K106" i="6"/>
  <c r="L106" i="6"/>
  <c r="M106" i="6"/>
  <c r="N106" i="6"/>
  <c r="P106" i="6"/>
  <c r="Q106" i="6"/>
  <c r="R106" i="6"/>
  <c r="D107" i="6"/>
  <c r="E107" i="6"/>
  <c r="F107" i="6"/>
  <c r="G107" i="6"/>
  <c r="H107" i="6"/>
  <c r="I107" i="6"/>
  <c r="K107" i="6"/>
  <c r="L107" i="6"/>
  <c r="M107" i="6"/>
  <c r="N107" i="6"/>
  <c r="P107" i="6"/>
  <c r="Q107" i="6"/>
  <c r="R107" i="6"/>
  <c r="C107" i="6"/>
  <c r="C108" i="6"/>
  <c r="AC108" i="4"/>
  <c r="AD109" i="4" s="1"/>
  <c r="C108" i="4"/>
  <c r="D109" i="4" s="1"/>
  <c r="E108" i="4"/>
  <c r="F109" i="4" s="1"/>
  <c r="G108" i="4"/>
  <c r="H109" i="4" s="1"/>
  <c r="I108" i="4"/>
  <c r="J109" i="4" s="1"/>
  <c r="K108" i="4"/>
  <c r="L109" i="4" s="1"/>
  <c r="M108" i="4"/>
  <c r="N109" i="4" s="1"/>
  <c r="O108" i="4"/>
  <c r="P109" i="4" s="1"/>
  <c r="Q108" i="4"/>
  <c r="S108" i="4"/>
  <c r="T109" i="4" s="1"/>
  <c r="U108" i="4"/>
  <c r="V109" i="4" s="1"/>
  <c r="W108" i="4"/>
  <c r="X109" i="4" s="1"/>
  <c r="Y108" i="4"/>
  <c r="Z109" i="4" s="1"/>
  <c r="AA108" i="4"/>
  <c r="AE108" i="4"/>
  <c r="AF109" i="4" s="1"/>
  <c r="AG108" i="4"/>
  <c r="AH109" i="4" s="1"/>
  <c r="C108" i="7"/>
  <c r="D109" i="7" s="1"/>
  <c r="E108" i="7"/>
  <c r="F109" i="7" s="1"/>
  <c r="G108" i="7"/>
  <c r="H109" i="7" s="1"/>
  <c r="I108" i="7"/>
  <c r="J109" i="7" s="1"/>
  <c r="K108" i="7"/>
  <c r="L109" i="7" s="1"/>
  <c r="M108" i="7"/>
  <c r="N109" i="7" s="1"/>
  <c r="O108" i="7"/>
  <c r="P109" i="7" s="1"/>
  <c r="Q108" i="7"/>
  <c r="S108" i="7"/>
  <c r="T109" i="7" s="1"/>
  <c r="U108" i="7"/>
  <c r="V109" i="7" s="1"/>
  <c r="W108" i="7"/>
  <c r="X109" i="7" s="1"/>
  <c r="Y108" i="7"/>
  <c r="Z109" i="7" s="1"/>
  <c r="AA108" i="7"/>
  <c r="AC108" i="7"/>
  <c r="AD109" i="7" s="1"/>
  <c r="AE108" i="7"/>
  <c r="AF109" i="7" s="1"/>
  <c r="AG108" i="7"/>
  <c r="AH109" i="7" s="1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C108" i="8"/>
  <c r="D108" i="9"/>
  <c r="E108" i="9"/>
  <c r="F108" i="9"/>
  <c r="G108" i="9"/>
  <c r="H108" i="9"/>
  <c r="I108" i="9"/>
  <c r="K108" i="9"/>
  <c r="L108" i="9"/>
  <c r="M108" i="9"/>
  <c r="N108" i="9"/>
  <c r="P108" i="9"/>
  <c r="Q108" i="9"/>
  <c r="R108" i="9"/>
  <c r="C109" i="9"/>
  <c r="E109" i="1"/>
  <c r="G109" i="1"/>
  <c r="A106" i="6" l="1"/>
  <c r="D105" i="6"/>
  <c r="E105" i="6"/>
  <c r="F105" i="6"/>
  <c r="G105" i="6"/>
  <c r="H105" i="6"/>
  <c r="I105" i="6"/>
  <c r="K105" i="6"/>
  <c r="L105" i="6"/>
  <c r="M105" i="6"/>
  <c r="N105" i="6"/>
  <c r="P105" i="6"/>
  <c r="Q105" i="6"/>
  <c r="R105" i="6"/>
  <c r="C106" i="6"/>
  <c r="AC107" i="4"/>
  <c r="AD108" i="4" s="1"/>
  <c r="C107" i="4"/>
  <c r="D108" i="4" s="1"/>
  <c r="E107" i="4"/>
  <c r="F108" i="4" s="1"/>
  <c r="G107" i="4"/>
  <c r="H108" i="4" s="1"/>
  <c r="I107" i="4"/>
  <c r="J108" i="4" s="1"/>
  <c r="K107" i="4"/>
  <c r="L108" i="4" s="1"/>
  <c r="M107" i="4"/>
  <c r="N108" i="4" s="1"/>
  <c r="O107" i="4"/>
  <c r="P108" i="4" s="1"/>
  <c r="Q107" i="4"/>
  <c r="S107" i="4"/>
  <c r="T108" i="4" s="1"/>
  <c r="U107" i="4"/>
  <c r="V108" i="4" s="1"/>
  <c r="W107" i="4"/>
  <c r="X108" i="4" s="1"/>
  <c r="Y107" i="4"/>
  <c r="Z108" i="4" s="1"/>
  <c r="AA107" i="4"/>
  <c r="AE107" i="4"/>
  <c r="AF108" i="4" s="1"/>
  <c r="AG107" i="4"/>
  <c r="AH108" i="4" s="1"/>
  <c r="C107" i="7"/>
  <c r="D108" i="7" s="1"/>
  <c r="E107" i="7"/>
  <c r="F108" i="7" s="1"/>
  <c r="G107" i="7"/>
  <c r="H108" i="7" s="1"/>
  <c r="I107" i="7"/>
  <c r="J108" i="7" s="1"/>
  <c r="K107" i="7"/>
  <c r="L108" i="7" s="1"/>
  <c r="M107" i="7"/>
  <c r="N108" i="7" s="1"/>
  <c r="O107" i="7"/>
  <c r="P108" i="7" s="1"/>
  <c r="Q107" i="7"/>
  <c r="S107" i="7"/>
  <c r="T108" i="7" s="1"/>
  <c r="U107" i="7"/>
  <c r="V108" i="7" s="1"/>
  <c r="W107" i="7"/>
  <c r="X108" i="7" s="1"/>
  <c r="Y107" i="7"/>
  <c r="Z108" i="7" s="1"/>
  <c r="AA107" i="7"/>
  <c r="AC107" i="7"/>
  <c r="AD108" i="7" s="1"/>
  <c r="AE107" i="7"/>
  <c r="AF108" i="7" s="1"/>
  <c r="AG107" i="7"/>
  <c r="AH108" i="7" s="1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C107" i="8"/>
  <c r="D107" i="9"/>
  <c r="E107" i="9"/>
  <c r="F107" i="9"/>
  <c r="G107" i="9"/>
  <c r="H107" i="9"/>
  <c r="I107" i="9"/>
  <c r="K107" i="9"/>
  <c r="L107" i="9"/>
  <c r="M107" i="9"/>
  <c r="N107" i="9"/>
  <c r="P107" i="9"/>
  <c r="Q107" i="9"/>
  <c r="R107" i="9"/>
  <c r="C108" i="9"/>
  <c r="E108" i="1"/>
  <c r="G108" i="1"/>
  <c r="R6" i="9" l="1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R5" i="9"/>
  <c r="Q5" i="9"/>
  <c r="P5" i="9"/>
  <c r="O5" i="9"/>
  <c r="N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5" i="9"/>
  <c r="E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5" i="9"/>
  <c r="A105" i="6"/>
  <c r="D104" i="6"/>
  <c r="E104" i="6"/>
  <c r="F104" i="6"/>
  <c r="G104" i="6"/>
  <c r="H104" i="6"/>
  <c r="I104" i="6"/>
  <c r="K104" i="6"/>
  <c r="L104" i="6"/>
  <c r="M104" i="6"/>
  <c r="N104" i="6"/>
  <c r="P104" i="6"/>
  <c r="Q104" i="6"/>
  <c r="R104" i="6"/>
  <c r="C105" i="6"/>
  <c r="AC106" i="4"/>
  <c r="AD107" i="4" s="1"/>
  <c r="C106" i="4"/>
  <c r="D107" i="4" s="1"/>
  <c r="E106" i="4"/>
  <c r="F107" i="4" s="1"/>
  <c r="G106" i="4"/>
  <c r="I106" i="4"/>
  <c r="J107" i="4" s="1"/>
  <c r="K106" i="4"/>
  <c r="L107" i="4" s="1"/>
  <c r="M106" i="4"/>
  <c r="N107" i="4" s="1"/>
  <c r="O106" i="4"/>
  <c r="P107" i="4" s="1"/>
  <c r="Q106" i="4"/>
  <c r="S106" i="4"/>
  <c r="T107" i="4" s="1"/>
  <c r="U106" i="4"/>
  <c r="V107" i="4" s="1"/>
  <c r="W106" i="4"/>
  <c r="X107" i="4" s="1"/>
  <c r="Y106" i="4"/>
  <c r="Z107" i="4" s="1"/>
  <c r="AA106" i="4"/>
  <c r="AE106" i="4"/>
  <c r="AF107" i="4" s="1"/>
  <c r="AG106" i="4"/>
  <c r="AH107" i="4" s="1"/>
  <c r="AC105" i="4"/>
  <c r="C105" i="4"/>
  <c r="E105" i="4"/>
  <c r="G105" i="4"/>
  <c r="I105" i="4"/>
  <c r="K105" i="4"/>
  <c r="M105" i="4"/>
  <c r="O105" i="4"/>
  <c r="Q105" i="4"/>
  <c r="S105" i="4"/>
  <c r="U105" i="4"/>
  <c r="W105" i="4"/>
  <c r="Y105" i="4"/>
  <c r="AA105" i="4"/>
  <c r="AE105" i="4"/>
  <c r="AG105" i="4"/>
  <c r="C106" i="7"/>
  <c r="D107" i="7" s="1"/>
  <c r="E106" i="7"/>
  <c r="G106" i="7"/>
  <c r="I106" i="7"/>
  <c r="J107" i="7" s="1"/>
  <c r="K106" i="7"/>
  <c r="M106" i="7"/>
  <c r="O106" i="7"/>
  <c r="Q106" i="7"/>
  <c r="S106" i="7"/>
  <c r="U106" i="7"/>
  <c r="V107" i="7" s="1"/>
  <c r="W106" i="7"/>
  <c r="X107" i="7" s="1"/>
  <c r="Y106" i="7"/>
  <c r="AA106" i="7"/>
  <c r="AC106" i="7"/>
  <c r="AE106" i="7"/>
  <c r="AF107" i="7" s="1"/>
  <c r="AG106" i="7"/>
  <c r="AH107" i="7" s="1"/>
  <c r="C105" i="7"/>
  <c r="E105" i="7"/>
  <c r="G105" i="7"/>
  <c r="I105" i="7"/>
  <c r="K105" i="7"/>
  <c r="M105" i="7"/>
  <c r="O105" i="7"/>
  <c r="Q105" i="7"/>
  <c r="S105" i="7"/>
  <c r="U105" i="7"/>
  <c r="W105" i="7"/>
  <c r="Y105" i="7"/>
  <c r="AA105" i="7"/>
  <c r="AC105" i="7"/>
  <c r="AE105" i="7"/>
  <c r="AG105" i="7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C106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C105" i="8"/>
  <c r="E107" i="1"/>
  <c r="G107" i="1"/>
  <c r="E106" i="1"/>
  <c r="G106" i="1"/>
  <c r="AF106" i="7" l="1"/>
  <c r="AF106" i="4"/>
  <c r="V106" i="7"/>
  <c r="T106" i="4"/>
  <c r="P106" i="7"/>
  <c r="H106" i="4"/>
  <c r="H107" i="4"/>
  <c r="AD106" i="7"/>
  <c r="N106" i="7"/>
  <c r="N107" i="7"/>
  <c r="P107" i="7"/>
  <c r="Z106" i="7"/>
  <c r="Z107" i="7"/>
  <c r="X106" i="7"/>
  <c r="AD107" i="7"/>
  <c r="H106" i="7"/>
  <c r="T106" i="7"/>
  <c r="F106" i="7"/>
  <c r="T107" i="7"/>
  <c r="L106" i="7"/>
  <c r="L107" i="7"/>
  <c r="H107" i="7"/>
  <c r="F107" i="7"/>
  <c r="J106" i="4"/>
  <c r="V106" i="4"/>
  <c r="Z106" i="4"/>
  <c r="L106" i="4"/>
  <c r="AH106" i="4"/>
  <c r="D106" i="4"/>
  <c r="N106" i="4"/>
  <c r="AH106" i="7"/>
  <c r="D106" i="7"/>
  <c r="J106" i="7"/>
  <c r="X106" i="4"/>
  <c r="AD106" i="4"/>
  <c r="F106" i="4"/>
  <c r="P106" i="4"/>
  <c r="A103" i="6"/>
  <c r="A104" i="6"/>
  <c r="D103" i="6"/>
  <c r="E103" i="6"/>
  <c r="F103" i="6"/>
  <c r="G103" i="6"/>
  <c r="H103" i="6"/>
  <c r="I103" i="6"/>
  <c r="K103" i="6"/>
  <c r="L103" i="6"/>
  <c r="M103" i="6"/>
  <c r="N103" i="6"/>
  <c r="P103" i="6"/>
  <c r="Q103" i="6"/>
  <c r="R103" i="6"/>
  <c r="C104" i="6"/>
  <c r="D102" i="6"/>
  <c r="E102" i="6"/>
  <c r="F102" i="6"/>
  <c r="G102" i="6"/>
  <c r="H102" i="6"/>
  <c r="I102" i="6"/>
  <c r="K102" i="6"/>
  <c r="L102" i="6"/>
  <c r="M102" i="6"/>
  <c r="N102" i="6"/>
  <c r="P102" i="6"/>
  <c r="Q102" i="6"/>
  <c r="R102" i="6"/>
  <c r="C103" i="6"/>
  <c r="AC104" i="4"/>
  <c r="AD105" i="4" s="1"/>
  <c r="C104" i="4"/>
  <c r="D105" i="4" s="1"/>
  <c r="E104" i="4"/>
  <c r="F105" i="4" s="1"/>
  <c r="G104" i="4"/>
  <c r="H105" i="4" s="1"/>
  <c r="I104" i="4"/>
  <c r="J105" i="4" s="1"/>
  <c r="K104" i="4"/>
  <c r="L105" i="4" s="1"/>
  <c r="M104" i="4"/>
  <c r="N105" i="4" s="1"/>
  <c r="O104" i="4"/>
  <c r="P105" i="4" s="1"/>
  <c r="Q104" i="4"/>
  <c r="S104" i="4"/>
  <c r="T105" i="4" s="1"/>
  <c r="U104" i="4"/>
  <c r="V105" i="4" s="1"/>
  <c r="W104" i="4"/>
  <c r="X105" i="4" s="1"/>
  <c r="Y104" i="4"/>
  <c r="Z105" i="4" s="1"/>
  <c r="AA104" i="4"/>
  <c r="AE104" i="4"/>
  <c r="AF105" i="4" s="1"/>
  <c r="AG104" i="4"/>
  <c r="AH105" i="4" s="1"/>
  <c r="AC103" i="4"/>
  <c r="C103" i="4"/>
  <c r="E103" i="4"/>
  <c r="G103" i="4"/>
  <c r="I103" i="4"/>
  <c r="K103" i="4"/>
  <c r="M103" i="4"/>
  <c r="O103" i="4"/>
  <c r="Q103" i="4"/>
  <c r="S103" i="4"/>
  <c r="U103" i="4"/>
  <c r="W103" i="4"/>
  <c r="Y103" i="4"/>
  <c r="AA103" i="4"/>
  <c r="AE103" i="4"/>
  <c r="AG103" i="4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C104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C103" i="8"/>
  <c r="C104" i="7"/>
  <c r="D105" i="7" s="1"/>
  <c r="E104" i="7"/>
  <c r="F105" i="7" s="1"/>
  <c r="G104" i="7"/>
  <c r="H105" i="7" s="1"/>
  <c r="I104" i="7"/>
  <c r="J105" i="7" s="1"/>
  <c r="K104" i="7"/>
  <c r="L105" i="7" s="1"/>
  <c r="M104" i="7"/>
  <c r="O104" i="7"/>
  <c r="P105" i="7" s="1"/>
  <c r="Q104" i="7"/>
  <c r="S104" i="7"/>
  <c r="U104" i="7"/>
  <c r="V105" i="7" s="1"/>
  <c r="W104" i="7"/>
  <c r="X105" i="7" s="1"/>
  <c r="Y104" i="7"/>
  <c r="Z105" i="7" s="1"/>
  <c r="AA104" i="7"/>
  <c r="AC104" i="7"/>
  <c r="AD105" i="7" s="1"/>
  <c r="AE104" i="7"/>
  <c r="AG104" i="7"/>
  <c r="AH105" i="7" s="1"/>
  <c r="C103" i="7"/>
  <c r="E103" i="7"/>
  <c r="G103" i="7"/>
  <c r="I103" i="7"/>
  <c r="K103" i="7"/>
  <c r="M103" i="7"/>
  <c r="O103" i="7"/>
  <c r="Q103" i="7"/>
  <c r="S103" i="7"/>
  <c r="U103" i="7"/>
  <c r="W103" i="7"/>
  <c r="Y103" i="7"/>
  <c r="AA103" i="7"/>
  <c r="AC103" i="7"/>
  <c r="AE103" i="7"/>
  <c r="AG103" i="7"/>
  <c r="E105" i="1"/>
  <c r="G105" i="1"/>
  <c r="Z104" i="4" l="1"/>
  <c r="AH104" i="4"/>
  <c r="L104" i="7"/>
  <c r="P104" i="7"/>
  <c r="X104" i="7"/>
  <c r="H104" i="7"/>
  <c r="L104" i="4"/>
  <c r="T104" i="7"/>
  <c r="T105" i="7"/>
  <c r="D104" i="7"/>
  <c r="AF104" i="7"/>
  <c r="AF105" i="7"/>
  <c r="N104" i="7"/>
  <c r="N105" i="7"/>
  <c r="AH104" i="7"/>
  <c r="V104" i="7"/>
  <c r="J104" i="7"/>
  <c r="AD104" i="7"/>
  <c r="F104" i="7"/>
  <c r="Z104" i="7"/>
  <c r="N104" i="4"/>
  <c r="J104" i="4"/>
  <c r="T104" i="4"/>
  <c r="AF104" i="4"/>
  <c r="F104" i="4"/>
  <c r="X104" i="4"/>
  <c r="D104" i="4"/>
  <c r="V104" i="4"/>
  <c r="H104" i="4"/>
  <c r="P104" i="4"/>
  <c r="AD104" i="4"/>
  <c r="E104" i="1"/>
  <c r="G104" i="1"/>
  <c r="A102" i="6" l="1"/>
  <c r="D101" i="6"/>
  <c r="E101" i="6"/>
  <c r="F101" i="6"/>
  <c r="G101" i="6"/>
  <c r="H101" i="6"/>
  <c r="I101" i="6"/>
  <c r="K101" i="6"/>
  <c r="L101" i="6"/>
  <c r="M101" i="6"/>
  <c r="N101" i="6"/>
  <c r="P101" i="6"/>
  <c r="Q101" i="6"/>
  <c r="R101" i="6"/>
  <c r="C102" i="6"/>
  <c r="AC102" i="4"/>
  <c r="AD103" i="4" s="1"/>
  <c r="C102" i="4"/>
  <c r="D103" i="4" s="1"/>
  <c r="E102" i="4"/>
  <c r="F103" i="4" s="1"/>
  <c r="G102" i="4"/>
  <c r="H103" i="4" s="1"/>
  <c r="I102" i="4"/>
  <c r="J103" i="4" s="1"/>
  <c r="K102" i="4"/>
  <c r="L103" i="4" s="1"/>
  <c r="M102" i="4"/>
  <c r="N103" i="4" s="1"/>
  <c r="O102" i="4"/>
  <c r="P103" i="4" s="1"/>
  <c r="Q102" i="4"/>
  <c r="S102" i="4"/>
  <c r="U102" i="4"/>
  <c r="V103" i="4" s="1"/>
  <c r="W102" i="4"/>
  <c r="X103" i="4" s="1"/>
  <c r="Y102" i="4"/>
  <c r="Z103" i="4" s="1"/>
  <c r="AA102" i="4"/>
  <c r="AE102" i="4"/>
  <c r="AF103" i="4" s="1"/>
  <c r="AG102" i="4"/>
  <c r="AH103" i="4" s="1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C102" i="8"/>
  <c r="C102" i="7"/>
  <c r="E102" i="7"/>
  <c r="G102" i="7"/>
  <c r="H103" i="7" s="1"/>
  <c r="I102" i="7"/>
  <c r="K102" i="7"/>
  <c r="M102" i="7"/>
  <c r="O102" i="7"/>
  <c r="Q102" i="7"/>
  <c r="S102" i="7"/>
  <c r="T103" i="7" s="1"/>
  <c r="U102" i="7"/>
  <c r="V103" i="7" s="1"/>
  <c r="W102" i="7"/>
  <c r="X103" i="7" s="1"/>
  <c r="Y102" i="7"/>
  <c r="Z103" i="7" s="1"/>
  <c r="AA102" i="7"/>
  <c r="AC102" i="7"/>
  <c r="AE102" i="7"/>
  <c r="AF103" i="7" s="1"/>
  <c r="AG102" i="7"/>
  <c r="E103" i="1"/>
  <c r="G103" i="1"/>
  <c r="A101" i="6"/>
  <c r="D100" i="6"/>
  <c r="E100" i="6"/>
  <c r="F100" i="6"/>
  <c r="G100" i="6"/>
  <c r="H100" i="6"/>
  <c r="I100" i="6"/>
  <c r="K100" i="6"/>
  <c r="L100" i="6"/>
  <c r="M100" i="6"/>
  <c r="N100" i="6"/>
  <c r="P100" i="6"/>
  <c r="Q100" i="6"/>
  <c r="R100" i="6"/>
  <c r="C101" i="6"/>
  <c r="AC101" i="4"/>
  <c r="C101" i="4"/>
  <c r="E101" i="4"/>
  <c r="G101" i="4"/>
  <c r="I101" i="4"/>
  <c r="K101" i="4"/>
  <c r="M101" i="4"/>
  <c r="O101" i="4"/>
  <c r="Q101" i="4"/>
  <c r="S101" i="4"/>
  <c r="U101" i="4"/>
  <c r="W101" i="4"/>
  <c r="Y101" i="4"/>
  <c r="AA101" i="4"/>
  <c r="AE101" i="4"/>
  <c r="AG101" i="4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C101" i="8"/>
  <c r="C101" i="7"/>
  <c r="E101" i="7"/>
  <c r="G101" i="7"/>
  <c r="I101" i="7"/>
  <c r="K101" i="7"/>
  <c r="M101" i="7"/>
  <c r="O101" i="7"/>
  <c r="Q101" i="7"/>
  <c r="S101" i="7"/>
  <c r="U101" i="7"/>
  <c r="W101" i="7"/>
  <c r="Y101" i="7"/>
  <c r="AA101" i="7"/>
  <c r="AC101" i="7"/>
  <c r="AE101" i="7"/>
  <c r="AG101" i="7"/>
  <c r="E102" i="1"/>
  <c r="G102" i="1"/>
  <c r="J102" i="4" l="1"/>
  <c r="H102" i="4"/>
  <c r="T102" i="7"/>
  <c r="Z102" i="7"/>
  <c r="T102" i="4"/>
  <c r="T103" i="4"/>
  <c r="D102" i="4"/>
  <c r="Z102" i="4"/>
  <c r="X102" i="4"/>
  <c r="AF102" i="4"/>
  <c r="P102" i="4"/>
  <c r="F102" i="4"/>
  <c r="AH102" i="4"/>
  <c r="N102" i="4"/>
  <c r="V102" i="4"/>
  <c r="L102" i="4"/>
  <c r="AD102" i="4"/>
  <c r="F102" i="7"/>
  <c r="F103" i="7"/>
  <c r="D102" i="7"/>
  <c r="D103" i="7"/>
  <c r="AH102" i="7"/>
  <c r="AH103" i="7"/>
  <c r="P102" i="7"/>
  <c r="P103" i="7"/>
  <c r="AD102" i="7"/>
  <c r="AD103" i="7"/>
  <c r="N102" i="7"/>
  <c r="N103" i="7"/>
  <c r="L102" i="7"/>
  <c r="L103" i="7"/>
  <c r="J102" i="7"/>
  <c r="J103" i="7"/>
  <c r="X102" i="7"/>
  <c r="V102" i="7"/>
  <c r="AF102" i="7"/>
  <c r="H102" i="7"/>
  <c r="A100" i="6"/>
  <c r="D99" i="6"/>
  <c r="E99" i="6"/>
  <c r="F99" i="6"/>
  <c r="G99" i="6"/>
  <c r="H99" i="6"/>
  <c r="I99" i="6"/>
  <c r="J99" i="6"/>
  <c r="K99" i="6"/>
  <c r="L99" i="6"/>
  <c r="M99" i="6"/>
  <c r="N99" i="6"/>
  <c r="P99" i="6"/>
  <c r="Q99" i="6"/>
  <c r="R99" i="6"/>
  <c r="C100" i="6"/>
  <c r="AC100" i="4"/>
  <c r="AD101" i="4" s="1"/>
  <c r="C100" i="4"/>
  <c r="D101" i="4" s="1"/>
  <c r="E100" i="4"/>
  <c r="F101" i="4" s="1"/>
  <c r="G100" i="4"/>
  <c r="H101" i="4" s="1"/>
  <c r="I100" i="4"/>
  <c r="J101" i="4" s="1"/>
  <c r="K100" i="4"/>
  <c r="L101" i="4" s="1"/>
  <c r="M100" i="4"/>
  <c r="N101" i="4" s="1"/>
  <c r="O100" i="4"/>
  <c r="P101" i="4" s="1"/>
  <c r="Q100" i="4"/>
  <c r="S100" i="4"/>
  <c r="T101" i="4" s="1"/>
  <c r="U100" i="4"/>
  <c r="V101" i="4" s="1"/>
  <c r="W100" i="4"/>
  <c r="X101" i="4" s="1"/>
  <c r="Y100" i="4"/>
  <c r="Z101" i="4" s="1"/>
  <c r="AA100" i="4"/>
  <c r="AE100" i="4"/>
  <c r="AF101" i="4" s="1"/>
  <c r="AG100" i="4"/>
  <c r="AH101" i="4" s="1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C100" i="8"/>
  <c r="C100" i="7"/>
  <c r="D101" i="7" s="1"/>
  <c r="E100" i="7"/>
  <c r="F101" i="7" s="1"/>
  <c r="G100" i="7"/>
  <c r="H101" i="7" s="1"/>
  <c r="I100" i="7"/>
  <c r="J101" i="7" s="1"/>
  <c r="K100" i="7"/>
  <c r="L101" i="7" s="1"/>
  <c r="M100" i="7"/>
  <c r="N101" i="7" s="1"/>
  <c r="O100" i="7"/>
  <c r="P101" i="7" s="1"/>
  <c r="Q100" i="7"/>
  <c r="S100" i="7"/>
  <c r="T101" i="7" s="1"/>
  <c r="U100" i="7"/>
  <c r="V101" i="7" s="1"/>
  <c r="W100" i="7"/>
  <c r="X101" i="7" s="1"/>
  <c r="Y100" i="7"/>
  <c r="Z101" i="7" s="1"/>
  <c r="AA100" i="7"/>
  <c r="AC100" i="7"/>
  <c r="AD101" i="7" s="1"/>
  <c r="AE100" i="7"/>
  <c r="AF101" i="7" s="1"/>
  <c r="AG100" i="7"/>
  <c r="AH101" i="7" s="1"/>
  <c r="E101" i="1"/>
  <c r="G101" i="1"/>
  <c r="A97" i="6" l="1"/>
  <c r="A98" i="6"/>
  <c r="A99" i="6"/>
  <c r="D96" i="6"/>
  <c r="E96" i="6"/>
  <c r="F96" i="6"/>
  <c r="G96" i="6"/>
  <c r="H96" i="6"/>
  <c r="I96" i="6"/>
  <c r="J96" i="6"/>
  <c r="K96" i="6"/>
  <c r="L96" i="6"/>
  <c r="M96" i="6"/>
  <c r="N96" i="6"/>
  <c r="P96" i="6"/>
  <c r="Q96" i="6"/>
  <c r="R96" i="6"/>
  <c r="D97" i="6"/>
  <c r="E97" i="6"/>
  <c r="F97" i="6"/>
  <c r="G97" i="6"/>
  <c r="H97" i="6"/>
  <c r="I97" i="6"/>
  <c r="J97" i="6"/>
  <c r="K97" i="6"/>
  <c r="L97" i="6"/>
  <c r="M97" i="6"/>
  <c r="N97" i="6"/>
  <c r="P97" i="6"/>
  <c r="Q97" i="6"/>
  <c r="R97" i="6"/>
  <c r="D98" i="6"/>
  <c r="E98" i="6"/>
  <c r="F98" i="6"/>
  <c r="G98" i="6"/>
  <c r="H98" i="6"/>
  <c r="I98" i="6"/>
  <c r="J98" i="6"/>
  <c r="K98" i="6"/>
  <c r="L98" i="6"/>
  <c r="M98" i="6"/>
  <c r="N98" i="6"/>
  <c r="P98" i="6"/>
  <c r="Q98" i="6"/>
  <c r="R98" i="6"/>
  <c r="C97" i="6"/>
  <c r="C98" i="6"/>
  <c r="C99" i="6"/>
  <c r="AC99" i="4"/>
  <c r="AD100" i="4" s="1"/>
  <c r="AC98" i="4"/>
  <c r="AC97" i="4"/>
  <c r="C97" i="4"/>
  <c r="C98" i="4"/>
  <c r="C99" i="4"/>
  <c r="D100" i="4" s="1"/>
  <c r="E97" i="4"/>
  <c r="E98" i="4"/>
  <c r="E99" i="4"/>
  <c r="G97" i="4"/>
  <c r="G98" i="4"/>
  <c r="G99" i="4"/>
  <c r="H100" i="4" s="1"/>
  <c r="I97" i="4"/>
  <c r="I98" i="4"/>
  <c r="I99" i="4"/>
  <c r="J100" i="4" s="1"/>
  <c r="K97" i="4"/>
  <c r="K98" i="4"/>
  <c r="K99" i="4"/>
  <c r="L100" i="4" s="1"/>
  <c r="M97" i="4"/>
  <c r="M98" i="4"/>
  <c r="M99" i="4"/>
  <c r="N100" i="4" s="1"/>
  <c r="O97" i="4"/>
  <c r="O98" i="4"/>
  <c r="O99" i="4"/>
  <c r="Q97" i="4"/>
  <c r="Q98" i="4"/>
  <c r="Q99" i="4"/>
  <c r="S97" i="4"/>
  <c r="S98" i="4"/>
  <c r="S99" i="4"/>
  <c r="T100" i="4" s="1"/>
  <c r="U97" i="4"/>
  <c r="U98" i="4"/>
  <c r="U99" i="4"/>
  <c r="V100" i="4" s="1"/>
  <c r="W97" i="4"/>
  <c r="W98" i="4"/>
  <c r="W99" i="4"/>
  <c r="Y97" i="4"/>
  <c r="Y98" i="4"/>
  <c r="Y99" i="4"/>
  <c r="Z100" i="4" s="1"/>
  <c r="AA97" i="4"/>
  <c r="AA98" i="4"/>
  <c r="AA99" i="4"/>
  <c r="AE97" i="4"/>
  <c r="AE98" i="4"/>
  <c r="AE99" i="4"/>
  <c r="AG97" i="4"/>
  <c r="AG98" i="4"/>
  <c r="AG99" i="4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C97" i="8"/>
  <c r="C98" i="8"/>
  <c r="C99" i="8"/>
  <c r="C99" i="7"/>
  <c r="D100" i="7" s="1"/>
  <c r="E99" i="7"/>
  <c r="G99" i="7"/>
  <c r="H100" i="7" s="1"/>
  <c r="I99" i="7"/>
  <c r="J100" i="7" s="1"/>
  <c r="K99" i="7"/>
  <c r="L100" i="7" s="1"/>
  <c r="M99" i="7"/>
  <c r="N100" i="7" s="1"/>
  <c r="O99" i="7"/>
  <c r="P100" i="7" s="1"/>
  <c r="Q99" i="7"/>
  <c r="S99" i="7"/>
  <c r="T100" i="7" s="1"/>
  <c r="U99" i="7"/>
  <c r="V100" i="7" s="1"/>
  <c r="W99" i="7"/>
  <c r="X100" i="7" s="1"/>
  <c r="Y99" i="7"/>
  <c r="Z100" i="7" s="1"/>
  <c r="AA99" i="7"/>
  <c r="AC99" i="7"/>
  <c r="AD100" i="7" s="1"/>
  <c r="AE99" i="7"/>
  <c r="AF100" i="7" s="1"/>
  <c r="AG99" i="7"/>
  <c r="AH100" i="7" s="1"/>
  <c r="C97" i="7"/>
  <c r="C98" i="7"/>
  <c r="E97" i="7"/>
  <c r="E98" i="7"/>
  <c r="G97" i="7"/>
  <c r="G98" i="7"/>
  <c r="I97" i="7"/>
  <c r="I98" i="7"/>
  <c r="K97" i="7"/>
  <c r="K98" i="7"/>
  <c r="M97" i="7"/>
  <c r="M98" i="7"/>
  <c r="O97" i="7"/>
  <c r="O98" i="7"/>
  <c r="Q97" i="7"/>
  <c r="Q98" i="7"/>
  <c r="S97" i="7"/>
  <c r="S98" i="7"/>
  <c r="U97" i="7"/>
  <c r="U98" i="7"/>
  <c r="W97" i="7"/>
  <c r="W98" i="7"/>
  <c r="Y97" i="7"/>
  <c r="Y98" i="7"/>
  <c r="AA97" i="7"/>
  <c r="AA98" i="7"/>
  <c r="AC97" i="7"/>
  <c r="AC98" i="7"/>
  <c r="AE97" i="7"/>
  <c r="AE98" i="7"/>
  <c r="AG97" i="7"/>
  <c r="AG98" i="7"/>
  <c r="E100" i="1"/>
  <c r="G100" i="1"/>
  <c r="E99" i="1"/>
  <c r="G99" i="1"/>
  <c r="E98" i="1"/>
  <c r="G98" i="1"/>
  <c r="Z98" i="4" l="1"/>
  <c r="F99" i="4"/>
  <c r="P99" i="7"/>
  <c r="T98" i="7"/>
  <c r="L98" i="7"/>
  <c r="D99" i="7"/>
  <c r="F99" i="7"/>
  <c r="R99" i="4"/>
  <c r="P98" i="4"/>
  <c r="J99" i="4"/>
  <c r="F98" i="4"/>
  <c r="AD99" i="7"/>
  <c r="R98" i="4"/>
  <c r="H98" i="4"/>
  <c r="N98" i="4"/>
  <c r="AH99" i="4"/>
  <c r="AH100" i="4"/>
  <c r="P99" i="4"/>
  <c r="P100" i="4"/>
  <c r="AF99" i="4"/>
  <c r="AF100" i="4"/>
  <c r="X99" i="4"/>
  <c r="F100" i="4"/>
  <c r="X100" i="4"/>
  <c r="T99" i="7"/>
  <c r="R99" i="7"/>
  <c r="X99" i="7"/>
  <c r="F100" i="7"/>
  <c r="AF99" i="7"/>
  <c r="AH98" i="4"/>
  <c r="Z99" i="4"/>
  <c r="V98" i="4"/>
  <c r="L98" i="4"/>
  <c r="T98" i="4"/>
  <c r="N99" i="4"/>
  <c r="J98" i="4"/>
  <c r="AF98" i="4"/>
  <c r="V99" i="4"/>
  <c r="AD98" i="4"/>
  <c r="X98" i="4"/>
  <c r="D98" i="4"/>
  <c r="D98" i="7"/>
  <c r="Z99" i="7"/>
  <c r="N99" i="7"/>
  <c r="AH98" i="7"/>
  <c r="Z98" i="7"/>
  <c r="R98" i="7"/>
  <c r="J98" i="7"/>
  <c r="AH99" i="7"/>
  <c r="V99" i="7"/>
  <c r="J99" i="7"/>
  <c r="AF98" i="7"/>
  <c r="X98" i="7"/>
  <c r="P98" i="7"/>
  <c r="H98" i="7"/>
  <c r="H99" i="4"/>
  <c r="H99" i="7"/>
  <c r="L99" i="7"/>
  <c r="AD99" i="4"/>
  <c r="T99" i="4"/>
  <c r="L99" i="4"/>
  <c r="D99" i="4"/>
  <c r="AD98" i="7"/>
  <c r="V98" i="7"/>
  <c r="N98" i="7"/>
  <c r="F98" i="7"/>
  <c r="A96" i="6"/>
  <c r="D95" i="6"/>
  <c r="E95" i="6"/>
  <c r="F95" i="6"/>
  <c r="G95" i="6"/>
  <c r="H95" i="6"/>
  <c r="I95" i="6"/>
  <c r="J95" i="6"/>
  <c r="K95" i="6"/>
  <c r="L95" i="6"/>
  <c r="M95" i="6"/>
  <c r="N95" i="6"/>
  <c r="P95" i="6"/>
  <c r="Q95" i="6"/>
  <c r="R95" i="6"/>
  <c r="C96" i="6"/>
  <c r="AC96" i="4"/>
  <c r="AD97" i="4" s="1"/>
  <c r="C96" i="4"/>
  <c r="D97" i="4" s="1"/>
  <c r="E96" i="4"/>
  <c r="F97" i="4" s="1"/>
  <c r="G96" i="4"/>
  <c r="H97" i="4" s="1"/>
  <c r="I96" i="4"/>
  <c r="J97" i="4" s="1"/>
  <c r="K96" i="4"/>
  <c r="L97" i="4" s="1"/>
  <c r="M96" i="4"/>
  <c r="N97" i="4" s="1"/>
  <c r="O96" i="4"/>
  <c r="P97" i="4" s="1"/>
  <c r="Q96" i="4"/>
  <c r="R97" i="4" s="1"/>
  <c r="S96" i="4"/>
  <c r="T97" i="4" s="1"/>
  <c r="U96" i="4"/>
  <c r="V97" i="4" s="1"/>
  <c r="W96" i="4"/>
  <c r="X97" i="4" s="1"/>
  <c r="Y96" i="4"/>
  <c r="Z97" i="4" s="1"/>
  <c r="AA96" i="4"/>
  <c r="AE96" i="4"/>
  <c r="AF97" i="4" s="1"/>
  <c r="AG96" i="4"/>
  <c r="AH97" i="4" s="1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C96" i="8"/>
  <c r="C96" i="7"/>
  <c r="D97" i="7" s="1"/>
  <c r="E96" i="7"/>
  <c r="F97" i="7" s="1"/>
  <c r="G96" i="7"/>
  <c r="H97" i="7" s="1"/>
  <c r="I96" i="7"/>
  <c r="J97" i="7" s="1"/>
  <c r="K96" i="7"/>
  <c r="L97" i="7" s="1"/>
  <c r="M96" i="7"/>
  <c r="N97" i="7" s="1"/>
  <c r="O96" i="7"/>
  <c r="P97" i="7" s="1"/>
  <c r="Q96" i="7"/>
  <c r="R97" i="7" s="1"/>
  <c r="S96" i="7"/>
  <c r="T97" i="7" s="1"/>
  <c r="U96" i="7"/>
  <c r="V97" i="7" s="1"/>
  <c r="W96" i="7"/>
  <c r="X97" i="7" s="1"/>
  <c r="Y96" i="7"/>
  <c r="Z97" i="7" s="1"/>
  <c r="AA96" i="7"/>
  <c r="AC96" i="7"/>
  <c r="AD97" i="7" s="1"/>
  <c r="AE96" i="7"/>
  <c r="AF97" i="7" s="1"/>
  <c r="AG96" i="7"/>
  <c r="AH97" i="7" s="1"/>
  <c r="E97" i="1"/>
  <c r="G97" i="1"/>
  <c r="A95" i="6" l="1"/>
  <c r="D94" i="6"/>
  <c r="E94" i="6"/>
  <c r="F94" i="6"/>
  <c r="G94" i="6"/>
  <c r="H94" i="6"/>
  <c r="I94" i="6"/>
  <c r="J94" i="6"/>
  <c r="K94" i="6"/>
  <c r="L94" i="6"/>
  <c r="M94" i="6"/>
  <c r="N94" i="6"/>
  <c r="P94" i="6"/>
  <c r="Q94" i="6"/>
  <c r="R94" i="6"/>
  <c r="C95" i="6"/>
  <c r="AC95" i="4"/>
  <c r="AD96" i="4" s="1"/>
  <c r="C95" i="4"/>
  <c r="D96" i="4" s="1"/>
  <c r="E95" i="4"/>
  <c r="F96" i="4" s="1"/>
  <c r="G95" i="4"/>
  <c r="H96" i="4" s="1"/>
  <c r="I95" i="4"/>
  <c r="J96" i="4" s="1"/>
  <c r="K95" i="4"/>
  <c r="L96" i="4" s="1"/>
  <c r="M95" i="4"/>
  <c r="N96" i="4" s="1"/>
  <c r="O95" i="4"/>
  <c r="P96" i="4" s="1"/>
  <c r="Q95" i="4"/>
  <c r="R96" i="4" s="1"/>
  <c r="S95" i="4"/>
  <c r="T96" i="4" s="1"/>
  <c r="U95" i="4"/>
  <c r="V96" i="4" s="1"/>
  <c r="W95" i="4"/>
  <c r="X96" i="4" s="1"/>
  <c r="Y95" i="4"/>
  <c r="Z96" i="4" s="1"/>
  <c r="AA95" i="4"/>
  <c r="AE95" i="4"/>
  <c r="AF96" i="4" s="1"/>
  <c r="AG95" i="4"/>
  <c r="AH96" i="4" s="1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C95" i="8"/>
  <c r="C95" i="7"/>
  <c r="D96" i="7" s="1"/>
  <c r="E95" i="7"/>
  <c r="F96" i="7" s="1"/>
  <c r="G95" i="7"/>
  <c r="H96" i="7" s="1"/>
  <c r="I95" i="7"/>
  <c r="J96" i="7" s="1"/>
  <c r="K95" i="7"/>
  <c r="L96" i="7" s="1"/>
  <c r="M95" i="7"/>
  <c r="N96" i="7" s="1"/>
  <c r="O95" i="7"/>
  <c r="P96" i="7" s="1"/>
  <c r="Q95" i="7"/>
  <c r="R96" i="7" s="1"/>
  <c r="S95" i="7"/>
  <c r="T96" i="7" s="1"/>
  <c r="U95" i="7"/>
  <c r="V96" i="7" s="1"/>
  <c r="W95" i="7"/>
  <c r="X96" i="7" s="1"/>
  <c r="Y95" i="7"/>
  <c r="Z96" i="7" s="1"/>
  <c r="AA95" i="7"/>
  <c r="AC95" i="7"/>
  <c r="AD96" i="7" s="1"/>
  <c r="AE95" i="7"/>
  <c r="AF96" i="7" s="1"/>
  <c r="AG95" i="7"/>
  <c r="AH96" i="7" s="1"/>
  <c r="E96" i="1"/>
  <c r="G96" i="1"/>
  <c r="A94" i="6" l="1"/>
  <c r="D93" i="6"/>
  <c r="E93" i="6"/>
  <c r="F93" i="6"/>
  <c r="G93" i="6"/>
  <c r="H93" i="6"/>
  <c r="I93" i="6"/>
  <c r="J93" i="6"/>
  <c r="K93" i="6"/>
  <c r="L93" i="6"/>
  <c r="M93" i="6"/>
  <c r="N93" i="6"/>
  <c r="P93" i="6"/>
  <c r="Q93" i="6"/>
  <c r="R93" i="6"/>
  <c r="C94" i="6"/>
  <c r="AC94" i="4"/>
  <c r="AD95" i="4" s="1"/>
  <c r="C94" i="4"/>
  <c r="D95" i="4" s="1"/>
  <c r="E94" i="4"/>
  <c r="F95" i="4" s="1"/>
  <c r="G94" i="4"/>
  <c r="H95" i="4" s="1"/>
  <c r="I94" i="4"/>
  <c r="J95" i="4" s="1"/>
  <c r="K94" i="4"/>
  <c r="L95" i="4" s="1"/>
  <c r="M94" i="4"/>
  <c r="N95" i="4" s="1"/>
  <c r="O94" i="4"/>
  <c r="P95" i="4" s="1"/>
  <c r="Q94" i="4"/>
  <c r="R95" i="4" s="1"/>
  <c r="S94" i="4"/>
  <c r="T95" i="4" s="1"/>
  <c r="U94" i="4"/>
  <c r="V95" i="4" s="1"/>
  <c r="W94" i="4"/>
  <c r="X95" i="4" s="1"/>
  <c r="Y94" i="4"/>
  <c r="Z95" i="4" s="1"/>
  <c r="AA94" i="4"/>
  <c r="AE94" i="4"/>
  <c r="AF95" i="4" s="1"/>
  <c r="AG94" i="4"/>
  <c r="AH95" i="4" s="1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C94" i="8"/>
  <c r="C94" i="7"/>
  <c r="D95" i="7" s="1"/>
  <c r="E94" i="7"/>
  <c r="F95" i="7" s="1"/>
  <c r="G94" i="7"/>
  <c r="H95" i="7" s="1"/>
  <c r="I94" i="7"/>
  <c r="J95" i="7" s="1"/>
  <c r="K94" i="7"/>
  <c r="L95" i="7" s="1"/>
  <c r="M94" i="7"/>
  <c r="N95" i="7" s="1"/>
  <c r="O94" i="7"/>
  <c r="P95" i="7" s="1"/>
  <c r="Q94" i="7"/>
  <c r="R95" i="7" s="1"/>
  <c r="S94" i="7"/>
  <c r="T95" i="7" s="1"/>
  <c r="U94" i="7"/>
  <c r="V95" i="7" s="1"/>
  <c r="W94" i="7"/>
  <c r="X95" i="7" s="1"/>
  <c r="Y94" i="7"/>
  <c r="Z95" i="7" s="1"/>
  <c r="AA94" i="7"/>
  <c r="AC94" i="7"/>
  <c r="AD95" i="7" s="1"/>
  <c r="AE94" i="7"/>
  <c r="AF95" i="7" s="1"/>
  <c r="AG94" i="7"/>
  <c r="AH95" i="7" s="1"/>
  <c r="E95" i="1"/>
  <c r="G95" i="1"/>
  <c r="A93" i="6" l="1"/>
  <c r="D92" i="6"/>
  <c r="E92" i="6"/>
  <c r="F92" i="6"/>
  <c r="G92" i="6"/>
  <c r="H92" i="6"/>
  <c r="I92" i="6"/>
  <c r="J92" i="6"/>
  <c r="K92" i="6"/>
  <c r="L92" i="6"/>
  <c r="M92" i="6"/>
  <c r="N92" i="6"/>
  <c r="P92" i="6"/>
  <c r="Q92" i="6"/>
  <c r="R92" i="6"/>
  <c r="C93" i="6"/>
  <c r="AC93" i="4"/>
  <c r="AD94" i="4" s="1"/>
  <c r="C93" i="4"/>
  <c r="D94" i="4" s="1"/>
  <c r="E93" i="4"/>
  <c r="F94" i="4" s="1"/>
  <c r="G93" i="4"/>
  <c r="H94" i="4" s="1"/>
  <c r="I93" i="4"/>
  <c r="J94" i="4" s="1"/>
  <c r="K93" i="4"/>
  <c r="L94" i="4" s="1"/>
  <c r="M93" i="4"/>
  <c r="N94" i="4" s="1"/>
  <c r="O93" i="4"/>
  <c r="P94" i="4" s="1"/>
  <c r="Q93" i="4"/>
  <c r="R94" i="4" s="1"/>
  <c r="S93" i="4"/>
  <c r="T94" i="4" s="1"/>
  <c r="U93" i="4"/>
  <c r="V94" i="4" s="1"/>
  <c r="W93" i="4"/>
  <c r="X94" i="4" s="1"/>
  <c r="Y93" i="4"/>
  <c r="Z94" i="4" s="1"/>
  <c r="AA93" i="4"/>
  <c r="AE93" i="4"/>
  <c r="AF94" i="4" s="1"/>
  <c r="AG93" i="4"/>
  <c r="AH94" i="4" s="1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C93" i="8"/>
  <c r="C93" i="7"/>
  <c r="D94" i="7" s="1"/>
  <c r="E93" i="7"/>
  <c r="F94" i="7" s="1"/>
  <c r="G93" i="7"/>
  <c r="H94" i="7" s="1"/>
  <c r="I93" i="7"/>
  <c r="J94" i="7" s="1"/>
  <c r="K93" i="7"/>
  <c r="L94" i="7" s="1"/>
  <c r="M93" i="7"/>
  <c r="N94" i="7" s="1"/>
  <c r="O93" i="7"/>
  <c r="P94" i="7" s="1"/>
  <c r="Q93" i="7"/>
  <c r="R94" i="7" s="1"/>
  <c r="S93" i="7"/>
  <c r="T94" i="7" s="1"/>
  <c r="U93" i="7"/>
  <c r="V94" i="7" s="1"/>
  <c r="W93" i="7"/>
  <c r="X94" i="7" s="1"/>
  <c r="Y93" i="7"/>
  <c r="Z94" i="7" s="1"/>
  <c r="AA93" i="7"/>
  <c r="AC93" i="7"/>
  <c r="AD94" i="7" s="1"/>
  <c r="AE93" i="7"/>
  <c r="AF94" i="7" s="1"/>
  <c r="AG93" i="7"/>
  <c r="AH94" i="7" s="1"/>
  <c r="E94" i="1"/>
  <c r="G94" i="1"/>
  <c r="A92" i="6" l="1"/>
  <c r="D91" i="6"/>
  <c r="E91" i="6"/>
  <c r="F91" i="6"/>
  <c r="G91" i="6"/>
  <c r="H91" i="6"/>
  <c r="I91" i="6"/>
  <c r="J91" i="6"/>
  <c r="K91" i="6"/>
  <c r="L91" i="6"/>
  <c r="M91" i="6"/>
  <c r="N91" i="6"/>
  <c r="P91" i="6"/>
  <c r="Q91" i="6"/>
  <c r="R91" i="6"/>
  <c r="C92" i="6"/>
  <c r="AC92" i="4"/>
  <c r="AD93" i="4" s="1"/>
  <c r="C92" i="4"/>
  <c r="D93" i="4" s="1"/>
  <c r="E92" i="4"/>
  <c r="F93" i="4" s="1"/>
  <c r="G92" i="4"/>
  <c r="H93" i="4" s="1"/>
  <c r="I92" i="4"/>
  <c r="J93" i="4" s="1"/>
  <c r="K92" i="4"/>
  <c r="L93" i="4" s="1"/>
  <c r="M92" i="4"/>
  <c r="N93" i="4" s="1"/>
  <c r="O92" i="4"/>
  <c r="P93" i="4" s="1"/>
  <c r="Q92" i="4"/>
  <c r="R93" i="4" s="1"/>
  <c r="S92" i="4"/>
  <c r="T93" i="4" s="1"/>
  <c r="U92" i="4"/>
  <c r="V93" i="4" s="1"/>
  <c r="W92" i="4"/>
  <c r="X93" i="4" s="1"/>
  <c r="Y92" i="4"/>
  <c r="Z93" i="4" s="1"/>
  <c r="AA92" i="4"/>
  <c r="AE92" i="4"/>
  <c r="AF93" i="4" s="1"/>
  <c r="AG92" i="4"/>
  <c r="AH93" i="4" s="1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C92" i="8"/>
  <c r="C92" i="7"/>
  <c r="D93" i="7" s="1"/>
  <c r="E92" i="7"/>
  <c r="F93" i="7" s="1"/>
  <c r="G92" i="7"/>
  <c r="H93" i="7" s="1"/>
  <c r="I92" i="7"/>
  <c r="J93" i="7" s="1"/>
  <c r="K92" i="7"/>
  <c r="L93" i="7" s="1"/>
  <c r="M92" i="7"/>
  <c r="N93" i="7" s="1"/>
  <c r="O92" i="7"/>
  <c r="P93" i="7" s="1"/>
  <c r="Q92" i="7"/>
  <c r="R93" i="7" s="1"/>
  <c r="S92" i="7"/>
  <c r="T93" i="7" s="1"/>
  <c r="U92" i="7"/>
  <c r="V93" i="7" s="1"/>
  <c r="W92" i="7"/>
  <c r="X93" i="7" s="1"/>
  <c r="Y92" i="7"/>
  <c r="Z93" i="7" s="1"/>
  <c r="AA92" i="7"/>
  <c r="AC92" i="7"/>
  <c r="AD93" i="7" s="1"/>
  <c r="AE92" i="7"/>
  <c r="AF93" i="7" s="1"/>
  <c r="AG92" i="7"/>
  <c r="AH93" i="7" s="1"/>
  <c r="E93" i="1"/>
  <c r="G93" i="1"/>
  <c r="A91" i="6" l="1"/>
  <c r="D90" i="6"/>
  <c r="E90" i="6"/>
  <c r="F90" i="6"/>
  <c r="G90" i="6"/>
  <c r="H90" i="6"/>
  <c r="I90" i="6"/>
  <c r="J90" i="6"/>
  <c r="K90" i="6"/>
  <c r="L90" i="6"/>
  <c r="M90" i="6"/>
  <c r="N90" i="6"/>
  <c r="P90" i="6"/>
  <c r="Q90" i="6"/>
  <c r="R90" i="6"/>
  <c r="C91" i="6"/>
  <c r="AC91" i="4"/>
  <c r="AD92" i="4" s="1"/>
  <c r="C91" i="4"/>
  <c r="D92" i="4" s="1"/>
  <c r="E91" i="4"/>
  <c r="F92" i="4" s="1"/>
  <c r="G91" i="4"/>
  <c r="H92" i="4" s="1"/>
  <c r="I91" i="4"/>
  <c r="J92" i="4" s="1"/>
  <c r="K91" i="4"/>
  <c r="L92" i="4" s="1"/>
  <c r="M91" i="4"/>
  <c r="N92" i="4" s="1"/>
  <c r="O91" i="4"/>
  <c r="P92" i="4" s="1"/>
  <c r="Q91" i="4"/>
  <c r="R92" i="4" s="1"/>
  <c r="S91" i="4"/>
  <c r="T92" i="4" s="1"/>
  <c r="U91" i="4"/>
  <c r="V92" i="4" s="1"/>
  <c r="W91" i="4"/>
  <c r="X92" i="4" s="1"/>
  <c r="Y91" i="4"/>
  <c r="Z92" i="4" s="1"/>
  <c r="AA91" i="4"/>
  <c r="AE91" i="4"/>
  <c r="AF92" i="4" s="1"/>
  <c r="AG91" i="4"/>
  <c r="AH92" i="4" s="1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C91" i="8"/>
  <c r="C91" i="7"/>
  <c r="D92" i="7" s="1"/>
  <c r="E91" i="7"/>
  <c r="F92" i="7" s="1"/>
  <c r="G91" i="7"/>
  <c r="H92" i="7" s="1"/>
  <c r="I91" i="7"/>
  <c r="J92" i="7" s="1"/>
  <c r="K91" i="7"/>
  <c r="L92" i="7" s="1"/>
  <c r="M91" i="7"/>
  <c r="N92" i="7" s="1"/>
  <c r="O91" i="7"/>
  <c r="P92" i="7" s="1"/>
  <c r="Q91" i="7"/>
  <c r="R92" i="7" s="1"/>
  <c r="S91" i="7"/>
  <c r="T92" i="7" s="1"/>
  <c r="U91" i="7"/>
  <c r="V92" i="7" s="1"/>
  <c r="W91" i="7"/>
  <c r="X92" i="7" s="1"/>
  <c r="Y91" i="7"/>
  <c r="Z92" i="7" s="1"/>
  <c r="AA91" i="7"/>
  <c r="AC91" i="7"/>
  <c r="AD92" i="7" s="1"/>
  <c r="AE91" i="7"/>
  <c r="AF92" i="7" s="1"/>
  <c r="AG91" i="7"/>
  <c r="AH92" i="7" s="1"/>
  <c r="E92" i="1"/>
  <c r="G92" i="1"/>
  <c r="A90" i="6" l="1"/>
  <c r="D89" i="6"/>
  <c r="E89" i="6"/>
  <c r="F89" i="6"/>
  <c r="G89" i="6"/>
  <c r="H89" i="6"/>
  <c r="I89" i="6"/>
  <c r="J89" i="6"/>
  <c r="K89" i="6"/>
  <c r="L89" i="6"/>
  <c r="M89" i="6"/>
  <c r="N89" i="6"/>
  <c r="P89" i="6"/>
  <c r="Q89" i="6"/>
  <c r="R89" i="6"/>
  <c r="C90" i="6"/>
  <c r="AC90" i="4"/>
  <c r="AD91" i="4" s="1"/>
  <c r="C90" i="4"/>
  <c r="D91" i="4" s="1"/>
  <c r="E90" i="4"/>
  <c r="F91" i="4" s="1"/>
  <c r="G90" i="4"/>
  <c r="H91" i="4" s="1"/>
  <c r="I90" i="4"/>
  <c r="J91" i="4" s="1"/>
  <c r="K90" i="4"/>
  <c r="L91" i="4" s="1"/>
  <c r="M90" i="4"/>
  <c r="N91" i="4" s="1"/>
  <c r="O90" i="4"/>
  <c r="P91" i="4" s="1"/>
  <c r="Q90" i="4"/>
  <c r="R91" i="4" s="1"/>
  <c r="S90" i="4"/>
  <c r="T91" i="4" s="1"/>
  <c r="U90" i="4"/>
  <c r="V91" i="4" s="1"/>
  <c r="W90" i="4"/>
  <c r="X91" i="4" s="1"/>
  <c r="Y90" i="4"/>
  <c r="Z91" i="4" s="1"/>
  <c r="AA90" i="4"/>
  <c r="AE90" i="4"/>
  <c r="AF91" i="4" s="1"/>
  <c r="AG90" i="4"/>
  <c r="AH91" i="4" s="1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C90" i="8"/>
  <c r="C90" i="7"/>
  <c r="D91" i="7" s="1"/>
  <c r="E90" i="7"/>
  <c r="F91" i="7" s="1"/>
  <c r="G90" i="7"/>
  <c r="H91" i="7" s="1"/>
  <c r="I90" i="7"/>
  <c r="J91" i="7" s="1"/>
  <c r="K90" i="7"/>
  <c r="L91" i="7" s="1"/>
  <c r="M90" i="7"/>
  <c r="N91" i="7" s="1"/>
  <c r="O90" i="7"/>
  <c r="P91" i="7" s="1"/>
  <c r="Q90" i="7"/>
  <c r="R91" i="7" s="1"/>
  <c r="S90" i="7"/>
  <c r="T91" i="7" s="1"/>
  <c r="U90" i="7"/>
  <c r="V91" i="7" s="1"/>
  <c r="W90" i="7"/>
  <c r="X91" i="7" s="1"/>
  <c r="Y90" i="7"/>
  <c r="Z91" i="7" s="1"/>
  <c r="AA90" i="7"/>
  <c r="AC90" i="7"/>
  <c r="AD91" i="7" s="1"/>
  <c r="AE90" i="7"/>
  <c r="AF91" i="7" s="1"/>
  <c r="AG90" i="7"/>
  <c r="AH91" i="7" s="1"/>
  <c r="E91" i="1"/>
  <c r="G91" i="1"/>
  <c r="A89" i="6" l="1"/>
  <c r="D88" i="6"/>
  <c r="E88" i="6"/>
  <c r="F88" i="6"/>
  <c r="G88" i="6"/>
  <c r="H88" i="6"/>
  <c r="I88" i="6"/>
  <c r="J88" i="6"/>
  <c r="K88" i="6"/>
  <c r="L88" i="6"/>
  <c r="M88" i="6"/>
  <c r="N88" i="6"/>
  <c r="P88" i="6"/>
  <c r="Q88" i="6"/>
  <c r="R88" i="6"/>
  <c r="C89" i="6"/>
  <c r="AC89" i="4"/>
  <c r="AD90" i="4" s="1"/>
  <c r="C89" i="4"/>
  <c r="D90" i="4" s="1"/>
  <c r="E89" i="4"/>
  <c r="F90" i="4" s="1"/>
  <c r="G89" i="4"/>
  <c r="H90" i="4" s="1"/>
  <c r="I89" i="4"/>
  <c r="J90" i="4" s="1"/>
  <c r="K89" i="4"/>
  <c r="L90" i="4" s="1"/>
  <c r="M89" i="4"/>
  <c r="N90" i="4" s="1"/>
  <c r="O89" i="4"/>
  <c r="P90" i="4" s="1"/>
  <c r="Q89" i="4"/>
  <c r="R90" i="4" s="1"/>
  <c r="S89" i="4"/>
  <c r="T90" i="4" s="1"/>
  <c r="U89" i="4"/>
  <c r="V90" i="4" s="1"/>
  <c r="W89" i="4"/>
  <c r="X90" i="4" s="1"/>
  <c r="Y89" i="4"/>
  <c r="Z90" i="4" s="1"/>
  <c r="AA89" i="4"/>
  <c r="AE89" i="4"/>
  <c r="AF90" i="4" s="1"/>
  <c r="AG89" i="4"/>
  <c r="AH90" i="4" s="1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C89" i="8"/>
  <c r="C89" i="7"/>
  <c r="D90" i="7" s="1"/>
  <c r="E89" i="7"/>
  <c r="F90" i="7" s="1"/>
  <c r="G89" i="7"/>
  <c r="H90" i="7" s="1"/>
  <c r="I89" i="7"/>
  <c r="J90" i="7" s="1"/>
  <c r="K89" i="7"/>
  <c r="L90" i="7" s="1"/>
  <c r="M89" i="7"/>
  <c r="N90" i="7" s="1"/>
  <c r="O89" i="7"/>
  <c r="P90" i="7" s="1"/>
  <c r="Q89" i="7"/>
  <c r="R90" i="7" s="1"/>
  <c r="S89" i="7"/>
  <c r="T90" i="7" s="1"/>
  <c r="U89" i="7"/>
  <c r="V90" i="7" s="1"/>
  <c r="W89" i="7"/>
  <c r="X90" i="7" s="1"/>
  <c r="Y89" i="7"/>
  <c r="Z90" i="7" s="1"/>
  <c r="AA89" i="7"/>
  <c r="AC89" i="7"/>
  <c r="AD90" i="7" s="1"/>
  <c r="AE89" i="7"/>
  <c r="AF90" i="7" s="1"/>
  <c r="AG89" i="7"/>
  <c r="AH90" i="7" s="1"/>
  <c r="E90" i="1"/>
  <c r="G90" i="1"/>
  <c r="A88" i="6" l="1"/>
  <c r="D87" i="6"/>
  <c r="E87" i="6"/>
  <c r="F87" i="6"/>
  <c r="G87" i="6"/>
  <c r="H87" i="6"/>
  <c r="I87" i="6"/>
  <c r="J87" i="6"/>
  <c r="K87" i="6"/>
  <c r="L87" i="6"/>
  <c r="M87" i="6"/>
  <c r="N87" i="6"/>
  <c r="P87" i="6"/>
  <c r="Q87" i="6"/>
  <c r="R87" i="6"/>
  <c r="C88" i="6"/>
  <c r="AC88" i="4"/>
  <c r="AD89" i="4" s="1"/>
  <c r="C88" i="4"/>
  <c r="D89" i="4" s="1"/>
  <c r="E88" i="4"/>
  <c r="F89" i="4" s="1"/>
  <c r="G88" i="4"/>
  <c r="I88" i="4"/>
  <c r="J89" i="4" s="1"/>
  <c r="K88" i="4"/>
  <c r="L89" i="4" s="1"/>
  <c r="M88" i="4"/>
  <c r="O88" i="4"/>
  <c r="P89" i="4" s="1"/>
  <c r="Q88" i="4"/>
  <c r="R89" i="4" s="1"/>
  <c r="S88" i="4"/>
  <c r="T89" i="4" s="1"/>
  <c r="U88" i="4"/>
  <c r="V89" i="4" s="1"/>
  <c r="W88" i="4"/>
  <c r="X89" i="4" s="1"/>
  <c r="Y88" i="4"/>
  <c r="Z89" i="4" s="1"/>
  <c r="AA88" i="4"/>
  <c r="AE88" i="4"/>
  <c r="AG88" i="4"/>
  <c r="AH89" i="4" s="1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C88" i="8"/>
  <c r="C88" i="7"/>
  <c r="D89" i="7" s="1"/>
  <c r="E88" i="7"/>
  <c r="F89" i="7" s="1"/>
  <c r="G88" i="7"/>
  <c r="I88" i="7"/>
  <c r="J89" i="7" s="1"/>
  <c r="K88" i="7"/>
  <c r="L89" i="7" s="1"/>
  <c r="M88" i="7"/>
  <c r="N89" i="7" s="1"/>
  <c r="O88" i="7"/>
  <c r="Q88" i="7"/>
  <c r="R89" i="7" s="1"/>
  <c r="S88" i="7"/>
  <c r="U88" i="7"/>
  <c r="V89" i="7" s="1"/>
  <c r="W88" i="7"/>
  <c r="X89" i="7" s="1"/>
  <c r="Y88" i="7"/>
  <c r="AA88" i="7"/>
  <c r="AC88" i="7"/>
  <c r="AD89" i="7" s="1"/>
  <c r="AE88" i="7"/>
  <c r="AG88" i="7"/>
  <c r="AH89" i="7" s="1"/>
  <c r="E89" i="1"/>
  <c r="G89" i="1"/>
  <c r="A87" i="6"/>
  <c r="D86" i="6"/>
  <c r="E86" i="6"/>
  <c r="F86" i="6"/>
  <c r="G86" i="6"/>
  <c r="H86" i="6"/>
  <c r="I86" i="6"/>
  <c r="J86" i="6"/>
  <c r="K86" i="6"/>
  <c r="L86" i="6"/>
  <c r="M86" i="6"/>
  <c r="N86" i="6"/>
  <c r="P86" i="6"/>
  <c r="Q86" i="6"/>
  <c r="R86" i="6"/>
  <c r="C87" i="6"/>
  <c r="AC87" i="4"/>
  <c r="E86" i="4"/>
  <c r="G86" i="4"/>
  <c r="I86" i="4"/>
  <c r="K86" i="4"/>
  <c r="M86" i="4"/>
  <c r="O86" i="4"/>
  <c r="Q86" i="4"/>
  <c r="S86" i="4"/>
  <c r="U86" i="4"/>
  <c r="W86" i="4"/>
  <c r="Y86" i="4"/>
  <c r="AA86" i="4"/>
  <c r="AC86" i="4"/>
  <c r="AE86" i="4"/>
  <c r="AG86" i="4"/>
  <c r="E87" i="4"/>
  <c r="G87" i="4"/>
  <c r="I87" i="4"/>
  <c r="K87" i="4"/>
  <c r="M87" i="4"/>
  <c r="O87" i="4"/>
  <c r="Q87" i="4"/>
  <c r="S87" i="4"/>
  <c r="U87" i="4"/>
  <c r="W87" i="4"/>
  <c r="Y87" i="4"/>
  <c r="AA87" i="4"/>
  <c r="AE87" i="4"/>
  <c r="AG87" i="4"/>
  <c r="C87" i="4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C87" i="8"/>
  <c r="C87" i="7"/>
  <c r="E87" i="7"/>
  <c r="G87" i="7"/>
  <c r="I87" i="7"/>
  <c r="K87" i="7"/>
  <c r="M87" i="7"/>
  <c r="O87" i="7"/>
  <c r="Q87" i="7"/>
  <c r="S87" i="7"/>
  <c r="U87" i="7"/>
  <c r="W87" i="7"/>
  <c r="Y87" i="7"/>
  <c r="AA87" i="7"/>
  <c r="AC87" i="7"/>
  <c r="AE87" i="7"/>
  <c r="AG87" i="7"/>
  <c r="E88" i="1"/>
  <c r="G88" i="1"/>
  <c r="L88" i="4" l="1"/>
  <c r="L88" i="7"/>
  <c r="X88" i="7"/>
  <c r="X87" i="4"/>
  <c r="P87" i="4"/>
  <c r="N87" i="4"/>
  <c r="T87" i="4"/>
  <c r="N88" i="4"/>
  <c r="J87" i="4"/>
  <c r="D88" i="7"/>
  <c r="H88" i="7"/>
  <c r="X88" i="4"/>
  <c r="AH87" i="4"/>
  <c r="R87" i="4"/>
  <c r="H88" i="4"/>
  <c r="H89" i="4"/>
  <c r="AH88" i="4"/>
  <c r="D88" i="4"/>
  <c r="N89" i="4"/>
  <c r="L87" i="4"/>
  <c r="AF88" i="4"/>
  <c r="P88" i="4"/>
  <c r="AD88" i="4"/>
  <c r="AF89" i="4"/>
  <c r="AF88" i="7"/>
  <c r="AF89" i="7"/>
  <c r="P88" i="7"/>
  <c r="P89" i="7"/>
  <c r="H89" i="7"/>
  <c r="T88" i="7"/>
  <c r="T89" i="7"/>
  <c r="Z88" i="7"/>
  <c r="Z89" i="7"/>
  <c r="V88" i="4"/>
  <c r="T88" i="4"/>
  <c r="J88" i="4"/>
  <c r="Z87" i="4"/>
  <c r="R88" i="4"/>
  <c r="H87" i="4"/>
  <c r="F88" i="4"/>
  <c r="AF87" i="4"/>
  <c r="Z88" i="4"/>
  <c r="AD88" i="7"/>
  <c r="R88" i="7"/>
  <c r="F88" i="7"/>
  <c r="AH88" i="7"/>
  <c r="V88" i="7"/>
  <c r="N88" i="7"/>
  <c r="J88" i="7"/>
  <c r="F87" i="4"/>
  <c r="AD87" i="4"/>
  <c r="V87" i="4"/>
  <c r="A86" i="6"/>
  <c r="D85" i="6"/>
  <c r="E85" i="6"/>
  <c r="F85" i="6"/>
  <c r="G85" i="6"/>
  <c r="H85" i="6"/>
  <c r="I85" i="6"/>
  <c r="J85" i="6"/>
  <c r="K85" i="6"/>
  <c r="L85" i="6"/>
  <c r="M85" i="6"/>
  <c r="N85" i="6"/>
  <c r="P85" i="6"/>
  <c r="Q85" i="6"/>
  <c r="R85" i="6"/>
  <c r="C86" i="6"/>
  <c r="C86" i="4"/>
  <c r="D87" i="4" s="1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C86" i="8"/>
  <c r="C86" i="7"/>
  <c r="D87" i="7" s="1"/>
  <c r="E86" i="7"/>
  <c r="F87" i="7" s="1"/>
  <c r="G86" i="7"/>
  <c r="H87" i="7" s="1"/>
  <c r="I86" i="7"/>
  <c r="J87" i="7" s="1"/>
  <c r="K86" i="7"/>
  <c r="L87" i="7" s="1"/>
  <c r="M86" i="7"/>
  <c r="N87" i="7" s="1"/>
  <c r="O86" i="7"/>
  <c r="P87" i="7" s="1"/>
  <c r="Q86" i="7"/>
  <c r="R87" i="7" s="1"/>
  <c r="S86" i="7"/>
  <c r="T87" i="7" s="1"/>
  <c r="U86" i="7"/>
  <c r="V87" i="7" s="1"/>
  <c r="W86" i="7"/>
  <c r="X87" i="7" s="1"/>
  <c r="Y86" i="7"/>
  <c r="Z87" i="7" s="1"/>
  <c r="AA86" i="7"/>
  <c r="AC86" i="7"/>
  <c r="AD87" i="7" s="1"/>
  <c r="AE86" i="7"/>
  <c r="AF87" i="7" s="1"/>
  <c r="AG86" i="7"/>
  <c r="AH87" i="7" s="1"/>
  <c r="E87" i="1"/>
  <c r="G87" i="1"/>
  <c r="A85" i="6" l="1"/>
  <c r="D84" i="6"/>
  <c r="E84" i="6"/>
  <c r="F84" i="6"/>
  <c r="G84" i="6"/>
  <c r="H84" i="6"/>
  <c r="I84" i="6"/>
  <c r="J84" i="6"/>
  <c r="K84" i="6"/>
  <c r="L84" i="6"/>
  <c r="M84" i="6"/>
  <c r="N84" i="6"/>
  <c r="P84" i="6"/>
  <c r="Q84" i="6"/>
  <c r="R84" i="6"/>
  <c r="C85" i="6"/>
  <c r="AC85" i="4"/>
  <c r="AD86" i="4" s="1"/>
  <c r="C85" i="4"/>
  <c r="D86" i="4" s="1"/>
  <c r="E85" i="4"/>
  <c r="F86" i="4" s="1"/>
  <c r="G85" i="4"/>
  <c r="H86" i="4" s="1"/>
  <c r="I85" i="4"/>
  <c r="J86" i="4" s="1"/>
  <c r="K85" i="4"/>
  <c r="L86" i="4" s="1"/>
  <c r="M85" i="4"/>
  <c r="N86" i="4" s="1"/>
  <c r="O85" i="4"/>
  <c r="Q85" i="4"/>
  <c r="R86" i="4" s="1"/>
  <c r="S85" i="4"/>
  <c r="T86" i="4" s="1"/>
  <c r="U85" i="4"/>
  <c r="V86" i="4" s="1"/>
  <c r="W85" i="4"/>
  <c r="X86" i="4" s="1"/>
  <c r="Y85" i="4"/>
  <c r="Z86" i="4" s="1"/>
  <c r="AA85" i="4"/>
  <c r="AE85" i="4"/>
  <c r="AF86" i="4" s="1"/>
  <c r="AG85" i="4"/>
  <c r="AH86" i="4" s="1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C85" i="8"/>
  <c r="C85" i="7"/>
  <c r="D86" i="7" s="1"/>
  <c r="E85" i="7"/>
  <c r="F86" i="7" s="1"/>
  <c r="G85" i="7"/>
  <c r="I85" i="7"/>
  <c r="J86" i="7" s="1"/>
  <c r="K85" i="7"/>
  <c r="M85" i="7"/>
  <c r="N86" i="7" s="1"/>
  <c r="O85" i="7"/>
  <c r="P86" i="7" s="1"/>
  <c r="Q85" i="7"/>
  <c r="S85" i="7"/>
  <c r="U85" i="7"/>
  <c r="W85" i="7"/>
  <c r="X86" i="7" s="1"/>
  <c r="Y85" i="7"/>
  <c r="Z86" i="7" s="1"/>
  <c r="AA85" i="7"/>
  <c r="AC85" i="7"/>
  <c r="AD86" i="7" s="1"/>
  <c r="AE85" i="7"/>
  <c r="AF86" i="7" s="1"/>
  <c r="AG85" i="7"/>
  <c r="E86" i="1"/>
  <c r="G86" i="1"/>
  <c r="A84" i="6"/>
  <c r="D83" i="6"/>
  <c r="E83" i="6"/>
  <c r="F83" i="6"/>
  <c r="G83" i="6"/>
  <c r="H83" i="6"/>
  <c r="I83" i="6"/>
  <c r="J83" i="6"/>
  <c r="K83" i="6"/>
  <c r="L83" i="6"/>
  <c r="M83" i="6"/>
  <c r="N83" i="6"/>
  <c r="P83" i="6"/>
  <c r="Q83" i="6"/>
  <c r="R83" i="6"/>
  <c r="C84" i="6"/>
  <c r="AC84" i="4"/>
  <c r="C84" i="4"/>
  <c r="E84" i="4"/>
  <c r="G84" i="4"/>
  <c r="I84" i="4"/>
  <c r="K84" i="4"/>
  <c r="M84" i="4"/>
  <c r="O84" i="4"/>
  <c r="Q84" i="4"/>
  <c r="S84" i="4"/>
  <c r="U84" i="4"/>
  <c r="W84" i="4"/>
  <c r="Y84" i="4"/>
  <c r="AA84" i="4"/>
  <c r="AE84" i="4"/>
  <c r="AG84" i="4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C84" i="8"/>
  <c r="C84" i="7"/>
  <c r="E84" i="7"/>
  <c r="G84" i="7"/>
  <c r="I84" i="7"/>
  <c r="K84" i="7"/>
  <c r="M84" i="7"/>
  <c r="O84" i="7"/>
  <c r="Q84" i="7"/>
  <c r="S84" i="7"/>
  <c r="U84" i="7"/>
  <c r="W84" i="7"/>
  <c r="Y84" i="7"/>
  <c r="AA84" i="7"/>
  <c r="AC84" i="7"/>
  <c r="AE84" i="7"/>
  <c r="AG84" i="7"/>
  <c r="E85" i="1"/>
  <c r="G85" i="1"/>
  <c r="P85" i="7" l="1"/>
  <c r="T85" i="7"/>
  <c r="AH85" i="7"/>
  <c r="P85" i="4"/>
  <c r="P86" i="4"/>
  <c r="H85" i="7"/>
  <c r="R85" i="7"/>
  <c r="R86" i="7"/>
  <c r="H85" i="4"/>
  <c r="X85" i="4"/>
  <c r="AH85" i="4"/>
  <c r="AF85" i="4"/>
  <c r="L85" i="7"/>
  <c r="L86" i="7"/>
  <c r="H86" i="7"/>
  <c r="T86" i="7"/>
  <c r="V85" i="7"/>
  <c r="V86" i="7"/>
  <c r="AH86" i="7"/>
  <c r="AF85" i="7"/>
  <c r="X85" i="7"/>
  <c r="Z85" i="4"/>
  <c r="N85" i="4"/>
  <c r="L85" i="4"/>
  <c r="AD85" i="4"/>
  <c r="J85" i="4"/>
  <c r="D85" i="4"/>
  <c r="V85" i="4"/>
  <c r="T85" i="4"/>
  <c r="R85" i="4"/>
  <c r="F85" i="4"/>
  <c r="J85" i="7"/>
  <c r="Z85" i="7"/>
  <c r="D85" i="7"/>
  <c r="AD85" i="7"/>
  <c r="N85" i="7"/>
  <c r="F85" i="7"/>
  <c r="A83" i="6"/>
  <c r="D82" i="6"/>
  <c r="E82" i="6"/>
  <c r="F82" i="6"/>
  <c r="G82" i="6"/>
  <c r="H82" i="6"/>
  <c r="I82" i="6"/>
  <c r="J82" i="6"/>
  <c r="K82" i="6"/>
  <c r="L82" i="6"/>
  <c r="M82" i="6"/>
  <c r="N82" i="6"/>
  <c r="P82" i="6"/>
  <c r="Q82" i="6"/>
  <c r="R82" i="6"/>
  <c r="C83" i="6"/>
  <c r="AC83" i="4"/>
  <c r="AD84" i="4" s="1"/>
  <c r="C83" i="4"/>
  <c r="D84" i="4" s="1"/>
  <c r="E83" i="4"/>
  <c r="F84" i="4" s="1"/>
  <c r="G83" i="4"/>
  <c r="H84" i="4" s="1"/>
  <c r="I83" i="4"/>
  <c r="J84" i="4" s="1"/>
  <c r="K83" i="4"/>
  <c r="L84" i="4" s="1"/>
  <c r="M83" i="4"/>
  <c r="N84" i="4" s="1"/>
  <c r="O83" i="4"/>
  <c r="P84" i="4" s="1"/>
  <c r="Q83" i="4"/>
  <c r="R84" i="4" s="1"/>
  <c r="S83" i="4"/>
  <c r="T84" i="4" s="1"/>
  <c r="U83" i="4"/>
  <c r="V84" i="4" s="1"/>
  <c r="W83" i="4"/>
  <c r="X84" i="4" s="1"/>
  <c r="Y83" i="4"/>
  <c r="Z84" i="4" s="1"/>
  <c r="AA83" i="4"/>
  <c r="AE83" i="4"/>
  <c r="AF84" i="4" s="1"/>
  <c r="AG83" i="4"/>
  <c r="AH84" i="4" s="1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C83" i="8"/>
  <c r="C83" i="7"/>
  <c r="D84" i="7" s="1"/>
  <c r="E83" i="7"/>
  <c r="F84" i="7" s="1"/>
  <c r="G83" i="7"/>
  <c r="H84" i="7" s="1"/>
  <c r="I83" i="7"/>
  <c r="J84" i="7" s="1"/>
  <c r="K83" i="7"/>
  <c r="L84" i="7" s="1"/>
  <c r="M83" i="7"/>
  <c r="N84" i="7" s="1"/>
  <c r="O83" i="7"/>
  <c r="P84" i="7" s="1"/>
  <c r="Q83" i="7"/>
  <c r="R84" i="7" s="1"/>
  <c r="S83" i="7"/>
  <c r="T84" i="7" s="1"/>
  <c r="U83" i="7"/>
  <c r="V84" i="7" s="1"/>
  <c r="W83" i="7"/>
  <c r="X84" i="7" s="1"/>
  <c r="Y83" i="7"/>
  <c r="Z84" i="7" s="1"/>
  <c r="AA83" i="7"/>
  <c r="AC83" i="7"/>
  <c r="AD84" i="7" s="1"/>
  <c r="AE83" i="7"/>
  <c r="AF84" i="7" s="1"/>
  <c r="AG83" i="7"/>
  <c r="AH84" i="7" s="1"/>
  <c r="E84" i="1"/>
  <c r="G84" i="1"/>
  <c r="A82" i="6" l="1"/>
  <c r="D81" i="6"/>
  <c r="E81" i="6"/>
  <c r="F81" i="6"/>
  <c r="G81" i="6"/>
  <c r="H81" i="6"/>
  <c r="I81" i="6"/>
  <c r="J81" i="6"/>
  <c r="K81" i="6"/>
  <c r="L81" i="6"/>
  <c r="M81" i="6"/>
  <c r="N81" i="6"/>
  <c r="P81" i="6"/>
  <c r="Q81" i="6"/>
  <c r="R81" i="6"/>
  <c r="C82" i="6"/>
  <c r="AC82" i="4"/>
  <c r="AD83" i="4" s="1"/>
  <c r="C82" i="4"/>
  <c r="D83" i="4" s="1"/>
  <c r="E82" i="4"/>
  <c r="F83" i="4" s="1"/>
  <c r="G82" i="4"/>
  <c r="H83" i="4" s="1"/>
  <c r="I82" i="4"/>
  <c r="J83" i="4" s="1"/>
  <c r="K82" i="4"/>
  <c r="L83" i="4" s="1"/>
  <c r="M82" i="4"/>
  <c r="N83" i="4" s="1"/>
  <c r="O82" i="4"/>
  <c r="P83" i="4" s="1"/>
  <c r="Q82" i="4"/>
  <c r="R83" i="4" s="1"/>
  <c r="S82" i="4"/>
  <c r="T83" i="4" s="1"/>
  <c r="U82" i="4"/>
  <c r="V83" i="4" s="1"/>
  <c r="W82" i="4"/>
  <c r="X83" i="4" s="1"/>
  <c r="Y82" i="4"/>
  <c r="Z83" i="4" s="1"/>
  <c r="AA82" i="4"/>
  <c r="AE82" i="4"/>
  <c r="AF83" i="4" s="1"/>
  <c r="AG82" i="4"/>
  <c r="AH83" i="4" s="1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C82" i="8"/>
  <c r="C82" i="7"/>
  <c r="D83" i="7" s="1"/>
  <c r="E82" i="7"/>
  <c r="F83" i="7" s="1"/>
  <c r="G82" i="7"/>
  <c r="H83" i="7" s="1"/>
  <c r="I82" i="7"/>
  <c r="J83" i="7" s="1"/>
  <c r="K82" i="7"/>
  <c r="L83" i="7" s="1"/>
  <c r="M82" i="7"/>
  <c r="N83" i="7" s="1"/>
  <c r="O82" i="7"/>
  <c r="P83" i="7" s="1"/>
  <c r="Q82" i="7"/>
  <c r="R83" i="7" s="1"/>
  <c r="S82" i="7"/>
  <c r="T83" i="7" s="1"/>
  <c r="U82" i="7"/>
  <c r="V83" i="7" s="1"/>
  <c r="W82" i="7"/>
  <c r="X83" i="7" s="1"/>
  <c r="Y82" i="7"/>
  <c r="Z83" i="7" s="1"/>
  <c r="AA82" i="7"/>
  <c r="AC82" i="7"/>
  <c r="AD83" i="7" s="1"/>
  <c r="AE82" i="7"/>
  <c r="AF83" i="7" s="1"/>
  <c r="AG82" i="7"/>
  <c r="AH83" i="7" s="1"/>
  <c r="E83" i="1"/>
  <c r="G83" i="1"/>
  <c r="A81" i="6" l="1"/>
  <c r="D80" i="6"/>
  <c r="E80" i="6"/>
  <c r="F80" i="6"/>
  <c r="G80" i="6"/>
  <c r="H80" i="6"/>
  <c r="I80" i="6"/>
  <c r="J80" i="6"/>
  <c r="K80" i="6"/>
  <c r="L80" i="6"/>
  <c r="M80" i="6"/>
  <c r="N80" i="6"/>
  <c r="P80" i="6"/>
  <c r="Q80" i="6"/>
  <c r="R80" i="6"/>
  <c r="C81" i="6"/>
  <c r="AC81" i="4"/>
  <c r="AD82" i="4" s="1"/>
  <c r="C81" i="4"/>
  <c r="D82" i="4" s="1"/>
  <c r="E81" i="4"/>
  <c r="F82" i="4" s="1"/>
  <c r="G81" i="4"/>
  <c r="H82" i="4" s="1"/>
  <c r="I81" i="4"/>
  <c r="J82" i="4" s="1"/>
  <c r="K81" i="4"/>
  <c r="L82" i="4" s="1"/>
  <c r="M81" i="4"/>
  <c r="N82" i="4" s="1"/>
  <c r="O81" i="4"/>
  <c r="P82" i="4" s="1"/>
  <c r="Q81" i="4"/>
  <c r="R82" i="4" s="1"/>
  <c r="S81" i="4"/>
  <c r="T82" i="4" s="1"/>
  <c r="U81" i="4"/>
  <c r="V82" i="4" s="1"/>
  <c r="W81" i="4"/>
  <c r="X82" i="4" s="1"/>
  <c r="Y81" i="4"/>
  <c r="Z82" i="4" s="1"/>
  <c r="AA81" i="4"/>
  <c r="AE81" i="4"/>
  <c r="AF82" i="4" s="1"/>
  <c r="AG81" i="4"/>
  <c r="AH82" i="4" s="1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C81" i="8"/>
  <c r="C81" i="7"/>
  <c r="D82" i="7" s="1"/>
  <c r="E81" i="7"/>
  <c r="F82" i="7" s="1"/>
  <c r="G81" i="7"/>
  <c r="H82" i="7" s="1"/>
  <c r="I81" i="7"/>
  <c r="J82" i="7" s="1"/>
  <c r="K81" i="7"/>
  <c r="L82" i="7" s="1"/>
  <c r="M81" i="7"/>
  <c r="N82" i="7" s="1"/>
  <c r="O81" i="7"/>
  <c r="P82" i="7" s="1"/>
  <c r="Q81" i="7"/>
  <c r="R82" i="7" s="1"/>
  <c r="S81" i="7"/>
  <c r="T82" i="7" s="1"/>
  <c r="U81" i="7"/>
  <c r="V82" i="7" s="1"/>
  <c r="W81" i="7"/>
  <c r="X82" i="7" s="1"/>
  <c r="Y81" i="7"/>
  <c r="Z82" i="7" s="1"/>
  <c r="AA81" i="7"/>
  <c r="AC81" i="7"/>
  <c r="AD82" i="7" s="1"/>
  <c r="AE81" i="7"/>
  <c r="AF82" i="7" s="1"/>
  <c r="AG81" i="7"/>
  <c r="AH82" i="7" s="1"/>
  <c r="E82" i="1"/>
  <c r="G82" i="1"/>
  <c r="A80" i="6" l="1"/>
  <c r="D79" i="6"/>
  <c r="E79" i="6"/>
  <c r="F79" i="6"/>
  <c r="G79" i="6"/>
  <c r="H79" i="6"/>
  <c r="I79" i="6"/>
  <c r="J79" i="6"/>
  <c r="K79" i="6"/>
  <c r="L79" i="6"/>
  <c r="M79" i="6"/>
  <c r="N79" i="6"/>
  <c r="P79" i="6"/>
  <c r="Q79" i="6"/>
  <c r="R79" i="6"/>
  <c r="C80" i="6"/>
  <c r="AC80" i="4"/>
  <c r="AD81" i="4" s="1"/>
  <c r="C80" i="4"/>
  <c r="D81" i="4" s="1"/>
  <c r="E80" i="4"/>
  <c r="F81" i="4" s="1"/>
  <c r="G80" i="4"/>
  <c r="H81" i="4" s="1"/>
  <c r="I80" i="4"/>
  <c r="J81" i="4" s="1"/>
  <c r="K80" i="4"/>
  <c r="L81" i="4" s="1"/>
  <c r="M80" i="4"/>
  <c r="N81" i="4" s="1"/>
  <c r="O80" i="4"/>
  <c r="P81" i="4" s="1"/>
  <c r="Q80" i="4"/>
  <c r="R81" i="4" s="1"/>
  <c r="S80" i="4"/>
  <c r="T81" i="4" s="1"/>
  <c r="U80" i="4"/>
  <c r="V81" i="4" s="1"/>
  <c r="W80" i="4"/>
  <c r="X81" i="4" s="1"/>
  <c r="Y80" i="4"/>
  <c r="Z81" i="4" s="1"/>
  <c r="AA80" i="4"/>
  <c r="AE80" i="4"/>
  <c r="AF81" i="4" s="1"/>
  <c r="AG80" i="4"/>
  <c r="AH81" i="4" s="1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C80" i="8"/>
  <c r="C80" i="7"/>
  <c r="D81" i="7" s="1"/>
  <c r="E80" i="7"/>
  <c r="F81" i="7" s="1"/>
  <c r="G80" i="7"/>
  <c r="H81" i="7" s="1"/>
  <c r="I80" i="7"/>
  <c r="J81" i="7" s="1"/>
  <c r="K80" i="7"/>
  <c r="L81" i="7" s="1"/>
  <c r="M80" i="7"/>
  <c r="N81" i="7" s="1"/>
  <c r="O80" i="7"/>
  <c r="P81" i="7" s="1"/>
  <c r="Q80" i="7"/>
  <c r="R81" i="7" s="1"/>
  <c r="S80" i="7"/>
  <c r="T81" i="7" s="1"/>
  <c r="U80" i="7"/>
  <c r="V81" i="7" s="1"/>
  <c r="W80" i="7"/>
  <c r="X81" i="7" s="1"/>
  <c r="Y80" i="7"/>
  <c r="Z81" i="7" s="1"/>
  <c r="AA80" i="7"/>
  <c r="AC80" i="7"/>
  <c r="AD81" i="7" s="1"/>
  <c r="AE80" i="7"/>
  <c r="AF81" i="7" s="1"/>
  <c r="AG80" i="7"/>
  <c r="AH81" i="7" s="1"/>
  <c r="E81" i="1"/>
  <c r="G81" i="1"/>
  <c r="A79" i="6" l="1"/>
  <c r="D78" i="6"/>
  <c r="E78" i="6"/>
  <c r="F78" i="6"/>
  <c r="G78" i="6"/>
  <c r="H78" i="6"/>
  <c r="I78" i="6"/>
  <c r="J78" i="6"/>
  <c r="K78" i="6"/>
  <c r="L78" i="6"/>
  <c r="M78" i="6"/>
  <c r="N78" i="6"/>
  <c r="P78" i="6"/>
  <c r="Q78" i="6"/>
  <c r="R78" i="6"/>
  <c r="C79" i="6"/>
  <c r="AC79" i="4"/>
  <c r="AD80" i="4" s="1"/>
  <c r="C79" i="4"/>
  <c r="D80" i="4" s="1"/>
  <c r="E79" i="4"/>
  <c r="F80" i="4" s="1"/>
  <c r="G79" i="4"/>
  <c r="H80" i="4" s="1"/>
  <c r="I79" i="4"/>
  <c r="J80" i="4" s="1"/>
  <c r="K79" i="4"/>
  <c r="L80" i="4" s="1"/>
  <c r="M79" i="4"/>
  <c r="N80" i="4" s="1"/>
  <c r="O79" i="4"/>
  <c r="P80" i="4" s="1"/>
  <c r="Q79" i="4"/>
  <c r="R80" i="4" s="1"/>
  <c r="S79" i="4"/>
  <c r="T80" i="4" s="1"/>
  <c r="U79" i="4"/>
  <c r="V80" i="4" s="1"/>
  <c r="W79" i="4"/>
  <c r="X80" i="4" s="1"/>
  <c r="Y79" i="4"/>
  <c r="Z80" i="4" s="1"/>
  <c r="AA79" i="4"/>
  <c r="AE79" i="4"/>
  <c r="AF80" i="4" s="1"/>
  <c r="AG79" i="4"/>
  <c r="AH80" i="4" s="1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C79" i="8"/>
  <c r="C79" i="7"/>
  <c r="D80" i="7" s="1"/>
  <c r="E79" i="7"/>
  <c r="F80" i="7" s="1"/>
  <c r="G79" i="7"/>
  <c r="H80" i="7" s="1"/>
  <c r="I79" i="7"/>
  <c r="J80" i="7" s="1"/>
  <c r="K79" i="7"/>
  <c r="L80" i="7" s="1"/>
  <c r="M79" i="7"/>
  <c r="N80" i="7" s="1"/>
  <c r="O79" i="7"/>
  <c r="P80" i="7" s="1"/>
  <c r="Q79" i="7"/>
  <c r="R80" i="7" s="1"/>
  <c r="S79" i="7"/>
  <c r="T80" i="7" s="1"/>
  <c r="U79" i="7"/>
  <c r="V80" i="7" s="1"/>
  <c r="W79" i="7"/>
  <c r="X80" i="7" s="1"/>
  <c r="Y79" i="7"/>
  <c r="Z80" i="7" s="1"/>
  <c r="AA79" i="7"/>
  <c r="AC79" i="7"/>
  <c r="AD80" i="7" s="1"/>
  <c r="AE79" i="7"/>
  <c r="AF80" i="7" s="1"/>
  <c r="AG79" i="7"/>
  <c r="AH80" i="7" s="1"/>
  <c r="E80" i="1"/>
  <c r="G80" i="1"/>
  <c r="A78" i="6" l="1"/>
  <c r="D77" i="6"/>
  <c r="E77" i="6"/>
  <c r="F77" i="6"/>
  <c r="G77" i="6"/>
  <c r="H77" i="6"/>
  <c r="I77" i="6"/>
  <c r="J77" i="6"/>
  <c r="K77" i="6"/>
  <c r="L77" i="6"/>
  <c r="M77" i="6"/>
  <c r="N77" i="6"/>
  <c r="P77" i="6"/>
  <c r="Q77" i="6"/>
  <c r="R77" i="6"/>
  <c r="C78" i="6"/>
  <c r="AC78" i="4"/>
  <c r="AD79" i="4" s="1"/>
  <c r="C78" i="4"/>
  <c r="D79" i="4" s="1"/>
  <c r="E78" i="4"/>
  <c r="F79" i="4" s="1"/>
  <c r="G78" i="4"/>
  <c r="H79" i="4" s="1"/>
  <c r="I78" i="4"/>
  <c r="J79" i="4" s="1"/>
  <c r="K78" i="4"/>
  <c r="L79" i="4" s="1"/>
  <c r="M78" i="4"/>
  <c r="N79" i="4" s="1"/>
  <c r="O78" i="4"/>
  <c r="P79" i="4" s="1"/>
  <c r="Q78" i="4"/>
  <c r="R79" i="4" s="1"/>
  <c r="S78" i="4"/>
  <c r="T79" i="4" s="1"/>
  <c r="U78" i="4"/>
  <c r="V79" i="4" s="1"/>
  <c r="W78" i="4"/>
  <c r="X79" i="4" s="1"/>
  <c r="Y78" i="4"/>
  <c r="Z79" i="4" s="1"/>
  <c r="AA78" i="4"/>
  <c r="AE78" i="4"/>
  <c r="AF79" i="4" s="1"/>
  <c r="AG78" i="4"/>
  <c r="AH79" i="4" s="1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C78" i="8"/>
  <c r="C78" i="7"/>
  <c r="D79" i="7" s="1"/>
  <c r="E78" i="7"/>
  <c r="F79" i="7" s="1"/>
  <c r="G78" i="7"/>
  <c r="H79" i="7" s="1"/>
  <c r="I78" i="7"/>
  <c r="J79" i="7" s="1"/>
  <c r="K78" i="7"/>
  <c r="L79" i="7" s="1"/>
  <c r="M78" i="7"/>
  <c r="N79" i="7" s="1"/>
  <c r="O78" i="7"/>
  <c r="P79" i="7" s="1"/>
  <c r="Q78" i="7"/>
  <c r="R79" i="7" s="1"/>
  <c r="S78" i="7"/>
  <c r="T79" i="7" s="1"/>
  <c r="U78" i="7"/>
  <c r="V79" i="7" s="1"/>
  <c r="W78" i="7"/>
  <c r="X79" i="7" s="1"/>
  <c r="Y78" i="7"/>
  <c r="Z79" i="7" s="1"/>
  <c r="AA78" i="7"/>
  <c r="AC78" i="7"/>
  <c r="AD79" i="7" s="1"/>
  <c r="AE78" i="7"/>
  <c r="AF79" i="7" s="1"/>
  <c r="AG78" i="7"/>
  <c r="AH79" i="7" s="1"/>
  <c r="E79" i="1"/>
  <c r="G79" i="1"/>
  <c r="A77" i="6" l="1"/>
  <c r="D76" i="6"/>
  <c r="E76" i="6"/>
  <c r="F76" i="6"/>
  <c r="G76" i="6"/>
  <c r="H76" i="6"/>
  <c r="I76" i="6"/>
  <c r="J76" i="6"/>
  <c r="K76" i="6"/>
  <c r="L76" i="6"/>
  <c r="M76" i="6"/>
  <c r="N76" i="6"/>
  <c r="P76" i="6"/>
  <c r="Q76" i="6"/>
  <c r="R76" i="6"/>
  <c r="C77" i="6"/>
  <c r="AC77" i="4"/>
  <c r="AD78" i="4" s="1"/>
  <c r="C77" i="4"/>
  <c r="D78" i="4" s="1"/>
  <c r="E77" i="4"/>
  <c r="F78" i="4" s="1"/>
  <c r="G77" i="4"/>
  <c r="H78" i="4" s="1"/>
  <c r="I77" i="4"/>
  <c r="J78" i="4" s="1"/>
  <c r="K77" i="4"/>
  <c r="L78" i="4" s="1"/>
  <c r="M77" i="4"/>
  <c r="N78" i="4" s="1"/>
  <c r="O77" i="4"/>
  <c r="P78" i="4" s="1"/>
  <c r="Q77" i="4"/>
  <c r="R78" i="4" s="1"/>
  <c r="S77" i="4"/>
  <c r="T78" i="4" s="1"/>
  <c r="U77" i="4"/>
  <c r="V78" i="4" s="1"/>
  <c r="W77" i="4"/>
  <c r="X78" i="4" s="1"/>
  <c r="Y77" i="4"/>
  <c r="Z78" i="4" s="1"/>
  <c r="AA77" i="4"/>
  <c r="AE77" i="4"/>
  <c r="AF78" i="4" s="1"/>
  <c r="AG77" i="4"/>
  <c r="AH78" i="4" s="1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C77" i="8"/>
  <c r="C77" i="7"/>
  <c r="D78" i="7" s="1"/>
  <c r="E77" i="7"/>
  <c r="F78" i="7" s="1"/>
  <c r="G77" i="7"/>
  <c r="H78" i="7" s="1"/>
  <c r="I77" i="7"/>
  <c r="J78" i="7" s="1"/>
  <c r="K77" i="7"/>
  <c r="L78" i="7" s="1"/>
  <c r="M77" i="7"/>
  <c r="N78" i="7" s="1"/>
  <c r="O77" i="7"/>
  <c r="P78" i="7" s="1"/>
  <c r="Q77" i="7"/>
  <c r="R78" i="7" s="1"/>
  <c r="S77" i="7"/>
  <c r="T78" i="7" s="1"/>
  <c r="U77" i="7"/>
  <c r="V78" i="7" s="1"/>
  <c r="W77" i="7"/>
  <c r="X78" i="7" s="1"/>
  <c r="Y77" i="7"/>
  <c r="Z78" i="7" s="1"/>
  <c r="AA77" i="7"/>
  <c r="AC77" i="7"/>
  <c r="AD78" i="7" s="1"/>
  <c r="AE77" i="7"/>
  <c r="AF78" i="7" s="1"/>
  <c r="AG77" i="7"/>
  <c r="AH78" i="7" s="1"/>
  <c r="E78" i="1"/>
  <c r="G78" i="1"/>
  <c r="A76" i="6" l="1"/>
  <c r="D75" i="6"/>
  <c r="E75" i="6"/>
  <c r="F75" i="6"/>
  <c r="G75" i="6"/>
  <c r="H75" i="6"/>
  <c r="I75" i="6"/>
  <c r="J75" i="6"/>
  <c r="K75" i="6"/>
  <c r="L75" i="6"/>
  <c r="M75" i="6"/>
  <c r="N75" i="6"/>
  <c r="P75" i="6"/>
  <c r="Q75" i="6"/>
  <c r="R75" i="6"/>
  <c r="C76" i="6"/>
  <c r="AC76" i="4"/>
  <c r="AD77" i="4" s="1"/>
  <c r="C76" i="4"/>
  <c r="D77" i="4" s="1"/>
  <c r="E76" i="4"/>
  <c r="F77" i="4" s="1"/>
  <c r="G76" i="4"/>
  <c r="H77" i="4" s="1"/>
  <c r="I76" i="4"/>
  <c r="J77" i="4" s="1"/>
  <c r="K76" i="4"/>
  <c r="L77" i="4" s="1"/>
  <c r="M76" i="4"/>
  <c r="N77" i="4" s="1"/>
  <c r="O76" i="4"/>
  <c r="P77" i="4" s="1"/>
  <c r="Q76" i="4"/>
  <c r="R77" i="4" s="1"/>
  <c r="S76" i="4"/>
  <c r="T77" i="4" s="1"/>
  <c r="U76" i="4"/>
  <c r="V77" i="4" s="1"/>
  <c r="W76" i="4"/>
  <c r="X77" i="4" s="1"/>
  <c r="Y76" i="4"/>
  <c r="Z77" i="4" s="1"/>
  <c r="AA76" i="4"/>
  <c r="AE76" i="4"/>
  <c r="AF77" i="4" s="1"/>
  <c r="AG76" i="4"/>
  <c r="AH77" i="4" s="1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C76" i="8"/>
  <c r="C76" i="7"/>
  <c r="D77" i="7" s="1"/>
  <c r="E76" i="7"/>
  <c r="F77" i="7" s="1"/>
  <c r="G76" i="7"/>
  <c r="H77" i="7" s="1"/>
  <c r="I76" i="7"/>
  <c r="J77" i="7" s="1"/>
  <c r="K76" i="7"/>
  <c r="L77" i="7" s="1"/>
  <c r="M76" i="7"/>
  <c r="N77" i="7" s="1"/>
  <c r="O76" i="7"/>
  <c r="P77" i="7" s="1"/>
  <c r="Q76" i="7"/>
  <c r="R77" i="7" s="1"/>
  <c r="S76" i="7"/>
  <c r="T77" i="7" s="1"/>
  <c r="U76" i="7"/>
  <c r="V77" i="7" s="1"/>
  <c r="W76" i="7"/>
  <c r="X77" i="7" s="1"/>
  <c r="Y76" i="7"/>
  <c r="Z77" i="7" s="1"/>
  <c r="AA76" i="7"/>
  <c r="AC76" i="7"/>
  <c r="AD77" i="7" s="1"/>
  <c r="AE76" i="7"/>
  <c r="AF77" i="7" s="1"/>
  <c r="AG76" i="7"/>
  <c r="AH77" i="7" s="1"/>
  <c r="E77" i="1"/>
  <c r="G77" i="1"/>
  <c r="A75" i="6" l="1"/>
  <c r="D74" i="6"/>
  <c r="E74" i="6"/>
  <c r="F74" i="6"/>
  <c r="G74" i="6"/>
  <c r="H74" i="6"/>
  <c r="I74" i="6"/>
  <c r="J74" i="6"/>
  <c r="K74" i="6"/>
  <c r="L74" i="6"/>
  <c r="M74" i="6"/>
  <c r="N74" i="6"/>
  <c r="P74" i="6"/>
  <c r="Q74" i="6"/>
  <c r="R74" i="6"/>
  <c r="C75" i="6"/>
  <c r="AC75" i="4"/>
  <c r="AD76" i="4" s="1"/>
  <c r="C75" i="4"/>
  <c r="D76" i="4" s="1"/>
  <c r="E75" i="4"/>
  <c r="F76" i="4" s="1"/>
  <c r="G75" i="4"/>
  <c r="H76" i="4" s="1"/>
  <c r="I75" i="4"/>
  <c r="J76" i="4" s="1"/>
  <c r="K75" i="4"/>
  <c r="L76" i="4" s="1"/>
  <c r="M75" i="4"/>
  <c r="N76" i="4" s="1"/>
  <c r="O75" i="4"/>
  <c r="P76" i="4" s="1"/>
  <c r="Q75" i="4"/>
  <c r="R76" i="4" s="1"/>
  <c r="S75" i="4"/>
  <c r="T76" i="4" s="1"/>
  <c r="U75" i="4"/>
  <c r="V76" i="4" s="1"/>
  <c r="W75" i="4"/>
  <c r="X76" i="4" s="1"/>
  <c r="Y75" i="4"/>
  <c r="Z76" i="4" s="1"/>
  <c r="AA75" i="4"/>
  <c r="AE75" i="4"/>
  <c r="AF76" i="4" s="1"/>
  <c r="AG75" i="4"/>
  <c r="AH76" i="4" s="1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C75" i="8"/>
  <c r="C75" i="7"/>
  <c r="D76" i="7" s="1"/>
  <c r="E75" i="7"/>
  <c r="F76" i="7" s="1"/>
  <c r="G75" i="7"/>
  <c r="H76" i="7" s="1"/>
  <c r="I75" i="7"/>
  <c r="J76" i="7" s="1"/>
  <c r="K75" i="7"/>
  <c r="L76" i="7" s="1"/>
  <c r="M75" i="7"/>
  <c r="N76" i="7" s="1"/>
  <c r="O75" i="7"/>
  <c r="P76" i="7" s="1"/>
  <c r="Q75" i="7"/>
  <c r="R76" i="7" s="1"/>
  <c r="S75" i="7"/>
  <c r="T76" i="7" s="1"/>
  <c r="U75" i="7"/>
  <c r="V76" i="7" s="1"/>
  <c r="W75" i="7"/>
  <c r="X76" i="7" s="1"/>
  <c r="Y75" i="7"/>
  <c r="Z76" i="7" s="1"/>
  <c r="AA75" i="7"/>
  <c r="AC75" i="7"/>
  <c r="AD76" i="7" s="1"/>
  <c r="AE75" i="7"/>
  <c r="AF76" i="7" s="1"/>
  <c r="AG75" i="7"/>
  <c r="AH76" i="7" s="1"/>
  <c r="E76" i="1"/>
  <c r="G76" i="1"/>
  <c r="Q4" i="6" l="1"/>
  <c r="Q5" i="6"/>
  <c r="R5" i="6"/>
  <c r="Q6" i="6"/>
  <c r="R6" i="6"/>
  <c r="Q7" i="6"/>
  <c r="R7" i="6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Q20" i="6"/>
  <c r="R20" i="6"/>
  <c r="Q21" i="6"/>
  <c r="R21" i="6"/>
  <c r="Q22" i="6"/>
  <c r="R22" i="6"/>
  <c r="Q24" i="6"/>
  <c r="R24" i="6"/>
  <c r="Q25" i="6"/>
  <c r="R25" i="6"/>
  <c r="Q26" i="6"/>
  <c r="R26" i="6"/>
  <c r="Q27" i="6"/>
  <c r="R27" i="6"/>
  <c r="Q28" i="6"/>
  <c r="R28" i="6"/>
  <c r="Q29" i="6"/>
  <c r="R29" i="6"/>
  <c r="Q30" i="6"/>
  <c r="R30" i="6"/>
  <c r="Q31" i="6"/>
  <c r="R31" i="6"/>
  <c r="Q32" i="6"/>
  <c r="R32" i="6"/>
  <c r="Q33" i="6"/>
  <c r="R33" i="6"/>
  <c r="Q34" i="6"/>
  <c r="R34" i="6"/>
  <c r="Q35" i="6"/>
  <c r="R35" i="6"/>
  <c r="Q36" i="6"/>
  <c r="R36" i="6"/>
  <c r="Q37" i="6"/>
  <c r="R37" i="6"/>
  <c r="Q38" i="6"/>
  <c r="R38" i="6"/>
  <c r="Q39" i="6"/>
  <c r="R39" i="6"/>
  <c r="Q40" i="6"/>
  <c r="R40" i="6"/>
  <c r="Q41" i="6"/>
  <c r="R41" i="6"/>
  <c r="Q42" i="6"/>
  <c r="R42" i="6"/>
  <c r="Q43" i="6"/>
  <c r="R43" i="6"/>
  <c r="Q44" i="6"/>
  <c r="R44" i="6"/>
  <c r="Q45" i="6"/>
  <c r="R45" i="6"/>
  <c r="Q46" i="6"/>
  <c r="R46" i="6"/>
  <c r="Q47" i="6"/>
  <c r="R47" i="6"/>
  <c r="Q48" i="6"/>
  <c r="R48" i="6"/>
  <c r="Q49" i="6"/>
  <c r="R49" i="6"/>
  <c r="Q50" i="6"/>
  <c r="R50" i="6"/>
  <c r="Q51" i="6"/>
  <c r="R51" i="6"/>
  <c r="Q52" i="6"/>
  <c r="R52" i="6"/>
  <c r="Q53" i="6"/>
  <c r="R53" i="6"/>
  <c r="Q54" i="6"/>
  <c r="R54" i="6"/>
  <c r="Q55" i="6"/>
  <c r="R55" i="6"/>
  <c r="Q56" i="6"/>
  <c r="R56" i="6"/>
  <c r="Q57" i="6"/>
  <c r="R57" i="6"/>
  <c r="Q58" i="6"/>
  <c r="R58" i="6"/>
  <c r="Q59" i="6"/>
  <c r="R59" i="6"/>
  <c r="Q60" i="6"/>
  <c r="R60" i="6"/>
  <c r="Q61" i="6"/>
  <c r="R61" i="6"/>
  <c r="Q62" i="6"/>
  <c r="R62" i="6"/>
  <c r="Q63" i="6"/>
  <c r="R63" i="6"/>
  <c r="Q64" i="6"/>
  <c r="R64" i="6"/>
  <c r="Q65" i="6"/>
  <c r="R65" i="6"/>
  <c r="Q66" i="6"/>
  <c r="R66" i="6"/>
  <c r="Q67" i="6"/>
  <c r="R67" i="6"/>
  <c r="Q68" i="6"/>
  <c r="R68" i="6"/>
  <c r="Q69" i="6"/>
  <c r="R69" i="6"/>
  <c r="Q70" i="6"/>
  <c r="R70" i="6"/>
  <c r="Q71" i="6"/>
  <c r="R71" i="6"/>
  <c r="Q72" i="6"/>
  <c r="R72" i="6"/>
  <c r="Q73" i="6"/>
  <c r="R73" i="6"/>
  <c r="Q3" i="6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Q5" i="8"/>
  <c r="R5" i="8"/>
  <c r="Q6" i="8"/>
  <c r="R6" i="8"/>
  <c r="Q7" i="8"/>
  <c r="R7" i="8"/>
  <c r="Q8" i="8"/>
  <c r="R8" i="8"/>
  <c r="Q9" i="8"/>
  <c r="R9" i="8"/>
  <c r="Q10" i="8"/>
  <c r="R10" i="8"/>
  <c r="Q11" i="8"/>
  <c r="R11" i="8"/>
  <c r="Q12" i="8"/>
  <c r="R12" i="8"/>
  <c r="Q13" i="8"/>
  <c r="R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Q21" i="8"/>
  <c r="R21" i="8"/>
  <c r="Q22" i="8"/>
  <c r="R22" i="8"/>
  <c r="Q24" i="8"/>
  <c r="R24" i="8"/>
  <c r="Q25" i="8"/>
  <c r="R25" i="8"/>
  <c r="Q26" i="8"/>
  <c r="R26" i="8"/>
  <c r="Q27" i="8"/>
  <c r="R27" i="8"/>
  <c r="Q28" i="8"/>
  <c r="R28" i="8"/>
  <c r="Q29" i="8"/>
  <c r="R29" i="8"/>
  <c r="Q30" i="8"/>
  <c r="R30" i="8"/>
  <c r="Q31" i="8"/>
  <c r="R31" i="8"/>
  <c r="Q32" i="8"/>
  <c r="R32" i="8"/>
  <c r="Q33" i="8"/>
  <c r="R33" i="8"/>
  <c r="Q34" i="8"/>
  <c r="R34" i="8"/>
  <c r="Q35" i="8"/>
  <c r="R35" i="8"/>
  <c r="Q36" i="8"/>
  <c r="R36" i="8"/>
  <c r="Q37" i="8"/>
  <c r="R37" i="8"/>
  <c r="Q38" i="8"/>
  <c r="R38" i="8"/>
  <c r="Q39" i="8"/>
  <c r="R39" i="8"/>
  <c r="Q40" i="8"/>
  <c r="R40" i="8"/>
  <c r="Q41" i="8"/>
  <c r="R41" i="8"/>
  <c r="Q42" i="8"/>
  <c r="R42" i="8"/>
  <c r="Q43" i="8"/>
  <c r="R43" i="8"/>
  <c r="Q44" i="8"/>
  <c r="R44" i="8"/>
  <c r="Q45" i="8"/>
  <c r="R45" i="8"/>
  <c r="Q46" i="8"/>
  <c r="R46" i="8"/>
  <c r="Q47" i="8"/>
  <c r="R47" i="8"/>
  <c r="Q48" i="8"/>
  <c r="R48" i="8"/>
  <c r="Q49" i="8"/>
  <c r="R49" i="8"/>
  <c r="Q50" i="8"/>
  <c r="R50" i="8"/>
  <c r="Q51" i="8"/>
  <c r="R51" i="8"/>
  <c r="Q52" i="8"/>
  <c r="R52" i="8"/>
  <c r="Q53" i="8"/>
  <c r="R53" i="8"/>
  <c r="Q54" i="8"/>
  <c r="R54" i="8"/>
  <c r="Q55" i="8"/>
  <c r="R55" i="8"/>
  <c r="Q56" i="8"/>
  <c r="R56" i="8"/>
  <c r="Q57" i="8"/>
  <c r="R57" i="8"/>
  <c r="Q58" i="8"/>
  <c r="R58" i="8"/>
  <c r="Q59" i="8"/>
  <c r="R59" i="8"/>
  <c r="Q60" i="8"/>
  <c r="R60" i="8"/>
  <c r="Q61" i="8"/>
  <c r="R61" i="8"/>
  <c r="Q62" i="8"/>
  <c r="R62" i="8"/>
  <c r="Q63" i="8"/>
  <c r="R63" i="8"/>
  <c r="Q64" i="8"/>
  <c r="R64" i="8"/>
  <c r="Q65" i="8"/>
  <c r="R65" i="8"/>
  <c r="Q66" i="8"/>
  <c r="R66" i="8"/>
  <c r="Q67" i="8"/>
  <c r="R67" i="8"/>
  <c r="Q68" i="8"/>
  <c r="R68" i="8"/>
  <c r="Q69" i="8"/>
  <c r="R69" i="8"/>
  <c r="Q70" i="8"/>
  <c r="R70" i="8"/>
  <c r="Q71" i="8"/>
  <c r="R71" i="8"/>
  <c r="Q72" i="8"/>
  <c r="R72" i="8"/>
  <c r="Q73" i="8"/>
  <c r="R73" i="8"/>
  <c r="R4" i="8"/>
  <c r="Q4" i="8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F12" i="4" l="1"/>
  <c r="AH68" i="4"/>
  <c r="AH52" i="4"/>
  <c r="AH44" i="4"/>
  <c r="AH28" i="4"/>
  <c r="AH20" i="4"/>
  <c r="AH51" i="4"/>
  <c r="AF74" i="7"/>
  <c r="AF66" i="7"/>
  <c r="AH74" i="7"/>
  <c r="AH66" i="7"/>
  <c r="AH58" i="7"/>
  <c r="AH50" i="7"/>
  <c r="AH42" i="7"/>
  <c r="AH34" i="7"/>
  <c r="AH26" i="7"/>
  <c r="AH18" i="7"/>
  <c r="AH10" i="7"/>
  <c r="AF72" i="4"/>
  <c r="AF64" i="4"/>
  <c r="AF56" i="4"/>
  <c r="AF48" i="4"/>
  <c r="AF40" i="4"/>
  <c r="AF16" i="4"/>
  <c r="AH72" i="4"/>
  <c r="AH64" i="4"/>
  <c r="AH56" i="4"/>
  <c r="AH48" i="4"/>
  <c r="AH40" i="4"/>
  <c r="AH32" i="4"/>
  <c r="AH16" i="4"/>
  <c r="AH8" i="4"/>
  <c r="AF70" i="7"/>
  <c r="AF62" i="7"/>
  <c r="AF54" i="7"/>
  <c r="AF46" i="7"/>
  <c r="AF38" i="7"/>
  <c r="AF30" i="7"/>
  <c r="AF22" i="7"/>
  <c r="AF14" i="7"/>
  <c r="AF6" i="7"/>
  <c r="AF20" i="7"/>
  <c r="AF4" i="7"/>
  <c r="AH24" i="7"/>
  <c r="AH16" i="7"/>
  <c r="AH8" i="7"/>
  <c r="AF13" i="7"/>
  <c r="AH69" i="7"/>
  <c r="AH53" i="7"/>
  <c r="AH37" i="7"/>
  <c r="AH29" i="7"/>
  <c r="AH21" i="7"/>
  <c r="AH13" i="7"/>
  <c r="AF70" i="4"/>
  <c r="AF62" i="4"/>
  <c r="AF54" i="4"/>
  <c r="AF46" i="4"/>
  <c r="AF38" i="4"/>
  <c r="AF30" i="4"/>
  <c r="AF22" i="4"/>
  <c r="AF14" i="4"/>
  <c r="AH70" i="4"/>
  <c r="AH62" i="4"/>
  <c r="AH54" i="4"/>
  <c r="AH46" i="4"/>
  <c r="AH38" i="4"/>
  <c r="AH30" i="4"/>
  <c r="AH22" i="4"/>
  <c r="AH14" i="4"/>
  <c r="AH62" i="7"/>
  <c r="AH46" i="7"/>
  <c r="AF58" i="7"/>
  <c r="AF50" i="7"/>
  <c r="AF42" i="7"/>
  <c r="AF34" i="7"/>
  <c r="AF26" i="7"/>
  <c r="AF18" i="7"/>
  <c r="AF10" i="7"/>
  <c r="AH67" i="7"/>
  <c r="AH59" i="7"/>
  <c r="AH51" i="7"/>
  <c r="AH43" i="7"/>
  <c r="AH35" i="7"/>
  <c r="AH27" i="7"/>
  <c r="AH19" i="7"/>
  <c r="AH11" i="7"/>
  <c r="AF72" i="7"/>
  <c r="AF64" i="7"/>
  <c r="AF48" i="7"/>
  <c r="AF40" i="7"/>
  <c r="AF32" i="7"/>
  <c r="AF16" i="7"/>
  <c r="AH71" i="7"/>
  <c r="AH63" i="7"/>
  <c r="AH55" i="7"/>
  <c r="AH47" i="7"/>
  <c r="AH39" i="7"/>
  <c r="AH31" i="7"/>
  <c r="AH23" i="7"/>
  <c r="AH15" i="7"/>
  <c r="AH7" i="7"/>
  <c r="AH6" i="4"/>
  <c r="AF69" i="4"/>
  <c r="AF61" i="4"/>
  <c r="AF53" i="4"/>
  <c r="AF45" i="4"/>
  <c r="AF37" i="4"/>
  <c r="AF29" i="4"/>
  <c r="AF21" i="4"/>
  <c r="AF13" i="4"/>
  <c r="AH69" i="4"/>
  <c r="AH61" i="4"/>
  <c r="AH53" i="4"/>
  <c r="AH45" i="4"/>
  <c r="AH37" i="4"/>
  <c r="AH29" i="4"/>
  <c r="AH21" i="4"/>
  <c r="AH13" i="4"/>
  <c r="AF67" i="4"/>
  <c r="AF59" i="4"/>
  <c r="AF51" i="4"/>
  <c r="AF43" i="4"/>
  <c r="AF35" i="4"/>
  <c r="AF27" i="4"/>
  <c r="AF19" i="4"/>
  <c r="AH67" i="4"/>
  <c r="AH59" i="4"/>
  <c r="AH43" i="4"/>
  <c r="AH35" i="4"/>
  <c r="AH27" i="4"/>
  <c r="AH19" i="4"/>
  <c r="AH11" i="4"/>
  <c r="AF73" i="4"/>
  <c r="AF65" i="4"/>
  <c r="AF57" i="4"/>
  <c r="AF49" i="4"/>
  <c r="AF41" i="4"/>
  <c r="AF33" i="4"/>
  <c r="AF25" i="4"/>
  <c r="AF17" i="4"/>
  <c r="AH73" i="4"/>
  <c r="AH65" i="4"/>
  <c r="AH57" i="4"/>
  <c r="AH49" i="4"/>
  <c r="AH41" i="4"/>
  <c r="AH33" i="4"/>
  <c r="AH25" i="4"/>
  <c r="AH18" i="4"/>
  <c r="AH9" i="4"/>
  <c r="AF68" i="7"/>
  <c r="AF59" i="7"/>
  <c r="AF51" i="7"/>
  <c r="AF43" i="7"/>
  <c r="AF36" i="7"/>
  <c r="AF27" i="7"/>
  <c r="AF19" i="7"/>
  <c r="AF11" i="7"/>
  <c r="AH68" i="7"/>
  <c r="AH60" i="7"/>
  <c r="AH52" i="7"/>
  <c r="AH44" i="7"/>
  <c r="AH36" i="7"/>
  <c r="AH28" i="7"/>
  <c r="AH20" i="7"/>
  <c r="AH12" i="7"/>
  <c r="AF25" i="7"/>
  <c r="AF8" i="7"/>
  <c r="AF57" i="7"/>
  <c r="AF71" i="7"/>
  <c r="AF63" i="7"/>
  <c r="AF55" i="7"/>
  <c r="AF47" i="7"/>
  <c r="AF39" i="7"/>
  <c r="AF31" i="7"/>
  <c r="AF15" i="7"/>
  <c r="AF7" i="7"/>
  <c r="AH72" i="7"/>
  <c r="AH64" i="7"/>
  <c r="AH56" i="7"/>
  <c r="AH48" i="7"/>
  <c r="AH40" i="7"/>
  <c r="AH32" i="7"/>
  <c r="AF69" i="7"/>
  <c r="AF61" i="7"/>
  <c r="AF53" i="7"/>
  <c r="AF45" i="7"/>
  <c r="AF37" i="7"/>
  <c r="AF29" i="7"/>
  <c r="AF21" i="7"/>
  <c r="AF5" i="7"/>
  <c r="AH14" i="7"/>
  <c r="AH6" i="7"/>
  <c r="AF68" i="4"/>
  <c r="AF60" i="4"/>
  <c r="AF52" i="4"/>
  <c r="AF44" i="4"/>
  <c r="AF36" i="4"/>
  <c r="AF28" i="4"/>
  <c r="AF74" i="4"/>
  <c r="AF75" i="4"/>
  <c r="AF66" i="4"/>
  <c r="AF58" i="4"/>
  <c r="AF50" i="4"/>
  <c r="AF42" i="4"/>
  <c r="AF34" i="4"/>
  <c r="AF26" i="4"/>
  <c r="AF18" i="4"/>
  <c r="AH74" i="4"/>
  <c r="AH75" i="4"/>
  <c r="AH66" i="4"/>
  <c r="AH58" i="4"/>
  <c r="AH50" i="4"/>
  <c r="AH42" i="4"/>
  <c r="AH34" i="4"/>
  <c r="AH26" i="4"/>
  <c r="AH60" i="4"/>
  <c r="AF20" i="4"/>
  <c r="AH36" i="4"/>
  <c r="AH12" i="4"/>
  <c r="AF32" i="4"/>
  <c r="AF71" i="4"/>
  <c r="AF63" i="4"/>
  <c r="AF55" i="4"/>
  <c r="AF47" i="4"/>
  <c r="AF39" i="4"/>
  <c r="AF31" i="4"/>
  <c r="AF15" i="4"/>
  <c r="AH71" i="4"/>
  <c r="AH63" i="4"/>
  <c r="AH55" i="4"/>
  <c r="AH47" i="4"/>
  <c r="AH39" i="4"/>
  <c r="AH31" i="4"/>
  <c r="AH15" i="4"/>
  <c r="AH7" i="4"/>
  <c r="AF12" i="7"/>
  <c r="AF17" i="7"/>
  <c r="AF9" i="7"/>
  <c r="AF75" i="7"/>
  <c r="AF52" i="7"/>
  <c r="AH75" i="7"/>
  <c r="AH73" i="7"/>
  <c r="AH65" i="7"/>
  <c r="AH57" i="7"/>
  <c r="AH49" i="7"/>
  <c r="AH41" i="7"/>
  <c r="AH33" i="7"/>
  <c r="AH25" i="7"/>
  <c r="AH17" i="7"/>
  <c r="AH9" i="7"/>
  <c r="AH10" i="4"/>
  <c r="AH17" i="4"/>
  <c r="AH30" i="7"/>
  <c r="AF65" i="7"/>
  <c r="AF41" i="7"/>
  <c r="AH70" i="7"/>
  <c r="AH54" i="7"/>
  <c r="AF56" i="7"/>
  <c r="AH61" i="7"/>
  <c r="AH45" i="7"/>
  <c r="AF28" i="7"/>
  <c r="AF73" i="7"/>
  <c r="AF33" i="7"/>
  <c r="AH38" i="7"/>
  <c r="AF60" i="7"/>
  <c r="AF44" i="7"/>
  <c r="AF67" i="7"/>
  <c r="AF35" i="7"/>
  <c r="AF49" i="7"/>
  <c r="A74" i="6"/>
  <c r="D73" i="6"/>
  <c r="E73" i="6"/>
  <c r="F73" i="6"/>
  <c r="G73" i="6"/>
  <c r="H73" i="6"/>
  <c r="I73" i="6"/>
  <c r="J73" i="6"/>
  <c r="K73" i="6"/>
  <c r="L73" i="6"/>
  <c r="M73" i="6"/>
  <c r="N73" i="6"/>
  <c r="P73" i="6"/>
  <c r="C74" i="6"/>
  <c r="AC74" i="4"/>
  <c r="AD75" i="4" s="1"/>
  <c r="C74" i="4"/>
  <c r="D75" i="4" s="1"/>
  <c r="E74" i="4"/>
  <c r="F75" i="4" s="1"/>
  <c r="G74" i="4"/>
  <c r="H75" i="4" s="1"/>
  <c r="I74" i="4"/>
  <c r="J75" i="4" s="1"/>
  <c r="K74" i="4"/>
  <c r="L75" i="4" s="1"/>
  <c r="M74" i="4"/>
  <c r="N75" i="4" s="1"/>
  <c r="O74" i="4"/>
  <c r="P75" i="4" s="1"/>
  <c r="Q74" i="4"/>
  <c r="R75" i="4" s="1"/>
  <c r="S74" i="4"/>
  <c r="T75" i="4" s="1"/>
  <c r="U74" i="4"/>
  <c r="V75" i="4" s="1"/>
  <c r="W74" i="4"/>
  <c r="X75" i="4" s="1"/>
  <c r="Y74" i="4"/>
  <c r="Z75" i="4" s="1"/>
  <c r="AA74" i="4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C74" i="8"/>
  <c r="C74" i="7"/>
  <c r="D75" i="7" s="1"/>
  <c r="E74" i="7"/>
  <c r="F75" i="7" s="1"/>
  <c r="G74" i="7"/>
  <c r="H75" i="7" s="1"/>
  <c r="I74" i="7"/>
  <c r="J75" i="7" s="1"/>
  <c r="K74" i="7"/>
  <c r="L75" i="7" s="1"/>
  <c r="M74" i="7"/>
  <c r="N75" i="7" s="1"/>
  <c r="O74" i="7"/>
  <c r="P75" i="7" s="1"/>
  <c r="Q74" i="7"/>
  <c r="R75" i="7" s="1"/>
  <c r="S74" i="7"/>
  <c r="T75" i="7" s="1"/>
  <c r="U74" i="7"/>
  <c r="V75" i="7" s="1"/>
  <c r="W74" i="7"/>
  <c r="X75" i="7" s="1"/>
  <c r="Y74" i="7"/>
  <c r="Z75" i="7" s="1"/>
  <c r="AA74" i="7"/>
  <c r="AC74" i="7"/>
  <c r="AD75" i="7" s="1"/>
  <c r="E75" i="1"/>
  <c r="G75" i="1"/>
  <c r="A73" i="6" l="1"/>
  <c r="D72" i="6"/>
  <c r="E72" i="6"/>
  <c r="F72" i="6"/>
  <c r="G72" i="6"/>
  <c r="H72" i="6"/>
  <c r="I72" i="6"/>
  <c r="J72" i="6"/>
  <c r="K72" i="6"/>
  <c r="L72" i="6"/>
  <c r="M72" i="6"/>
  <c r="N72" i="6"/>
  <c r="P72" i="6"/>
  <c r="C73" i="6"/>
  <c r="AC73" i="4"/>
  <c r="AD74" i="4" s="1"/>
  <c r="C73" i="4"/>
  <c r="D74" i="4" s="1"/>
  <c r="E73" i="4"/>
  <c r="F74" i="4" s="1"/>
  <c r="G73" i="4"/>
  <c r="H74" i="4" s="1"/>
  <c r="I73" i="4"/>
  <c r="J74" i="4" s="1"/>
  <c r="K73" i="4"/>
  <c r="L74" i="4" s="1"/>
  <c r="M73" i="4"/>
  <c r="N74" i="4" s="1"/>
  <c r="O73" i="4"/>
  <c r="P74" i="4" s="1"/>
  <c r="Q73" i="4"/>
  <c r="R74" i="4" s="1"/>
  <c r="S73" i="4"/>
  <c r="T74" i="4" s="1"/>
  <c r="U73" i="4"/>
  <c r="V74" i="4" s="1"/>
  <c r="W73" i="4"/>
  <c r="X74" i="4" s="1"/>
  <c r="Y73" i="4"/>
  <c r="Z74" i="4" s="1"/>
  <c r="AA73" i="4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C73" i="8"/>
  <c r="C73" i="7"/>
  <c r="D74" i="7" s="1"/>
  <c r="E73" i="7"/>
  <c r="F74" i="7" s="1"/>
  <c r="G73" i="7"/>
  <c r="H74" i="7" s="1"/>
  <c r="I73" i="7"/>
  <c r="J74" i="7" s="1"/>
  <c r="K73" i="7"/>
  <c r="L74" i="7" s="1"/>
  <c r="M73" i="7"/>
  <c r="N74" i="7" s="1"/>
  <c r="O73" i="7"/>
  <c r="P74" i="7" s="1"/>
  <c r="Q73" i="7"/>
  <c r="R74" i="7" s="1"/>
  <c r="S73" i="7"/>
  <c r="T74" i="7" s="1"/>
  <c r="U73" i="7"/>
  <c r="V74" i="7" s="1"/>
  <c r="W73" i="7"/>
  <c r="X74" i="7" s="1"/>
  <c r="Y73" i="7"/>
  <c r="Z74" i="7" s="1"/>
  <c r="AA73" i="7"/>
  <c r="AC73" i="7"/>
  <c r="AD74" i="7" s="1"/>
  <c r="E74" i="1"/>
  <c r="G74" i="1"/>
  <c r="A72" i="6" l="1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C72" i="6"/>
  <c r="AC72" i="4"/>
  <c r="AD73" i="4" s="1"/>
  <c r="C72" i="4"/>
  <c r="D73" i="4" s="1"/>
  <c r="E72" i="4"/>
  <c r="G72" i="4"/>
  <c r="H73" i="4" s="1"/>
  <c r="I72" i="4"/>
  <c r="J73" i="4" s="1"/>
  <c r="K72" i="4"/>
  <c r="L73" i="4" s="1"/>
  <c r="M72" i="4"/>
  <c r="N73" i="4" s="1"/>
  <c r="O72" i="4"/>
  <c r="Q72" i="4"/>
  <c r="R73" i="4" s="1"/>
  <c r="S72" i="4"/>
  <c r="U72" i="4"/>
  <c r="V73" i="4" s="1"/>
  <c r="W72" i="4"/>
  <c r="X73" i="4" s="1"/>
  <c r="Y72" i="4"/>
  <c r="AA72" i="4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C72" i="8"/>
  <c r="C72" i="7"/>
  <c r="D73" i="7" s="1"/>
  <c r="E72" i="7"/>
  <c r="G72" i="7"/>
  <c r="I72" i="7"/>
  <c r="K72" i="7"/>
  <c r="L73" i="7" s="1"/>
  <c r="M72" i="7"/>
  <c r="O72" i="7"/>
  <c r="Q72" i="7"/>
  <c r="R73" i="7" s="1"/>
  <c r="S72" i="7"/>
  <c r="U72" i="7"/>
  <c r="W72" i="7"/>
  <c r="X73" i="7" s="1"/>
  <c r="Y72" i="7"/>
  <c r="Z73" i="7" s="1"/>
  <c r="AA72" i="7"/>
  <c r="AC72" i="7"/>
  <c r="E73" i="1"/>
  <c r="G73" i="1"/>
  <c r="A71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C71" i="6"/>
  <c r="AC71" i="4"/>
  <c r="C71" i="4"/>
  <c r="E71" i="4"/>
  <c r="G71" i="4"/>
  <c r="I71" i="4"/>
  <c r="K71" i="4"/>
  <c r="M71" i="4"/>
  <c r="O71" i="4"/>
  <c r="Q71" i="4"/>
  <c r="S71" i="4"/>
  <c r="U71" i="4"/>
  <c r="W71" i="4"/>
  <c r="Y71" i="4"/>
  <c r="AA71" i="4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C71" i="8"/>
  <c r="C71" i="7"/>
  <c r="E71" i="7"/>
  <c r="G71" i="7"/>
  <c r="I71" i="7"/>
  <c r="K71" i="7"/>
  <c r="M71" i="7"/>
  <c r="O71" i="7"/>
  <c r="Q71" i="7"/>
  <c r="S71" i="7"/>
  <c r="U71" i="7"/>
  <c r="W71" i="7"/>
  <c r="Y71" i="7"/>
  <c r="AA71" i="7"/>
  <c r="AC71" i="7"/>
  <c r="E72" i="1"/>
  <c r="G72" i="1"/>
  <c r="A70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C70" i="6"/>
  <c r="AC70" i="4"/>
  <c r="C70" i="4"/>
  <c r="E70" i="4"/>
  <c r="G70" i="4"/>
  <c r="I70" i="4"/>
  <c r="K70" i="4"/>
  <c r="M70" i="4"/>
  <c r="O70" i="4"/>
  <c r="Q70" i="4"/>
  <c r="S70" i="4"/>
  <c r="U70" i="4"/>
  <c r="W70" i="4"/>
  <c r="Y70" i="4"/>
  <c r="AA70" i="4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C70" i="8"/>
  <c r="C70" i="7"/>
  <c r="E70" i="7"/>
  <c r="G70" i="7"/>
  <c r="I70" i="7"/>
  <c r="K70" i="7"/>
  <c r="M70" i="7"/>
  <c r="O70" i="7"/>
  <c r="Q70" i="7"/>
  <c r="S70" i="7"/>
  <c r="U70" i="7"/>
  <c r="W70" i="7"/>
  <c r="Y70" i="7"/>
  <c r="AA70" i="7"/>
  <c r="AC70" i="7"/>
  <c r="E71" i="1"/>
  <c r="G71" i="1"/>
  <c r="A69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C69" i="6"/>
  <c r="AC69" i="4"/>
  <c r="C69" i="4"/>
  <c r="E69" i="4"/>
  <c r="G69" i="4"/>
  <c r="I69" i="4"/>
  <c r="K69" i="4"/>
  <c r="M69" i="4"/>
  <c r="O69" i="4"/>
  <c r="Q69" i="4"/>
  <c r="S69" i="4"/>
  <c r="U69" i="4"/>
  <c r="W69" i="4"/>
  <c r="Y69" i="4"/>
  <c r="AA69" i="4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C69" i="8"/>
  <c r="C69" i="7"/>
  <c r="E69" i="7"/>
  <c r="G69" i="7"/>
  <c r="I69" i="7"/>
  <c r="K69" i="7"/>
  <c r="M69" i="7"/>
  <c r="O69" i="7"/>
  <c r="Q69" i="7"/>
  <c r="S69" i="7"/>
  <c r="U69" i="7"/>
  <c r="W69" i="7"/>
  <c r="Y69" i="7"/>
  <c r="AA69" i="7"/>
  <c r="AC69" i="7"/>
  <c r="E70" i="1"/>
  <c r="G70" i="1"/>
  <c r="L71" i="7" l="1"/>
  <c r="D72" i="7"/>
  <c r="J72" i="7"/>
  <c r="Z71" i="7"/>
  <c r="P70" i="7"/>
  <c r="H71" i="7"/>
  <c r="Z72" i="7"/>
  <c r="T72" i="7"/>
  <c r="T71" i="7"/>
  <c r="X71" i="4"/>
  <c r="R71" i="7"/>
  <c r="AD71" i="7"/>
  <c r="AB70" i="7"/>
  <c r="V71" i="7"/>
  <c r="X71" i="7"/>
  <c r="J71" i="7"/>
  <c r="P71" i="4"/>
  <c r="D72" i="4"/>
  <c r="N70" i="4"/>
  <c r="L71" i="4"/>
  <c r="T72" i="4"/>
  <c r="P72" i="4"/>
  <c r="J71" i="4"/>
  <c r="P73" i="4"/>
  <c r="F72" i="4"/>
  <c r="L70" i="4"/>
  <c r="F73" i="4"/>
  <c r="T73" i="4"/>
  <c r="Z72" i="4"/>
  <c r="X72" i="4"/>
  <c r="Z73" i="4"/>
  <c r="T70" i="7"/>
  <c r="F70" i="7"/>
  <c r="AD72" i="7"/>
  <c r="D70" i="7"/>
  <c r="P71" i="7"/>
  <c r="N70" i="7"/>
  <c r="X70" i="7"/>
  <c r="F72" i="7"/>
  <c r="J73" i="7"/>
  <c r="AB71" i="7"/>
  <c r="V70" i="7"/>
  <c r="N72" i="7"/>
  <c r="N73" i="7"/>
  <c r="F73" i="7"/>
  <c r="J70" i="7"/>
  <c r="X72" i="7"/>
  <c r="L72" i="7"/>
  <c r="T73" i="7"/>
  <c r="L70" i="7"/>
  <c r="AD70" i="7"/>
  <c r="H70" i="7"/>
  <c r="V72" i="7"/>
  <c r="V73" i="7"/>
  <c r="P72" i="7"/>
  <c r="P73" i="7"/>
  <c r="R70" i="7"/>
  <c r="F71" i="7"/>
  <c r="N71" i="7"/>
  <c r="Z70" i="7"/>
  <c r="R72" i="7"/>
  <c r="H72" i="7"/>
  <c r="H73" i="7"/>
  <c r="D71" i="7"/>
  <c r="AD73" i="7"/>
  <c r="T70" i="4"/>
  <c r="H71" i="4"/>
  <c r="N72" i="4"/>
  <c r="R70" i="4"/>
  <c r="R71" i="4"/>
  <c r="L72" i="4"/>
  <c r="AD72" i="4"/>
  <c r="D71" i="4"/>
  <c r="V72" i="4"/>
  <c r="V71" i="4"/>
  <c r="J72" i="4"/>
  <c r="H72" i="4"/>
  <c r="AB71" i="4"/>
  <c r="V70" i="4"/>
  <c r="Z70" i="4"/>
  <c r="J70" i="4"/>
  <c r="Z71" i="4"/>
  <c r="R72" i="4"/>
  <c r="F71" i="4"/>
  <c r="N71" i="4"/>
  <c r="T71" i="4"/>
  <c r="AD71" i="4"/>
  <c r="AB70" i="4"/>
  <c r="H70" i="4"/>
  <c r="F70" i="4"/>
  <c r="P70" i="4"/>
  <c r="D70" i="4"/>
  <c r="AD70" i="4"/>
  <c r="X70" i="4"/>
  <c r="A68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C68" i="6"/>
  <c r="AC68" i="4"/>
  <c r="AD69" i="4" s="1"/>
  <c r="C68" i="4"/>
  <c r="D69" i="4" s="1"/>
  <c r="E68" i="4"/>
  <c r="F69" i="4" s="1"/>
  <c r="G68" i="4"/>
  <c r="H69" i="4" s="1"/>
  <c r="I68" i="4"/>
  <c r="J69" i="4" s="1"/>
  <c r="K68" i="4"/>
  <c r="L69" i="4" s="1"/>
  <c r="M68" i="4"/>
  <c r="N69" i="4" s="1"/>
  <c r="O68" i="4"/>
  <c r="P69" i="4" s="1"/>
  <c r="Q68" i="4"/>
  <c r="R69" i="4" s="1"/>
  <c r="S68" i="4"/>
  <c r="T69" i="4" s="1"/>
  <c r="U68" i="4"/>
  <c r="V69" i="4" s="1"/>
  <c r="W68" i="4"/>
  <c r="X69" i="4" s="1"/>
  <c r="Y68" i="4"/>
  <c r="Z69" i="4" s="1"/>
  <c r="AA68" i="4"/>
  <c r="AB69" i="4" s="1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C68" i="8"/>
  <c r="C68" i="7"/>
  <c r="D69" i="7" s="1"/>
  <c r="E68" i="7"/>
  <c r="F69" i="7" s="1"/>
  <c r="G68" i="7"/>
  <c r="I68" i="7"/>
  <c r="K68" i="7"/>
  <c r="L69" i="7" s="1"/>
  <c r="M68" i="7"/>
  <c r="O68" i="7"/>
  <c r="P69" i="7" s="1"/>
  <c r="Q68" i="7"/>
  <c r="S68" i="7"/>
  <c r="T69" i="7" s="1"/>
  <c r="U68" i="7"/>
  <c r="W68" i="7"/>
  <c r="X69" i="7" s="1"/>
  <c r="Y68" i="7"/>
  <c r="AA68" i="7"/>
  <c r="AB69" i="7" s="1"/>
  <c r="AC68" i="7"/>
  <c r="E69" i="1"/>
  <c r="G69" i="1"/>
  <c r="N69" i="7" l="1"/>
  <c r="H69" i="7"/>
  <c r="R69" i="7"/>
  <c r="V69" i="7"/>
  <c r="J69" i="7"/>
  <c r="AD69" i="7"/>
  <c r="Z69" i="7"/>
  <c r="A67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C67" i="6"/>
  <c r="AC67" i="4"/>
  <c r="AD68" i="4" s="1"/>
  <c r="C67" i="4"/>
  <c r="D68" i="4" s="1"/>
  <c r="E67" i="4"/>
  <c r="F68" i="4" s="1"/>
  <c r="G67" i="4"/>
  <c r="H68" i="4" s="1"/>
  <c r="I67" i="4"/>
  <c r="J68" i="4" s="1"/>
  <c r="K67" i="4"/>
  <c r="L68" i="4" s="1"/>
  <c r="M67" i="4"/>
  <c r="N68" i="4" s="1"/>
  <c r="O67" i="4"/>
  <c r="P68" i="4" s="1"/>
  <c r="Q67" i="4"/>
  <c r="R68" i="4" s="1"/>
  <c r="S67" i="4"/>
  <c r="T68" i="4" s="1"/>
  <c r="U67" i="4"/>
  <c r="V68" i="4" s="1"/>
  <c r="W67" i="4"/>
  <c r="X68" i="4" s="1"/>
  <c r="Y67" i="4"/>
  <c r="Z68" i="4" s="1"/>
  <c r="AA67" i="4"/>
  <c r="AB68" i="4" s="1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C67" i="8"/>
  <c r="C67" i="7"/>
  <c r="E67" i="7"/>
  <c r="F68" i="7" s="1"/>
  <c r="G67" i="7"/>
  <c r="H68" i="7" s="1"/>
  <c r="I67" i="7"/>
  <c r="J68" i="7" s="1"/>
  <c r="K67" i="7"/>
  <c r="M67" i="7"/>
  <c r="N68" i="7" s="1"/>
  <c r="O67" i="7"/>
  <c r="Q67" i="7"/>
  <c r="R68" i="7" s="1"/>
  <c r="S67" i="7"/>
  <c r="U67" i="7"/>
  <c r="W67" i="7"/>
  <c r="X68" i="7" s="1"/>
  <c r="Y67" i="7"/>
  <c r="Z68" i="7" s="1"/>
  <c r="AA67" i="7"/>
  <c r="AC67" i="7"/>
  <c r="AD68" i="7" s="1"/>
  <c r="E68" i="1"/>
  <c r="G68" i="1"/>
  <c r="T68" i="7" l="1"/>
  <c r="P68" i="7"/>
  <c r="D68" i="7"/>
  <c r="AB68" i="7"/>
  <c r="L68" i="7"/>
  <c r="V68" i="7"/>
  <c r="A66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C66" i="6"/>
  <c r="AC66" i="4"/>
  <c r="AD67" i="4" s="1"/>
  <c r="C66" i="4"/>
  <c r="D67" i="4" s="1"/>
  <c r="E66" i="4"/>
  <c r="F67" i="4" s="1"/>
  <c r="G66" i="4"/>
  <c r="H67" i="4" s="1"/>
  <c r="I66" i="4"/>
  <c r="J67" i="4" s="1"/>
  <c r="K66" i="4"/>
  <c r="L67" i="4" s="1"/>
  <c r="M66" i="4"/>
  <c r="N67" i="4" s="1"/>
  <c r="O66" i="4"/>
  <c r="P67" i="4" s="1"/>
  <c r="Q66" i="4"/>
  <c r="R67" i="4" s="1"/>
  <c r="S66" i="4"/>
  <c r="T67" i="4" s="1"/>
  <c r="U66" i="4"/>
  <c r="V67" i="4" s="1"/>
  <c r="W66" i="4"/>
  <c r="X67" i="4" s="1"/>
  <c r="Y66" i="4"/>
  <c r="Z67" i="4" s="1"/>
  <c r="AA66" i="4"/>
  <c r="AB67" i="4" s="1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C66" i="8"/>
  <c r="C66" i="7"/>
  <c r="E66" i="7"/>
  <c r="G66" i="7"/>
  <c r="I66" i="7"/>
  <c r="J67" i="7" s="1"/>
  <c r="K66" i="7"/>
  <c r="L67" i="7" s="1"/>
  <c r="M66" i="7"/>
  <c r="O66" i="7"/>
  <c r="P67" i="7" s="1"/>
  <c r="Q66" i="7"/>
  <c r="S66" i="7"/>
  <c r="T67" i="7" s="1"/>
  <c r="U66" i="7"/>
  <c r="W66" i="7"/>
  <c r="X67" i="7" s="1"/>
  <c r="Y66" i="7"/>
  <c r="AA66" i="7"/>
  <c r="AB67" i="7" s="1"/>
  <c r="AC66" i="7"/>
  <c r="AD67" i="7" s="1"/>
  <c r="E67" i="1"/>
  <c r="G67" i="1"/>
  <c r="H67" i="7" l="1"/>
  <c r="R67" i="7"/>
  <c r="F67" i="7"/>
  <c r="N67" i="7"/>
  <c r="V67" i="7"/>
  <c r="D67" i="7"/>
  <c r="Z67" i="7"/>
  <c r="A65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C65" i="6"/>
  <c r="AC65" i="4"/>
  <c r="AD66" i="4" s="1"/>
  <c r="C65" i="4"/>
  <c r="D66" i="4" s="1"/>
  <c r="E65" i="4"/>
  <c r="F66" i="4" s="1"/>
  <c r="G65" i="4"/>
  <c r="H66" i="4" s="1"/>
  <c r="I65" i="4"/>
  <c r="J66" i="4" s="1"/>
  <c r="K65" i="4"/>
  <c r="L66" i="4" s="1"/>
  <c r="M65" i="4"/>
  <c r="N66" i="4" s="1"/>
  <c r="O65" i="4"/>
  <c r="P66" i="4" s="1"/>
  <c r="Q65" i="4"/>
  <c r="R66" i="4" s="1"/>
  <c r="S65" i="4"/>
  <c r="T66" i="4" s="1"/>
  <c r="U65" i="4"/>
  <c r="V66" i="4" s="1"/>
  <c r="W65" i="4"/>
  <c r="X66" i="4" s="1"/>
  <c r="Y65" i="4"/>
  <c r="Z66" i="4" s="1"/>
  <c r="AA65" i="4"/>
  <c r="AB66" i="4" s="1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C65" i="8"/>
  <c r="C65" i="7"/>
  <c r="D66" i="7" s="1"/>
  <c r="E65" i="7"/>
  <c r="F66" i="7" s="1"/>
  <c r="G65" i="7"/>
  <c r="H66" i="7" s="1"/>
  <c r="I65" i="7"/>
  <c r="K65" i="7"/>
  <c r="L66" i="7" s="1"/>
  <c r="M65" i="7"/>
  <c r="N66" i="7" s="1"/>
  <c r="O65" i="7"/>
  <c r="P66" i="7" s="1"/>
  <c r="Q65" i="7"/>
  <c r="R66" i="7" s="1"/>
  <c r="S65" i="7"/>
  <c r="T66" i="7" s="1"/>
  <c r="U65" i="7"/>
  <c r="W65" i="7"/>
  <c r="Y65" i="7"/>
  <c r="Z66" i="7" s="1"/>
  <c r="AA65" i="7"/>
  <c r="AB66" i="7" s="1"/>
  <c r="AC65" i="7"/>
  <c r="AD66" i="7" s="1"/>
  <c r="E66" i="1"/>
  <c r="G66" i="1"/>
  <c r="X66" i="7" l="1"/>
  <c r="J66" i="7"/>
  <c r="V66" i="7"/>
  <c r="A64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C64" i="6"/>
  <c r="AC64" i="4"/>
  <c r="AD65" i="4" s="1"/>
  <c r="C64" i="4"/>
  <c r="D65" i="4" s="1"/>
  <c r="E64" i="4"/>
  <c r="F65" i="4" s="1"/>
  <c r="G64" i="4"/>
  <c r="H65" i="4" s="1"/>
  <c r="I64" i="4"/>
  <c r="J65" i="4" s="1"/>
  <c r="K64" i="4"/>
  <c r="L65" i="4" s="1"/>
  <c r="M64" i="4"/>
  <c r="N65" i="4" s="1"/>
  <c r="O64" i="4"/>
  <c r="P65" i="4" s="1"/>
  <c r="Q64" i="4"/>
  <c r="R65" i="4" s="1"/>
  <c r="S64" i="4"/>
  <c r="T65" i="4" s="1"/>
  <c r="U64" i="4"/>
  <c r="V65" i="4" s="1"/>
  <c r="W64" i="4"/>
  <c r="X65" i="4" s="1"/>
  <c r="Y64" i="4"/>
  <c r="Z65" i="4" s="1"/>
  <c r="AA64" i="4"/>
  <c r="AB65" i="4" s="1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C64" i="8"/>
  <c r="C64" i="7"/>
  <c r="D65" i="7" s="1"/>
  <c r="E64" i="7"/>
  <c r="F65" i="7" s="1"/>
  <c r="G64" i="7"/>
  <c r="I64" i="7"/>
  <c r="K64" i="7"/>
  <c r="L65" i="7" s="1"/>
  <c r="M64" i="7"/>
  <c r="N65" i="7" s="1"/>
  <c r="O64" i="7"/>
  <c r="Q64" i="7"/>
  <c r="R65" i="7" s="1"/>
  <c r="S64" i="7"/>
  <c r="T65" i="7" s="1"/>
  <c r="U64" i="7"/>
  <c r="V65" i="7" s="1"/>
  <c r="W64" i="7"/>
  <c r="X65" i="7" s="1"/>
  <c r="Y64" i="7"/>
  <c r="Z65" i="7" s="1"/>
  <c r="AA64" i="7"/>
  <c r="AB65" i="7" s="1"/>
  <c r="AC64" i="7"/>
  <c r="AD65" i="7" s="1"/>
  <c r="E65" i="1"/>
  <c r="G65" i="1"/>
  <c r="J65" i="7" l="1"/>
  <c r="H65" i="7"/>
  <c r="P65" i="7"/>
  <c r="A63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C63" i="6"/>
  <c r="AC63" i="4"/>
  <c r="AD64" i="4" s="1"/>
  <c r="C63" i="4"/>
  <c r="D64" i="4" s="1"/>
  <c r="E63" i="4"/>
  <c r="F64" i="4" s="1"/>
  <c r="G63" i="4"/>
  <c r="H64" i="4" s="1"/>
  <c r="I63" i="4"/>
  <c r="J64" i="4" s="1"/>
  <c r="K63" i="4"/>
  <c r="L64" i="4" s="1"/>
  <c r="M63" i="4"/>
  <c r="N64" i="4" s="1"/>
  <c r="O63" i="4"/>
  <c r="P64" i="4" s="1"/>
  <c r="Q63" i="4"/>
  <c r="R64" i="4" s="1"/>
  <c r="S63" i="4"/>
  <c r="T64" i="4" s="1"/>
  <c r="U63" i="4"/>
  <c r="V64" i="4" s="1"/>
  <c r="W63" i="4"/>
  <c r="X64" i="4" s="1"/>
  <c r="Y63" i="4"/>
  <c r="Z64" i="4" s="1"/>
  <c r="AA63" i="4"/>
  <c r="AB64" i="4" s="1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C63" i="8"/>
  <c r="C63" i="7"/>
  <c r="D64" i="7" s="1"/>
  <c r="E63" i="7"/>
  <c r="G63" i="7"/>
  <c r="H64" i="7" s="1"/>
  <c r="I63" i="7"/>
  <c r="J64" i="7" s="1"/>
  <c r="K63" i="7"/>
  <c r="L64" i="7" s="1"/>
  <c r="M63" i="7"/>
  <c r="O63" i="7"/>
  <c r="P64" i="7" s="1"/>
  <c r="Q63" i="7"/>
  <c r="R64" i="7" s="1"/>
  <c r="S63" i="7"/>
  <c r="T64" i="7" s="1"/>
  <c r="U63" i="7"/>
  <c r="W63" i="7"/>
  <c r="X64" i="7" s="1"/>
  <c r="Y63" i="7"/>
  <c r="AA63" i="7"/>
  <c r="AB64" i="7" s="1"/>
  <c r="AC63" i="7"/>
  <c r="E64" i="1"/>
  <c r="G64" i="1"/>
  <c r="Z64" i="7" l="1"/>
  <c r="F64" i="7"/>
  <c r="AD64" i="7"/>
  <c r="V64" i="7"/>
  <c r="N64" i="7"/>
  <c r="A62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C62" i="6"/>
  <c r="AC62" i="4"/>
  <c r="AD63" i="4" s="1"/>
  <c r="C62" i="4"/>
  <c r="D63" i="4" s="1"/>
  <c r="E62" i="4"/>
  <c r="F63" i="4" s="1"/>
  <c r="G62" i="4"/>
  <c r="H63" i="4" s="1"/>
  <c r="I62" i="4"/>
  <c r="J63" i="4" s="1"/>
  <c r="K62" i="4"/>
  <c r="L63" i="4" s="1"/>
  <c r="M62" i="4"/>
  <c r="N63" i="4" s="1"/>
  <c r="O62" i="4"/>
  <c r="P63" i="4" s="1"/>
  <c r="Q62" i="4"/>
  <c r="R63" i="4" s="1"/>
  <c r="S62" i="4"/>
  <c r="T63" i="4" s="1"/>
  <c r="U62" i="4"/>
  <c r="V63" i="4" s="1"/>
  <c r="W62" i="4"/>
  <c r="X63" i="4" s="1"/>
  <c r="Y62" i="4"/>
  <c r="Z63" i="4" s="1"/>
  <c r="AA62" i="4"/>
  <c r="AB63" i="4" s="1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C62" i="8"/>
  <c r="C62" i="7"/>
  <c r="E62" i="7"/>
  <c r="F63" i="7" s="1"/>
  <c r="G62" i="7"/>
  <c r="H63" i="7" s="1"/>
  <c r="I62" i="7"/>
  <c r="J63" i="7" s="1"/>
  <c r="K62" i="7"/>
  <c r="L63" i="7" s="1"/>
  <c r="M62" i="7"/>
  <c r="O62" i="7"/>
  <c r="P63" i="7" s="1"/>
  <c r="Q62" i="7"/>
  <c r="R63" i="7" s="1"/>
  <c r="S62" i="7"/>
  <c r="T63" i="7" s="1"/>
  <c r="U62" i="7"/>
  <c r="W62" i="7"/>
  <c r="X63" i="7" s="1"/>
  <c r="Y62" i="7"/>
  <c r="Z63" i="7" s="1"/>
  <c r="AA62" i="7"/>
  <c r="AB63" i="7" s="1"/>
  <c r="AC62" i="7"/>
  <c r="E63" i="1"/>
  <c r="G63" i="1"/>
  <c r="V63" i="7" l="1"/>
  <c r="AD63" i="7"/>
  <c r="D63" i="7"/>
  <c r="N63" i="7"/>
  <c r="A61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C61" i="6"/>
  <c r="AC61" i="4"/>
  <c r="AD62" i="4" s="1"/>
  <c r="C61" i="4"/>
  <c r="D62" i="4" s="1"/>
  <c r="E61" i="4"/>
  <c r="F62" i="4" s="1"/>
  <c r="G61" i="4"/>
  <c r="H62" i="4" s="1"/>
  <c r="I61" i="4"/>
  <c r="J62" i="4" s="1"/>
  <c r="K61" i="4"/>
  <c r="L62" i="4" s="1"/>
  <c r="M61" i="4"/>
  <c r="N62" i="4" s="1"/>
  <c r="O61" i="4"/>
  <c r="P62" i="4" s="1"/>
  <c r="Q61" i="4"/>
  <c r="R62" i="4" s="1"/>
  <c r="S61" i="4"/>
  <c r="T62" i="4" s="1"/>
  <c r="U61" i="4"/>
  <c r="V62" i="4" s="1"/>
  <c r="W61" i="4"/>
  <c r="X62" i="4" s="1"/>
  <c r="Y61" i="4"/>
  <c r="Z62" i="4" s="1"/>
  <c r="AA61" i="4"/>
  <c r="AB62" i="4" s="1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C61" i="8"/>
  <c r="C61" i="7"/>
  <c r="D62" i="7" s="1"/>
  <c r="E61" i="7"/>
  <c r="G61" i="7"/>
  <c r="I61" i="7"/>
  <c r="K61" i="7"/>
  <c r="L62" i="7" s="1"/>
  <c r="M61" i="7"/>
  <c r="N62" i="7" s="1"/>
  <c r="O61" i="7"/>
  <c r="P62" i="7" s="1"/>
  <c r="Q61" i="7"/>
  <c r="S61" i="7"/>
  <c r="T62" i="7" s="1"/>
  <c r="U61" i="7"/>
  <c r="W61" i="7"/>
  <c r="X62" i="7" s="1"/>
  <c r="Y61" i="7"/>
  <c r="AA61" i="7"/>
  <c r="AB62" i="7" s="1"/>
  <c r="AC61" i="7"/>
  <c r="E62" i="1"/>
  <c r="G62" i="1"/>
  <c r="H62" i="7" l="1"/>
  <c r="R62" i="7"/>
  <c r="Z62" i="7"/>
  <c r="J62" i="7"/>
  <c r="V62" i="7"/>
  <c r="F62" i="7"/>
  <c r="AD62" i="7"/>
  <c r="A60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C60" i="6"/>
  <c r="AC60" i="4"/>
  <c r="AD61" i="4" s="1"/>
  <c r="C60" i="4"/>
  <c r="D61" i="4" s="1"/>
  <c r="E60" i="4"/>
  <c r="F61" i="4" s="1"/>
  <c r="G60" i="4"/>
  <c r="H61" i="4" s="1"/>
  <c r="I60" i="4"/>
  <c r="J61" i="4" s="1"/>
  <c r="K60" i="4"/>
  <c r="L61" i="4" s="1"/>
  <c r="M60" i="4"/>
  <c r="N61" i="4" s="1"/>
  <c r="O60" i="4"/>
  <c r="P61" i="4" s="1"/>
  <c r="Q60" i="4"/>
  <c r="R61" i="4" s="1"/>
  <c r="S60" i="4"/>
  <c r="T61" i="4" s="1"/>
  <c r="U60" i="4"/>
  <c r="V61" i="4" s="1"/>
  <c r="W60" i="4"/>
  <c r="X61" i="4" s="1"/>
  <c r="Y60" i="4"/>
  <c r="Z61" i="4" s="1"/>
  <c r="AA60" i="4"/>
  <c r="AB61" i="4" s="1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C60" i="8"/>
  <c r="C60" i="7"/>
  <c r="D61" i="7" s="1"/>
  <c r="E60" i="7"/>
  <c r="F61" i="7" s="1"/>
  <c r="G60" i="7"/>
  <c r="H61" i="7" s="1"/>
  <c r="I60" i="7"/>
  <c r="J61" i="7" s="1"/>
  <c r="K60" i="7"/>
  <c r="L61" i="7" s="1"/>
  <c r="M60" i="7"/>
  <c r="N61" i="7" s="1"/>
  <c r="O60" i="7"/>
  <c r="P61" i="7" s="1"/>
  <c r="Q60" i="7"/>
  <c r="R61" i="7" s="1"/>
  <c r="S60" i="7"/>
  <c r="T61" i="7" s="1"/>
  <c r="U60" i="7"/>
  <c r="V61" i="7" s="1"/>
  <c r="W60" i="7"/>
  <c r="Y60" i="7"/>
  <c r="Z61" i="7" s="1"/>
  <c r="AA60" i="7"/>
  <c r="AB61" i="7" s="1"/>
  <c r="AC60" i="7"/>
  <c r="AD61" i="7" s="1"/>
  <c r="E61" i="1"/>
  <c r="G61" i="1"/>
  <c r="X61" i="7" l="1"/>
  <c r="A59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C59" i="6"/>
  <c r="AC59" i="4"/>
  <c r="AD60" i="4" s="1"/>
  <c r="C59" i="4"/>
  <c r="D60" i="4" s="1"/>
  <c r="E59" i="4"/>
  <c r="F60" i="4" s="1"/>
  <c r="G59" i="4"/>
  <c r="H60" i="4" s="1"/>
  <c r="I59" i="4"/>
  <c r="J60" i="4" s="1"/>
  <c r="K59" i="4"/>
  <c r="L60" i="4" s="1"/>
  <c r="M59" i="4"/>
  <c r="N60" i="4" s="1"/>
  <c r="O59" i="4"/>
  <c r="P60" i="4" s="1"/>
  <c r="Q59" i="4"/>
  <c r="R60" i="4" s="1"/>
  <c r="S59" i="4"/>
  <c r="T60" i="4" s="1"/>
  <c r="U59" i="4"/>
  <c r="V60" i="4" s="1"/>
  <c r="W59" i="4"/>
  <c r="X60" i="4" s="1"/>
  <c r="Y59" i="4"/>
  <c r="Z60" i="4" s="1"/>
  <c r="AA59" i="4"/>
  <c r="AB60" i="4" s="1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C59" i="8"/>
  <c r="C59" i="7"/>
  <c r="D60" i="7" s="1"/>
  <c r="E59" i="7"/>
  <c r="F60" i="7" s="1"/>
  <c r="G59" i="7"/>
  <c r="I59" i="7"/>
  <c r="J60" i="7" s="1"/>
  <c r="K59" i="7"/>
  <c r="L60" i="7" s="1"/>
  <c r="M59" i="7"/>
  <c r="N60" i="7" s="1"/>
  <c r="O59" i="7"/>
  <c r="Q59" i="7"/>
  <c r="R60" i="7" s="1"/>
  <c r="S59" i="7"/>
  <c r="T60" i="7" s="1"/>
  <c r="U59" i="7"/>
  <c r="V60" i="7" s="1"/>
  <c r="W59" i="7"/>
  <c r="Y59" i="7"/>
  <c r="Z60" i="7" s="1"/>
  <c r="AA59" i="7"/>
  <c r="AB60" i="7" s="1"/>
  <c r="AC59" i="7"/>
  <c r="AD60" i="7" s="1"/>
  <c r="E60" i="1"/>
  <c r="G60" i="1"/>
  <c r="H60" i="7" l="1"/>
  <c r="P60" i="7"/>
  <c r="X60" i="7"/>
  <c r="A57" i="6"/>
  <c r="A58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C57" i="6"/>
  <c r="C58" i="6"/>
  <c r="AC57" i="4"/>
  <c r="AC58" i="4"/>
  <c r="AD59" i="4" s="1"/>
  <c r="C57" i="4"/>
  <c r="C58" i="4"/>
  <c r="D59" i="4" s="1"/>
  <c r="E57" i="4"/>
  <c r="E58" i="4"/>
  <c r="G57" i="4"/>
  <c r="G58" i="4"/>
  <c r="H59" i="4" s="1"/>
  <c r="I57" i="4"/>
  <c r="I58" i="4"/>
  <c r="J59" i="4" s="1"/>
  <c r="K57" i="4"/>
  <c r="K58" i="4"/>
  <c r="M57" i="4"/>
  <c r="M58" i="4"/>
  <c r="N59" i="4" s="1"/>
  <c r="O57" i="4"/>
  <c r="O58" i="4"/>
  <c r="Q57" i="4"/>
  <c r="Q58" i="4"/>
  <c r="S57" i="4"/>
  <c r="S58" i="4"/>
  <c r="T59" i="4" s="1"/>
  <c r="U57" i="4"/>
  <c r="U58" i="4"/>
  <c r="W57" i="4"/>
  <c r="W58" i="4"/>
  <c r="X59" i="4" s="1"/>
  <c r="Y57" i="4"/>
  <c r="Y58" i="4"/>
  <c r="Z59" i="4" s="1"/>
  <c r="AA57" i="4"/>
  <c r="AA58" i="4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C57" i="8"/>
  <c r="C58" i="8"/>
  <c r="C58" i="7"/>
  <c r="E58" i="7"/>
  <c r="G58" i="7"/>
  <c r="H59" i="7" s="1"/>
  <c r="I58" i="7"/>
  <c r="K58" i="7"/>
  <c r="L59" i="7" s="1"/>
  <c r="M58" i="7"/>
  <c r="O58" i="7"/>
  <c r="P59" i="7" s="1"/>
  <c r="Q58" i="7"/>
  <c r="S58" i="7"/>
  <c r="U58" i="7"/>
  <c r="W58" i="7"/>
  <c r="X59" i="7" s="1"/>
  <c r="Y58" i="7"/>
  <c r="AA58" i="7"/>
  <c r="AC58" i="7"/>
  <c r="E59" i="1"/>
  <c r="G59" i="1"/>
  <c r="C57" i="7"/>
  <c r="E57" i="7"/>
  <c r="G57" i="7"/>
  <c r="I57" i="7"/>
  <c r="K57" i="7"/>
  <c r="M57" i="7"/>
  <c r="O57" i="7"/>
  <c r="Q57" i="7"/>
  <c r="S57" i="7"/>
  <c r="U57" i="7"/>
  <c r="W57" i="7"/>
  <c r="Y57" i="7"/>
  <c r="AA57" i="7"/>
  <c r="AC57" i="7"/>
  <c r="E58" i="1"/>
  <c r="G58" i="1"/>
  <c r="X58" i="7" l="1"/>
  <c r="H58" i="7"/>
  <c r="Z58" i="7"/>
  <c r="L58" i="7"/>
  <c r="AD58" i="7"/>
  <c r="P58" i="7"/>
  <c r="D58" i="7"/>
  <c r="D59" i="7"/>
  <c r="AB58" i="7"/>
  <c r="AB59" i="7"/>
  <c r="AD59" i="7"/>
  <c r="N58" i="7"/>
  <c r="N59" i="7"/>
  <c r="J58" i="7"/>
  <c r="J59" i="7"/>
  <c r="V58" i="7"/>
  <c r="V59" i="7"/>
  <c r="T58" i="7"/>
  <c r="T59" i="7"/>
  <c r="R58" i="7"/>
  <c r="R59" i="7"/>
  <c r="F58" i="7"/>
  <c r="F59" i="7"/>
  <c r="Z59" i="7"/>
  <c r="R58" i="4"/>
  <c r="AB58" i="4"/>
  <c r="T58" i="4"/>
  <c r="D58" i="4"/>
  <c r="F58" i="4"/>
  <c r="F59" i="4"/>
  <c r="L58" i="4"/>
  <c r="L59" i="4"/>
  <c r="AB59" i="4"/>
  <c r="P58" i="4"/>
  <c r="P59" i="4"/>
  <c r="H58" i="4"/>
  <c r="AD58" i="4"/>
  <c r="R59" i="4"/>
  <c r="V58" i="4"/>
  <c r="V59" i="4"/>
  <c r="Z58" i="4"/>
  <c r="X58" i="4"/>
  <c r="J58" i="4"/>
  <c r="N58" i="4"/>
  <c r="A56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C56" i="6"/>
  <c r="AC56" i="4"/>
  <c r="AD57" i="4" s="1"/>
  <c r="C56" i="4"/>
  <c r="D57" i="4" s="1"/>
  <c r="E56" i="4"/>
  <c r="F57" i="4" s="1"/>
  <c r="G56" i="4"/>
  <c r="H57" i="4" s="1"/>
  <c r="I56" i="4"/>
  <c r="J57" i="4" s="1"/>
  <c r="K56" i="4"/>
  <c r="L57" i="4" s="1"/>
  <c r="M56" i="4"/>
  <c r="N57" i="4" s="1"/>
  <c r="O56" i="4"/>
  <c r="P57" i="4" s="1"/>
  <c r="Q56" i="4"/>
  <c r="R57" i="4" s="1"/>
  <c r="S56" i="4"/>
  <c r="T57" i="4" s="1"/>
  <c r="U56" i="4"/>
  <c r="V57" i="4" s="1"/>
  <c r="W56" i="4"/>
  <c r="X57" i="4" s="1"/>
  <c r="Y56" i="4"/>
  <c r="Z57" i="4" s="1"/>
  <c r="AA56" i="4"/>
  <c r="AB57" i="4" s="1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C56" i="8"/>
  <c r="C56" i="7"/>
  <c r="D57" i="7" s="1"/>
  <c r="E56" i="7"/>
  <c r="F57" i="7" s="1"/>
  <c r="G56" i="7"/>
  <c r="H57" i="7" s="1"/>
  <c r="I56" i="7"/>
  <c r="K56" i="7"/>
  <c r="L57" i="7" s="1"/>
  <c r="M56" i="7"/>
  <c r="N57" i="7" s="1"/>
  <c r="O56" i="7"/>
  <c r="Q56" i="7"/>
  <c r="R57" i="7" s="1"/>
  <c r="S56" i="7"/>
  <c r="T57" i="7" s="1"/>
  <c r="U56" i="7"/>
  <c r="W56" i="7"/>
  <c r="X57" i="7" s="1"/>
  <c r="Y56" i="7"/>
  <c r="Z57" i="7" s="1"/>
  <c r="AA56" i="7"/>
  <c r="AB57" i="7" s="1"/>
  <c r="AC56" i="7"/>
  <c r="AD57" i="7" s="1"/>
  <c r="E57" i="1"/>
  <c r="G57" i="1"/>
  <c r="V57" i="7" l="1"/>
  <c r="P57" i="7"/>
  <c r="J57" i="7"/>
  <c r="A55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C55" i="6"/>
  <c r="AC55" i="4"/>
  <c r="AD56" i="4" s="1"/>
  <c r="C55" i="4"/>
  <c r="D56" i="4" s="1"/>
  <c r="E55" i="4"/>
  <c r="F56" i="4" s="1"/>
  <c r="G55" i="4"/>
  <c r="H56" i="4" s="1"/>
  <c r="I55" i="4"/>
  <c r="J56" i="4" s="1"/>
  <c r="K55" i="4"/>
  <c r="L56" i="4" s="1"/>
  <c r="M55" i="4"/>
  <c r="N56" i="4" s="1"/>
  <c r="O55" i="4"/>
  <c r="P56" i="4" s="1"/>
  <c r="Q55" i="4"/>
  <c r="R56" i="4" s="1"/>
  <c r="S55" i="4"/>
  <c r="T56" i="4" s="1"/>
  <c r="U55" i="4"/>
  <c r="V56" i="4" s="1"/>
  <c r="W55" i="4"/>
  <c r="X56" i="4" s="1"/>
  <c r="Y55" i="4"/>
  <c r="Z56" i="4" s="1"/>
  <c r="AA55" i="4"/>
  <c r="AB56" i="4" s="1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C55" i="8"/>
  <c r="C55" i="7"/>
  <c r="D56" i="7" s="1"/>
  <c r="E55" i="7"/>
  <c r="G55" i="7"/>
  <c r="H56" i="7" s="1"/>
  <c r="I55" i="7"/>
  <c r="J56" i="7" s="1"/>
  <c r="K55" i="7"/>
  <c r="L56" i="7" s="1"/>
  <c r="M55" i="7"/>
  <c r="O55" i="7"/>
  <c r="Q55" i="7"/>
  <c r="R56" i="7" s="1"/>
  <c r="S55" i="7"/>
  <c r="U55" i="7"/>
  <c r="W55" i="7"/>
  <c r="X56" i="7" s="1"/>
  <c r="Y55" i="7"/>
  <c r="Z56" i="7" s="1"/>
  <c r="AA55" i="7"/>
  <c r="AB56" i="7" s="1"/>
  <c r="AC55" i="7"/>
  <c r="AD56" i="7" s="1"/>
  <c r="E56" i="1"/>
  <c r="G56" i="1"/>
  <c r="P56" i="7" l="1"/>
  <c r="N56" i="7"/>
  <c r="T56" i="7"/>
  <c r="F56" i="7"/>
  <c r="V56" i="7"/>
  <c r="A54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C54" i="6"/>
  <c r="AC54" i="4"/>
  <c r="AD55" i="4" s="1"/>
  <c r="C54" i="4"/>
  <c r="D55" i="4" s="1"/>
  <c r="E54" i="4"/>
  <c r="F55" i="4" s="1"/>
  <c r="G54" i="4"/>
  <c r="H55" i="4" s="1"/>
  <c r="I54" i="4"/>
  <c r="J55" i="4" s="1"/>
  <c r="K54" i="4"/>
  <c r="L55" i="4" s="1"/>
  <c r="M54" i="4"/>
  <c r="N55" i="4" s="1"/>
  <c r="O54" i="4"/>
  <c r="P55" i="4" s="1"/>
  <c r="Q54" i="4"/>
  <c r="R55" i="4" s="1"/>
  <c r="S54" i="4"/>
  <c r="T55" i="4" s="1"/>
  <c r="U54" i="4"/>
  <c r="V55" i="4" s="1"/>
  <c r="W54" i="4"/>
  <c r="X55" i="4" s="1"/>
  <c r="Y54" i="4"/>
  <c r="Z55" i="4" s="1"/>
  <c r="AA54" i="4"/>
  <c r="AB55" i="4" s="1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C54" i="8"/>
  <c r="C54" i="7"/>
  <c r="D55" i="7" s="1"/>
  <c r="E54" i="7"/>
  <c r="G54" i="7"/>
  <c r="I54" i="7"/>
  <c r="J55" i="7" s="1"/>
  <c r="K54" i="7"/>
  <c r="L55" i="7" s="1"/>
  <c r="M54" i="7"/>
  <c r="O54" i="7"/>
  <c r="P55" i="7" s="1"/>
  <c r="Q54" i="7"/>
  <c r="R55" i="7" s="1"/>
  <c r="S54" i="7"/>
  <c r="U54" i="7"/>
  <c r="V55" i="7" s="1"/>
  <c r="W54" i="7"/>
  <c r="X55" i="7" s="1"/>
  <c r="Y54" i="7"/>
  <c r="Z55" i="7" s="1"/>
  <c r="AA54" i="7"/>
  <c r="AB55" i="7" s="1"/>
  <c r="AC54" i="7"/>
  <c r="AD55" i="7" s="1"/>
  <c r="E55" i="1"/>
  <c r="G55" i="1"/>
  <c r="T55" i="7" l="1"/>
  <c r="H55" i="7"/>
  <c r="N55" i="7"/>
  <c r="F55" i="7"/>
  <c r="A53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C53" i="6"/>
  <c r="AC53" i="4"/>
  <c r="AD54" i="4" s="1"/>
  <c r="C53" i="4"/>
  <c r="D54" i="4" s="1"/>
  <c r="E53" i="4"/>
  <c r="F54" i="4" s="1"/>
  <c r="G53" i="4"/>
  <c r="H54" i="4" s="1"/>
  <c r="I53" i="4"/>
  <c r="J54" i="4" s="1"/>
  <c r="K53" i="4"/>
  <c r="L54" i="4" s="1"/>
  <c r="M53" i="4"/>
  <c r="N54" i="4" s="1"/>
  <c r="O53" i="4"/>
  <c r="P54" i="4" s="1"/>
  <c r="Q53" i="4"/>
  <c r="R54" i="4" s="1"/>
  <c r="S53" i="4"/>
  <c r="T54" i="4" s="1"/>
  <c r="U53" i="4"/>
  <c r="V54" i="4" s="1"/>
  <c r="W53" i="4"/>
  <c r="X54" i="4" s="1"/>
  <c r="Y53" i="4"/>
  <c r="Z54" i="4" s="1"/>
  <c r="AA53" i="4"/>
  <c r="AB54" i="4" s="1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C53" i="8"/>
  <c r="C53" i="7"/>
  <c r="E53" i="7"/>
  <c r="G53" i="7"/>
  <c r="I53" i="7"/>
  <c r="J54" i="7" s="1"/>
  <c r="K53" i="7"/>
  <c r="M53" i="7"/>
  <c r="N54" i="7" s="1"/>
  <c r="O53" i="7"/>
  <c r="P54" i="7" s="1"/>
  <c r="Q53" i="7"/>
  <c r="R54" i="7" s="1"/>
  <c r="S53" i="7"/>
  <c r="U53" i="7"/>
  <c r="W53" i="7"/>
  <c r="X54" i="7" s="1"/>
  <c r="Y53" i="7"/>
  <c r="Z54" i="7" s="1"/>
  <c r="AA53" i="7"/>
  <c r="AC53" i="7"/>
  <c r="E54" i="1"/>
  <c r="G54" i="1"/>
  <c r="H54" i="7" l="1"/>
  <c r="D54" i="7"/>
  <c r="L54" i="7"/>
  <c r="AD54" i="7"/>
  <c r="F54" i="7"/>
  <c r="AB54" i="7"/>
  <c r="V54" i="7"/>
  <c r="T54" i="7"/>
  <c r="A52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C52" i="6"/>
  <c r="AC52" i="4"/>
  <c r="AD53" i="4" s="1"/>
  <c r="AA52" i="4"/>
  <c r="AB53" i="4" s="1"/>
  <c r="Y52" i="4"/>
  <c r="Z53" i="4" s="1"/>
  <c r="W52" i="4"/>
  <c r="X53" i="4" s="1"/>
  <c r="U52" i="4"/>
  <c r="V53" i="4" s="1"/>
  <c r="S52" i="4"/>
  <c r="T53" i="4" s="1"/>
  <c r="Q52" i="4"/>
  <c r="R53" i="4" s="1"/>
  <c r="O52" i="4"/>
  <c r="P53" i="4" s="1"/>
  <c r="M52" i="4"/>
  <c r="N53" i="4" s="1"/>
  <c r="K52" i="4"/>
  <c r="L53" i="4" s="1"/>
  <c r="I52" i="4"/>
  <c r="J53" i="4" s="1"/>
  <c r="G52" i="4"/>
  <c r="H53" i="4" s="1"/>
  <c r="E52" i="4"/>
  <c r="F53" i="4" s="1"/>
  <c r="E51" i="4"/>
  <c r="C52" i="4"/>
  <c r="D53" i="4" s="1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C52" i="8"/>
  <c r="C52" i="7"/>
  <c r="E52" i="7"/>
  <c r="F53" i="7" s="1"/>
  <c r="G52" i="7"/>
  <c r="I52" i="7"/>
  <c r="J53" i="7" s="1"/>
  <c r="K52" i="7"/>
  <c r="M52" i="7"/>
  <c r="N53" i="7" s="1"/>
  <c r="O52" i="7"/>
  <c r="Q52" i="7"/>
  <c r="R53" i="7" s="1"/>
  <c r="S52" i="7"/>
  <c r="T53" i="7" s="1"/>
  <c r="U52" i="7"/>
  <c r="V53" i="7" s="1"/>
  <c r="W52" i="7"/>
  <c r="X53" i="7" s="1"/>
  <c r="Y52" i="7"/>
  <c r="Z53" i="7" s="1"/>
  <c r="AA52" i="7"/>
  <c r="AB53" i="7" s="1"/>
  <c r="AC52" i="7"/>
  <c r="AD53" i="7" s="1"/>
  <c r="E53" i="1"/>
  <c r="G53" i="1"/>
  <c r="P53" i="7" l="1"/>
  <c r="D53" i="7"/>
  <c r="L53" i="7"/>
  <c r="H53" i="7"/>
  <c r="F52" i="4"/>
  <c r="A51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C51" i="6"/>
  <c r="AC51" i="4"/>
  <c r="AD52" i="4" s="1"/>
  <c r="C51" i="4"/>
  <c r="G51" i="4"/>
  <c r="H52" i="4" s="1"/>
  <c r="I51" i="4"/>
  <c r="J52" i="4" s="1"/>
  <c r="K51" i="4"/>
  <c r="L52" i="4" s="1"/>
  <c r="M51" i="4"/>
  <c r="N52" i="4" s="1"/>
  <c r="O51" i="4"/>
  <c r="P52" i="4" s="1"/>
  <c r="Q51" i="4"/>
  <c r="R52" i="4" s="1"/>
  <c r="S51" i="4"/>
  <c r="T52" i="4" s="1"/>
  <c r="U51" i="4"/>
  <c r="V52" i="4" s="1"/>
  <c r="W51" i="4"/>
  <c r="X52" i="4" s="1"/>
  <c r="Y51" i="4"/>
  <c r="Z52" i="4" s="1"/>
  <c r="AA51" i="4"/>
  <c r="AB52" i="4" s="1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51" i="8"/>
  <c r="C51" i="7"/>
  <c r="D52" i="7" s="1"/>
  <c r="E51" i="7"/>
  <c r="F52" i="7" s="1"/>
  <c r="G51" i="7"/>
  <c r="H52" i="7" s="1"/>
  <c r="I51" i="7"/>
  <c r="K51" i="7"/>
  <c r="L52" i="7" s="1"/>
  <c r="M51" i="7"/>
  <c r="O51" i="7"/>
  <c r="P52" i="7" s="1"/>
  <c r="Q51" i="7"/>
  <c r="S51" i="7"/>
  <c r="T52" i="7" s="1"/>
  <c r="U51" i="7"/>
  <c r="W51" i="7"/>
  <c r="Y51" i="7"/>
  <c r="AA51" i="7"/>
  <c r="AB52" i="7" s="1"/>
  <c r="AC51" i="7"/>
  <c r="E52" i="1"/>
  <c r="G52" i="1"/>
  <c r="AD52" i="7" l="1"/>
  <c r="J52" i="7"/>
  <c r="R52" i="7"/>
  <c r="X52" i="7"/>
  <c r="V52" i="7"/>
  <c r="Z52" i="7"/>
  <c r="N52" i="7"/>
  <c r="D52" i="4"/>
  <c r="A50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C50" i="6"/>
  <c r="AC50" i="4"/>
  <c r="AD51" i="4" s="1"/>
  <c r="C50" i="4"/>
  <c r="D51" i="4" s="1"/>
  <c r="E50" i="4"/>
  <c r="F51" i="4" s="1"/>
  <c r="G50" i="4"/>
  <c r="H51" i="4" s="1"/>
  <c r="I50" i="4"/>
  <c r="J51" i="4" s="1"/>
  <c r="K50" i="4"/>
  <c r="L51" i="4" s="1"/>
  <c r="M50" i="4"/>
  <c r="N51" i="4" s="1"/>
  <c r="O50" i="4"/>
  <c r="P51" i="4" s="1"/>
  <c r="Q50" i="4"/>
  <c r="R51" i="4" s="1"/>
  <c r="S50" i="4"/>
  <c r="T51" i="4" s="1"/>
  <c r="U50" i="4"/>
  <c r="V51" i="4" s="1"/>
  <c r="W50" i="4"/>
  <c r="X51" i="4" s="1"/>
  <c r="Y50" i="4"/>
  <c r="Z51" i="4" s="1"/>
  <c r="AA50" i="4"/>
  <c r="AB51" i="4" s="1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C50" i="8"/>
  <c r="C50" i="7"/>
  <c r="D51" i="7" s="1"/>
  <c r="E50" i="7"/>
  <c r="F51" i="7" s="1"/>
  <c r="G50" i="7"/>
  <c r="H51" i="7" s="1"/>
  <c r="I50" i="7"/>
  <c r="J51" i="7" s="1"/>
  <c r="K50" i="7"/>
  <c r="L51" i="7" s="1"/>
  <c r="M50" i="7"/>
  <c r="N51" i="7" s="1"/>
  <c r="O50" i="7"/>
  <c r="P51" i="7" s="1"/>
  <c r="Q50" i="7"/>
  <c r="R51" i="7" s="1"/>
  <c r="S50" i="7"/>
  <c r="T51" i="7" s="1"/>
  <c r="U50" i="7"/>
  <c r="V51" i="7" s="1"/>
  <c r="W50" i="7"/>
  <c r="X51" i="7" s="1"/>
  <c r="Y50" i="7"/>
  <c r="Z51" i="7" s="1"/>
  <c r="AA50" i="7"/>
  <c r="AB51" i="7" s="1"/>
  <c r="AC50" i="7"/>
  <c r="AD51" i="7" s="1"/>
  <c r="E51" i="1"/>
  <c r="G51" i="1"/>
  <c r="A49" i="6" l="1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C49" i="6"/>
  <c r="AC49" i="4"/>
  <c r="AD50" i="4" s="1"/>
  <c r="C49" i="4"/>
  <c r="D50" i="4" s="1"/>
  <c r="E49" i="4"/>
  <c r="F50" i="4" s="1"/>
  <c r="G49" i="4"/>
  <c r="H50" i="4" s="1"/>
  <c r="I49" i="4"/>
  <c r="J50" i="4" s="1"/>
  <c r="K49" i="4"/>
  <c r="L50" i="4" s="1"/>
  <c r="M49" i="4"/>
  <c r="N50" i="4" s="1"/>
  <c r="O49" i="4"/>
  <c r="P50" i="4" s="1"/>
  <c r="Q49" i="4"/>
  <c r="R50" i="4" s="1"/>
  <c r="S49" i="4"/>
  <c r="T50" i="4" s="1"/>
  <c r="U49" i="4"/>
  <c r="V50" i="4" s="1"/>
  <c r="W49" i="4"/>
  <c r="X50" i="4" s="1"/>
  <c r="Y49" i="4"/>
  <c r="Z50" i="4" s="1"/>
  <c r="AA49" i="4"/>
  <c r="AB50" i="4" s="1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C49" i="7"/>
  <c r="D50" i="7" s="1"/>
  <c r="E49" i="7"/>
  <c r="F50" i="7" s="1"/>
  <c r="G49" i="7"/>
  <c r="H50" i="7" s="1"/>
  <c r="I49" i="7"/>
  <c r="J50" i="7" s="1"/>
  <c r="K49" i="7"/>
  <c r="L50" i="7" s="1"/>
  <c r="M49" i="7"/>
  <c r="N50" i="7" s="1"/>
  <c r="O49" i="7"/>
  <c r="P50" i="7" s="1"/>
  <c r="Q49" i="7"/>
  <c r="R50" i="7" s="1"/>
  <c r="S49" i="7"/>
  <c r="T50" i="7" s="1"/>
  <c r="U49" i="7"/>
  <c r="V50" i="7" s="1"/>
  <c r="W49" i="7"/>
  <c r="X50" i="7" s="1"/>
  <c r="Y49" i="7"/>
  <c r="Z50" i="7" s="1"/>
  <c r="AA49" i="7"/>
  <c r="AB50" i="7" s="1"/>
  <c r="AC49" i="7"/>
  <c r="AD50" i="7" s="1"/>
  <c r="E50" i="1"/>
  <c r="G50" i="1"/>
  <c r="A48" i="6" l="1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C48" i="6"/>
  <c r="AC48" i="4"/>
  <c r="AD49" i="4" s="1"/>
  <c r="C48" i="4"/>
  <c r="D49" i="4" s="1"/>
  <c r="E48" i="4"/>
  <c r="F49" i="4" s="1"/>
  <c r="G48" i="4"/>
  <c r="H49" i="4" s="1"/>
  <c r="I48" i="4"/>
  <c r="J49" i="4" s="1"/>
  <c r="K48" i="4"/>
  <c r="L49" i="4" s="1"/>
  <c r="M48" i="4"/>
  <c r="N49" i="4" s="1"/>
  <c r="O48" i="4"/>
  <c r="P49" i="4" s="1"/>
  <c r="Q48" i="4"/>
  <c r="R49" i="4" s="1"/>
  <c r="S48" i="4"/>
  <c r="T49" i="4" s="1"/>
  <c r="U48" i="4"/>
  <c r="V49" i="4" s="1"/>
  <c r="W48" i="4"/>
  <c r="X49" i="4" s="1"/>
  <c r="Y48" i="4"/>
  <c r="Z49" i="4" s="1"/>
  <c r="AA48" i="4"/>
  <c r="AB49" i="4" s="1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C48" i="8"/>
  <c r="C48" i="7"/>
  <c r="D49" i="7" s="1"/>
  <c r="E48" i="7"/>
  <c r="F49" i="7" s="1"/>
  <c r="G48" i="7"/>
  <c r="H49" i="7" s="1"/>
  <c r="I48" i="7"/>
  <c r="J49" i="7" s="1"/>
  <c r="K48" i="7"/>
  <c r="L49" i="7" s="1"/>
  <c r="M48" i="7"/>
  <c r="N49" i="7" s="1"/>
  <c r="O48" i="7"/>
  <c r="P49" i="7" s="1"/>
  <c r="Q48" i="7"/>
  <c r="R49" i="7" s="1"/>
  <c r="S48" i="7"/>
  <c r="T49" i="7" s="1"/>
  <c r="U48" i="7"/>
  <c r="V49" i="7" s="1"/>
  <c r="W48" i="7"/>
  <c r="X49" i="7" s="1"/>
  <c r="Y48" i="7"/>
  <c r="Z49" i="7" s="1"/>
  <c r="AA48" i="7"/>
  <c r="AB49" i="7" s="1"/>
  <c r="AC48" i="7"/>
  <c r="AD49" i="7" s="1"/>
  <c r="E49" i="1"/>
  <c r="G49" i="1"/>
  <c r="A47" i="6" l="1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C47" i="6"/>
  <c r="AC47" i="4"/>
  <c r="AD48" i="4" s="1"/>
  <c r="C47" i="4"/>
  <c r="D48" i="4" s="1"/>
  <c r="E47" i="4"/>
  <c r="F48" i="4" s="1"/>
  <c r="G47" i="4"/>
  <c r="H48" i="4" s="1"/>
  <c r="I47" i="4"/>
  <c r="J48" i="4" s="1"/>
  <c r="K47" i="4"/>
  <c r="L48" i="4" s="1"/>
  <c r="M47" i="4"/>
  <c r="N48" i="4" s="1"/>
  <c r="O47" i="4"/>
  <c r="P48" i="4" s="1"/>
  <c r="Q47" i="4"/>
  <c r="R48" i="4" s="1"/>
  <c r="S47" i="4"/>
  <c r="T48" i="4" s="1"/>
  <c r="U47" i="4"/>
  <c r="V48" i="4" s="1"/>
  <c r="W47" i="4"/>
  <c r="X48" i="4" s="1"/>
  <c r="Y47" i="4"/>
  <c r="Z48" i="4" s="1"/>
  <c r="AA47" i="4"/>
  <c r="AB48" i="4" s="1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C47" i="8"/>
  <c r="C47" i="7"/>
  <c r="D48" i="7" s="1"/>
  <c r="E47" i="7"/>
  <c r="F48" i="7" s="1"/>
  <c r="G47" i="7"/>
  <c r="H48" i="7" s="1"/>
  <c r="I47" i="7"/>
  <c r="J48" i="7" s="1"/>
  <c r="K47" i="7"/>
  <c r="L48" i="7" s="1"/>
  <c r="M47" i="7"/>
  <c r="N48" i="7" s="1"/>
  <c r="O47" i="7"/>
  <c r="P48" i="7" s="1"/>
  <c r="Q47" i="7"/>
  <c r="R48" i="7" s="1"/>
  <c r="S47" i="7"/>
  <c r="T48" i="7" s="1"/>
  <c r="U47" i="7"/>
  <c r="V48" i="7" s="1"/>
  <c r="W47" i="7"/>
  <c r="X48" i="7" s="1"/>
  <c r="Y47" i="7"/>
  <c r="Z48" i="7" s="1"/>
  <c r="AA47" i="7"/>
  <c r="AB48" i="7" s="1"/>
  <c r="AC47" i="7"/>
  <c r="AD48" i="7" s="1"/>
  <c r="E48" i="1"/>
  <c r="G48" i="1"/>
  <c r="A46" i="6" l="1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C46" i="6"/>
  <c r="AC46" i="4"/>
  <c r="AD47" i="4" s="1"/>
  <c r="C46" i="4"/>
  <c r="D47" i="4" s="1"/>
  <c r="E46" i="4"/>
  <c r="F47" i="4" s="1"/>
  <c r="G46" i="4"/>
  <c r="H47" i="4" s="1"/>
  <c r="I46" i="4"/>
  <c r="J47" i="4" s="1"/>
  <c r="K46" i="4"/>
  <c r="L47" i="4" s="1"/>
  <c r="M46" i="4"/>
  <c r="N47" i="4" s="1"/>
  <c r="O46" i="4"/>
  <c r="P47" i="4" s="1"/>
  <c r="Q46" i="4"/>
  <c r="R47" i="4" s="1"/>
  <c r="S46" i="4"/>
  <c r="T47" i="4" s="1"/>
  <c r="U46" i="4"/>
  <c r="V47" i="4" s="1"/>
  <c r="W46" i="4"/>
  <c r="X47" i="4" s="1"/>
  <c r="Y46" i="4"/>
  <c r="Z47" i="4" s="1"/>
  <c r="AA46" i="4"/>
  <c r="AB47" i="4" s="1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C46" i="8"/>
  <c r="C46" i="7"/>
  <c r="D47" i="7" s="1"/>
  <c r="E46" i="7"/>
  <c r="F47" i="7" s="1"/>
  <c r="G46" i="7"/>
  <c r="H47" i="7" s="1"/>
  <c r="I46" i="7"/>
  <c r="J47" i="7" s="1"/>
  <c r="K46" i="7"/>
  <c r="L47" i="7" s="1"/>
  <c r="M46" i="7"/>
  <c r="N47" i="7" s="1"/>
  <c r="O46" i="7"/>
  <c r="P47" i="7" s="1"/>
  <c r="Q46" i="7"/>
  <c r="R47" i="7" s="1"/>
  <c r="S46" i="7"/>
  <c r="T47" i="7" s="1"/>
  <c r="U46" i="7"/>
  <c r="V47" i="7" s="1"/>
  <c r="W46" i="7"/>
  <c r="X47" i="7" s="1"/>
  <c r="Y46" i="7"/>
  <c r="Z47" i="7" s="1"/>
  <c r="AA46" i="7"/>
  <c r="AB47" i="7" s="1"/>
  <c r="AC46" i="7"/>
  <c r="AD47" i="7" s="1"/>
  <c r="E47" i="1"/>
  <c r="G47" i="1"/>
  <c r="A45" i="6" l="1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C45" i="6"/>
  <c r="AC45" i="4"/>
  <c r="AD46" i="4" s="1"/>
  <c r="C45" i="4"/>
  <c r="D46" i="4" s="1"/>
  <c r="E45" i="4"/>
  <c r="F46" i="4" s="1"/>
  <c r="G45" i="4"/>
  <c r="H46" i="4" s="1"/>
  <c r="I45" i="4"/>
  <c r="J46" i="4" s="1"/>
  <c r="K45" i="4"/>
  <c r="L46" i="4" s="1"/>
  <c r="M45" i="4"/>
  <c r="N46" i="4" s="1"/>
  <c r="O45" i="4"/>
  <c r="P46" i="4" s="1"/>
  <c r="Q45" i="4"/>
  <c r="R46" i="4" s="1"/>
  <c r="S45" i="4"/>
  <c r="T46" i="4" s="1"/>
  <c r="U45" i="4"/>
  <c r="V46" i="4" s="1"/>
  <c r="W45" i="4"/>
  <c r="X46" i="4" s="1"/>
  <c r="Y45" i="4"/>
  <c r="Z46" i="4" s="1"/>
  <c r="AA45" i="4"/>
  <c r="AB46" i="4" s="1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C45" i="8"/>
  <c r="C45" i="7"/>
  <c r="D46" i="7" s="1"/>
  <c r="E45" i="7"/>
  <c r="F46" i="7" s="1"/>
  <c r="G45" i="7"/>
  <c r="H46" i="7" s="1"/>
  <c r="I45" i="7"/>
  <c r="J46" i="7" s="1"/>
  <c r="K45" i="7"/>
  <c r="L46" i="7" s="1"/>
  <c r="M45" i="7"/>
  <c r="N46" i="7" s="1"/>
  <c r="O45" i="7"/>
  <c r="P46" i="7" s="1"/>
  <c r="Q45" i="7"/>
  <c r="R46" i="7" s="1"/>
  <c r="S45" i="7"/>
  <c r="T46" i="7" s="1"/>
  <c r="U45" i="7"/>
  <c r="V46" i="7" s="1"/>
  <c r="W45" i="7"/>
  <c r="X46" i="7" s="1"/>
  <c r="Y45" i="7"/>
  <c r="Z46" i="7" s="1"/>
  <c r="AA45" i="7"/>
  <c r="AB46" i="7" s="1"/>
  <c r="AC45" i="7"/>
  <c r="AD46" i="7" s="1"/>
  <c r="E46" i="1"/>
  <c r="G46" i="1"/>
  <c r="A44" i="6" l="1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C44" i="6"/>
  <c r="AC44" i="4"/>
  <c r="AD45" i="4" s="1"/>
  <c r="C44" i="4"/>
  <c r="D45" i="4" s="1"/>
  <c r="E44" i="4"/>
  <c r="F45" i="4" s="1"/>
  <c r="G44" i="4"/>
  <c r="H45" i="4" s="1"/>
  <c r="I44" i="4"/>
  <c r="J45" i="4" s="1"/>
  <c r="K44" i="4"/>
  <c r="L45" i="4" s="1"/>
  <c r="M44" i="4"/>
  <c r="N45" i="4" s="1"/>
  <c r="O44" i="4"/>
  <c r="P45" i="4" s="1"/>
  <c r="Q44" i="4"/>
  <c r="R45" i="4" s="1"/>
  <c r="S44" i="4"/>
  <c r="T45" i="4" s="1"/>
  <c r="U44" i="4"/>
  <c r="V45" i="4" s="1"/>
  <c r="W44" i="4"/>
  <c r="X45" i="4" s="1"/>
  <c r="Y44" i="4"/>
  <c r="Z45" i="4" s="1"/>
  <c r="AA44" i="4"/>
  <c r="AB45" i="4" s="1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C44" i="8"/>
  <c r="C44" i="7"/>
  <c r="D45" i="7" s="1"/>
  <c r="E44" i="7"/>
  <c r="F45" i="7" s="1"/>
  <c r="G44" i="7"/>
  <c r="H45" i="7" s="1"/>
  <c r="I44" i="7"/>
  <c r="J45" i="7" s="1"/>
  <c r="K44" i="7"/>
  <c r="L45" i="7" s="1"/>
  <c r="M44" i="7"/>
  <c r="N45" i="7" s="1"/>
  <c r="O44" i="7"/>
  <c r="P45" i="7" s="1"/>
  <c r="Q44" i="7"/>
  <c r="R45" i="7" s="1"/>
  <c r="S44" i="7"/>
  <c r="T45" i="7" s="1"/>
  <c r="U44" i="7"/>
  <c r="V45" i="7" s="1"/>
  <c r="W44" i="7"/>
  <c r="X45" i="7" s="1"/>
  <c r="Y44" i="7"/>
  <c r="Z45" i="7" s="1"/>
  <c r="AA44" i="7"/>
  <c r="AB45" i="7" s="1"/>
  <c r="AC44" i="7"/>
  <c r="AD45" i="7" s="1"/>
  <c r="E45" i="1"/>
  <c r="G45" i="1"/>
  <c r="A43" i="6" l="1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C43" i="6"/>
  <c r="AC43" i="4"/>
  <c r="AD44" i="4" s="1"/>
  <c r="C43" i="4"/>
  <c r="D44" i="4" s="1"/>
  <c r="E43" i="4"/>
  <c r="F44" i="4" s="1"/>
  <c r="G43" i="4"/>
  <c r="H44" i="4" s="1"/>
  <c r="I43" i="4"/>
  <c r="J44" i="4" s="1"/>
  <c r="K43" i="4"/>
  <c r="L44" i="4" s="1"/>
  <c r="M43" i="4"/>
  <c r="N44" i="4" s="1"/>
  <c r="O43" i="4"/>
  <c r="P44" i="4" s="1"/>
  <c r="Q43" i="4"/>
  <c r="R44" i="4" s="1"/>
  <c r="S43" i="4"/>
  <c r="T44" i="4" s="1"/>
  <c r="U43" i="4"/>
  <c r="V44" i="4" s="1"/>
  <c r="W43" i="4"/>
  <c r="X44" i="4" s="1"/>
  <c r="Y43" i="4"/>
  <c r="Z44" i="4" s="1"/>
  <c r="AA43" i="4"/>
  <c r="AB44" i="4" s="1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C43" i="8"/>
  <c r="C43" i="7"/>
  <c r="D44" i="7" s="1"/>
  <c r="E43" i="7"/>
  <c r="F44" i="7" s="1"/>
  <c r="G43" i="7"/>
  <c r="H44" i="7" s="1"/>
  <c r="I43" i="7"/>
  <c r="J44" i="7" s="1"/>
  <c r="K43" i="7"/>
  <c r="L44" i="7" s="1"/>
  <c r="M43" i="7"/>
  <c r="N44" i="7" s="1"/>
  <c r="O43" i="7"/>
  <c r="P44" i="7" s="1"/>
  <c r="Q43" i="7"/>
  <c r="R44" i="7" s="1"/>
  <c r="S43" i="7"/>
  <c r="T44" i="7" s="1"/>
  <c r="U43" i="7"/>
  <c r="V44" i="7" s="1"/>
  <c r="W43" i="7"/>
  <c r="X44" i="7" s="1"/>
  <c r="Y43" i="7"/>
  <c r="Z44" i="7" s="1"/>
  <c r="AA43" i="7"/>
  <c r="AB44" i="7" s="1"/>
  <c r="AC43" i="7"/>
  <c r="AD44" i="7" s="1"/>
  <c r="E44" i="1"/>
  <c r="G44" i="1"/>
  <c r="A42" i="6" l="1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C42" i="6"/>
  <c r="AC42" i="4"/>
  <c r="AD43" i="4" s="1"/>
  <c r="C42" i="4"/>
  <c r="D43" i="4" s="1"/>
  <c r="E42" i="4"/>
  <c r="F43" i="4" s="1"/>
  <c r="G42" i="4"/>
  <c r="H43" i="4" s="1"/>
  <c r="I42" i="4"/>
  <c r="J43" i="4" s="1"/>
  <c r="K42" i="4"/>
  <c r="L43" i="4" s="1"/>
  <c r="M42" i="4"/>
  <c r="N43" i="4" s="1"/>
  <c r="O42" i="4"/>
  <c r="P43" i="4" s="1"/>
  <c r="Q42" i="4"/>
  <c r="R43" i="4" s="1"/>
  <c r="S42" i="4"/>
  <c r="T43" i="4" s="1"/>
  <c r="U42" i="4"/>
  <c r="V43" i="4" s="1"/>
  <c r="W42" i="4"/>
  <c r="X43" i="4" s="1"/>
  <c r="Y42" i="4"/>
  <c r="Z43" i="4" s="1"/>
  <c r="AA42" i="4"/>
  <c r="AB43" i="4" s="1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C42" i="8"/>
  <c r="C42" i="7"/>
  <c r="D43" i="7" s="1"/>
  <c r="E42" i="7"/>
  <c r="F43" i="7" s="1"/>
  <c r="G42" i="7"/>
  <c r="H43" i="7" s="1"/>
  <c r="I42" i="7"/>
  <c r="J43" i="7" s="1"/>
  <c r="K42" i="7"/>
  <c r="L43" i="7" s="1"/>
  <c r="M42" i="7"/>
  <c r="N43" i="7" s="1"/>
  <c r="O42" i="7"/>
  <c r="P43" i="7" s="1"/>
  <c r="Q42" i="7"/>
  <c r="R43" i="7" s="1"/>
  <c r="S42" i="7"/>
  <c r="T43" i="7" s="1"/>
  <c r="U42" i="7"/>
  <c r="V43" i="7" s="1"/>
  <c r="W42" i="7"/>
  <c r="X43" i="7" s="1"/>
  <c r="Y42" i="7"/>
  <c r="Z43" i="7" s="1"/>
  <c r="AA42" i="7"/>
  <c r="AB43" i="7" s="1"/>
  <c r="AC42" i="7"/>
  <c r="AD43" i="7" s="1"/>
  <c r="E43" i="1"/>
  <c r="G43" i="1"/>
  <c r="A41" i="6" l="1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C41" i="6"/>
  <c r="AC41" i="4"/>
  <c r="AD42" i="4" s="1"/>
  <c r="C41" i="4"/>
  <c r="D42" i="4" s="1"/>
  <c r="E41" i="4"/>
  <c r="F42" i="4" s="1"/>
  <c r="G41" i="4"/>
  <c r="H42" i="4" s="1"/>
  <c r="I41" i="4"/>
  <c r="J42" i="4" s="1"/>
  <c r="K41" i="4"/>
  <c r="L42" i="4" s="1"/>
  <c r="M41" i="4"/>
  <c r="N42" i="4" s="1"/>
  <c r="O41" i="4"/>
  <c r="P42" i="4" s="1"/>
  <c r="Q41" i="4"/>
  <c r="R42" i="4" s="1"/>
  <c r="S41" i="4"/>
  <c r="T42" i="4" s="1"/>
  <c r="U41" i="4"/>
  <c r="V42" i="4" s="1"/>
  <c r="W41" i="4"/>
  <c r="X42" i="4" s="1"/>
  <c r="Y41" i="4"/>
  <c r="Z42" i="4" s="1"/>
  <c r="AA41" i="4"/>
  <c r="AB42" i="4" s="1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C41" i="8"/>
  <c r="C41" i="7"/>
  <c r="D42" i="7" s="1"/>
  <c r="E41" i="7"/>
  <c r="F42" i="7" s="1"/>
  <c r="G41" i="7"/>
  <c r="H42" i="7" s="1"/>
  <c r="I41" i="7"/>
  <c r="J42" i="7" s="1"/>
  <c r="K41" i="7"/>
  <c r="L42" i="7" s="1"/>
  <c r="M41" i="7"/>
  <c r="N42" i="7" s="1"/>
  <c r="O41" i="7"/>
  <c r="P42" i="7" s="1"/>
  <c r="Q41" i="7"/>
  <c r="R42" i="7" s="1"/>
  <c r="S41" i="7"/>
  <c r="T42" i="7" s="1"/>
  <c r="U41" i="7"/>
  <c r="V42" i="7" s="1"/>
  <c r="W41" i="7"/>
  <c r="X42" i="7" s="1"/>
  <c r="Y41" i="7"/>
  <c r="Z42" i="7" s="1"/>
  <c r="AA41" i="7"/>
  <c r="AB42" i="7" s="1"/>
  <c r="AC41" i="7"/>
  <c r="AD42" i="7" s="1"/>
  <c r="E42" i="1"/>
  <c r="G42" i="1"/>
  <c r="A40" i="6" l="1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C40" i="6"/>
  <c r="AC40" i="4"/>
  <c r="AD41" i="4" s="1"/>
  <c r="C40" i="4"/>
  <c r="D41" i="4" s="1"/>
  <c r="E40" i="4"/>
  <c r="F41" i="4" s="1"/>
  <c r="G40" i="4"/>
  <c r="H41" i="4" s="1"/>
  <c r="I40" i="4"/>
  <c r="J41" i="4" s="1"/>
  <c r="K40" i="4"/>
  <c r="L41" i="4" s="1"/>
  <c r="M40" i="4"/>
  <c r="N41" i="4" s="1"/>
  <c r="O40" i="4"/>
  <c r="P41" i="4" s="1"/>
  <c r="Q40" i="4"/>
  <c r="R41" i="4" s="1"/>
  <c r="S40" i="4"/>
  <c r="T41" i="4" s="1"/>
  <c r="U40" i="4"/>
  <c r="V41" i="4" s="1"/>
  <c r="W40" i="4"/>
  <c r="X41" i="4" s="1"/>
  <c r="Y40" i="4"/>
  <c r="Z41" i="4" s="1"/>
  <c r="AA40" i="4"/>
  <c r="AB41" i="4" s="1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C40" i="8"/>
  <c r="C40" i="7"/>
  <c r="D41" i="7" s="1"/>
  <c r="E40" i="7"/>
  <c r="F41" i="7" s="1"/>
  <c r="G40" i="7"/>
  <c r="H41" i="7" s="1"/>
  <c r="I40" i="7"/>
  <c r="J41" i="7" s="1"/>
  <c r="K40" i="7"/>
  <c r="L41" i="7" s="1"/>
  <c r="M40" i="7"/>
  <c r="N41" i="7" s="1"/>
  <c r="O40" i="7"/>
  <c r="P41" i="7" s="1"/>
  <c r="Q40" i="7"/>
  <c r="R41" i="7" s="1"/>
  <c r="S40" i="7"/>
  <c r="T41" i="7" s="1"/>
  <c r="U40" i="7"/>
  <c r="V41" i="7" s="1"/>
  <c r="W40" i="7"/>
  <c r="X41" i="7" s="1"/>
  <c r="Y40" i="7"/>
  <c r="Z41" i="7" s="1"/>
  <c r="AA40" i="7"/>
  <c r="AB41" i="7" s="1"/>
  <c r="AC40" i="7"/>
  <c r="AD41" i="7" s="1"/>
  <c r="E41" i="1"/>
  <c r="G41" i="1"/>
  <c r="A39" i="6" l="1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C39" i="6"/>
  <c r="AC39" i="4"/>
  <c r="AD40" i="4" s="1"/>
  <c r="C39" i="4"/>
  <c r="D40" i="4" s="1"/>
  <c r="E39" i="4"/>
  <c r="F40" i="4" s="1"/>
  <c r="G39" i="4"/>
  <c r="H40" i="4" s="1"/>
  <c r="I39" i="4"/>
  <c r="J40" i="4" s="1"/>
  <c r="K39" i="4"/>
  <c r="L40" i="4" s="1"/>
  <c r="M39" i="4"/>
  <c r="N40" i="4" s="1"/>
  <c r="O39" i="4"/>
  <c r="P40" i="4" s="1"/>
  <c r="Q39" i="4"/>
  <c r="R40" i="4" s="1"/>
  <c r="S39" i="4"/>
  <c r="T40" i="4" s="1"/>
  <c r="U39" i="4"/>
  <c r="V40" i="4" s="1"/>
  <c r="W39" i="4"/>
  <c r="X40" i="4" s="1"/>
  <c r="Y39" i="4"/>
  <c r="Z40" i="4" s="1"/>
  <c r="AA39" i="4"/>
  <c r="AB40" i="4" s="1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C39" i="8"/>
  <c r="C39" i="7"/>
  <c r="D40" i="7" s="1"/>
  <c r="E39" i="7"/>
  <c r="F40" i="7" s="1"/>
  <c r="G39" i="7"/>
  <c r="H40" i="7" s="1"/>
  <c r="I39" i="7"/>
  <c r="J40" i="7" s="1"/>
  <c r="K39" i="7"/>
  <c r="L40" i="7" s="1"/>
  <c r="M39" i="7"/>
  <c r="N40" i="7" s="1"/>
  <c r="O39" i="7"/>
  <c r="P40" i="7" s="1"/>
  <c r="Q39" i="7"/>
  <c r="R40" i="7" s="1"/>
  <c r="S39" i="7"/>
  <c r="T40" i="7" s="1"/>
  <c r="U39" i="7"/>
  <c r="V40" i="7" s="1"/>
  <c r="W39" i="7"/>
  <c r="X40" i="7" s="1"/>
  <c r="Y39" i="7"/>
  <c r="Z40" i="7" s="1"/>
  <c r="AA39" i="7"/>
  <c r="AB40" i="7" s="1"/>
  <c r="AC39" i="7"/>
  <c r="AD40" i="7" s="1"/>
  <c r="E40" i="1"/>
  <c r="G40" i="1"/>
  <c r="A38" i="6" l="1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C38" i="6"/>
  <c r="AC38" i="4"/>
  <c r="AD39" i="4" s="1"/>
  <c r="C38" i="4"/>
  <c r="D39" i="4" s="1"/>
  <c r="E38" i="4"/>
  <c r="F39" i="4" s="1"/>
  <c r="G38" i="4"/>
  <c r="H39" i="4" s="1"/>
  <c r="I38" i="4"/>
  <c r="J39" i="4" s="1"/>
  <c r="K38" i="4"/>
  <c r="L39" i="4" s="1"/>
  <c r="M38" i="4"/>
  <c r="N39" i="4" s="1"/>
  <c r="O38" i="4"/>
  <c r="P39" i="4" s="1"/>
  <c r="Q38" i="4"/>
  <c r="R39" i="4" s="1"/>
  <c r="S38" i="4"/>
  <c r="T39" i="4" s="1"/>
  <c r="U38" i="4"/>
  <c r="V39" i="4" s="1"/>
  <c r="W38" i="4"/>
  <c r="X39" i="4" s="1"/>
  <c r="Y38" i="4"/>
  <c r="Z39" i="4" s="1"/>
  <c r="AA38" i="4"/>
  <c r="AB39" i="4" s="1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C38" i="8"/>
  <c r="C38" i="7"/>
  <c r="D39" i="7" s="1"/>
  <c r="E38" i="7"/>
  <c r="F39" i="7" s="1"/>
  <c r="G38" i="7"/>
  <c r="H39" i="7" s="1"/>
  <c r="I38" i="7"/>
  <c r="J39" i="7" s="1"/>
  <c r="K38" i="7"/>
  <c r="L39" i="7" s="1"/>
  <c r="M38" i="7"/>
  <c r="N39" i="7" s="1"/>
  <c r="O38" i="7"/>
  <c r="P39" i="7" s="1"/>
  <c r="Q38" i="7"/>
  <c r="R39" i="7" s="1"/>
  <c r="S38" i="7"/>
  <c r="T39" i="7" s="1"/>
  <c r="U38" i="7"/>
  <c r="V39" i="7" s="1"/>
  <c r="W38" i="7"/>
  <c r="X39" i="7" s="1"/>
  <c r="Y38" i="7"/>
  <c r="Z39" i="7" s="1"/>
  <c r="AA38" i="7"/>
  <c r="AB39" i="7" s="1"/>
  <c r="AC38" i="7"/>
  <c r="AD39" i="7" s="1"/>
  <c r="E39" i="1"/>
  <c r="G39" i="1"/>
  <c r="A37" i="6" l="1"/>
  <c r="D36" i="6" l="1"/>
  <c r="E36" i="6"/>
  <c r="F36" i="6"/>
  <c r="G36" i="6"/>
  <c r="H36" i="6"/>
  <c r="I36" i="6"/>
  <c r="J36" i="6"/>
  <c r="K36" i="6"/>
  <c r="L36" i="6"/>
  <c r="M36" i="6"/>
  <c r="N36" i="6"/>
  <c r="O36" i="6"/>
  <c r="P36" i="6"/>
  <c r="C37" i="6"/>
  <c r="AC37" i="4"/>
  <c r="AD38" i="4" s="1"/>
  <c r="C37" i="4"/>
  <c r="D38" i="4" s="1"/>
  <c r="E37" i="4"/>
  <c r="F38" i="4" s="1"/>
  <c r="G37" i="4"/>
  <c r="H38" i="4" s="1"/>
  <c r="I37" i="4"/>
  <c r="J38" i="4" s="1"/>
  <c r="K37" i="4"/>
  <c r="L38" i="4" s="1"/>
  <c r="M37" i="4"/>
  <c r="N38" i="4" s="1"/>
  <c r="O37" i="4"/>
  <c r="P38" i="4" s="1"/>
  <c r="Q37" i="4"/>
  <c r="R38" i="4" s="1"/>
  <c r="S37" i="4"/>
  <c r="T38" i="4" s="1"/>
  <c r="U37" i="4"/>
  <c r="V38" i="4" s="1"/>
  <c r="W37" i="4"/>
  <c r="X38" i="4" s="1"/>
  <c r="Y37" i="4"/>
  <c r="Z38" i="4" s="1"/>
  <c r="AA37" i="4"/>
  <c r="AB38" i="4" s="1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C37" i="8"/>
  <c r="C37" i="7"/>
  <c r="D38" i="7" s="1"/>
  <c r="E37" i="7"/>
  <c r="F38" i="7" s="1"/>
  <c r="G37" i="7"/>
  <c r="H38" i="7" s="1"/>
  <c r="I37" i="7"/>
  <c r="J38" i="7" s="1"/>
  <c r="K37" i="7"/>
  <c r="L38" i="7" s="1"/>
  <c r="M37" i="7"/>
  <c r="N38" i="7" s="1"/>
  <c r="O37" i="7"/>
  <c r="P38" i="7" s="1"/>
  <c r="Q37" i="7"/>
  <c r="R38" i="7" s="1"/>
  <c r="S37" i="7"/>
  <c r="T38" i="7" s="1"/>
  <c r="U37" i="7"/>
  <c r="V38" i="7" s="1"/>
  <c r="W37" i="7"/>
  <c r="X38" i="7" s="1"/>
  <c r="Y37" i="7"/>
  <c r="Z38" i="7" s="1"/>
  <c r="AA37" i="7"/>
  <c r="AB38" i="7" s="1"/>
  <c r="AC37" i="7"/>
  <c r="AD38" i="7" s="1"/>
  <c r="E38" i="1"/>
  <c r="G38" i="1"/>
  <c r="A36" i="6" l="1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C36" i="6"/>
  <c r="AC36" i="4"/>
  <c r="AD37" i="4" s="1"/>
  <c r="C36" i="4"/>
  <c r="D37" i="4" s="1"/>
  <c r="E36" i="4"/>
  <c r="F37" i="4" s="1"/>
  <c r="G36" i="4"/>
  <c r="H37" i="4" s="1"/>
  <c r="I36" i="4"/>
  <c r="J37" i="4" s="1"/>
  <c r="K36" i="4"/>
  <c r="L37" i="4" s="1"/>
  <c r="M36" i="4"/>
  <c r="N37" i="4" s="1"/>
  <c r="O36" i="4"/>
  <c r="P37" i="4" s="1"/>
  <c r="Q36" i="4"/>
  <c r="R37" i="4" s="1"/>
  <c r="S36" i="4"/>
  <c r="T37" i="4" s="1"/>
  <c r="U36" i="4"/>
  <c r="V37" i="4" s="1"/>
  <c r="W36" i="4"/>
  <c r="X37" i="4" s="1"/>
  <c r="Y36" i="4"/>
  <c r="Z37" i="4" s="1"/>
  <c r="AA36" i="4"/>
  <c r="AB37" i="4" s="1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C36" i="8"/>
  <c r="C36" i="7"/>
  <c r="D37" i="7" s="1"/>
  <c r="E36" i="7"/>
  <c r="F37" i="7" s="1"/>
  <c r="G36" i="7"/>
  <c r="H37" i="7" s="1"/>
  <c r="I36" i="7"/>
  <c r="J37" i="7" s="1"/>
  <c r="K36" i="7"/>
  <c r="L37" i="7" s="1"/>
  <c r="M36" i="7"/>
  <c r="N37" i="7" s="1"/>
  <c r="O36" i="7"/>
  <c r="P37" i="7" s="1"/>
  <c r="Q36" i="7"/>
  <c r="R37" i="7" s="1"/>
  <c r="S36" i="7"/>
  <c r="T37" i="7" s="1"/>
  <c r="U36" i="7"/>
  <c r="V37" i="7" s="1"/>
  <c r="W36" i="7"/>
  <c r="X37" i="7" s="1"/>
  <c r="Y36" i="7"/>
  <c r="Z37" i="7" s="1"/>
  <c r="AA36" i="7"/>
  <c r="AB37" i="7" s="1"/>
  <c r="AC36" i="7"/>
  <c r="AD37" i="7" s="1"/>
  <c r="E37" i="1"/>
  <c r="G37" i="1"/>
  <c r="A35" i="6" l="1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C35" i="6"/>
  <c r="AC35" i="4"/>
  <c r="AD36" i="4" s="1"/>
  <c r="C35" i="4"/>
  <c r="D36" i="4" s="1"/>
  <c r="E35" i="4"/>
  <c r="F36" i="4" s="1"/>
  <c r="G35" i="4"/>
  <c r="H36" i="4" s="1"/>
  <c r="I35" i="4"/>
  <c r="J36" i="4" s="1"/>
  <c r="K35" i="4"/>
  <c r="L36" i="4" s="1"/>
  <c r="M35" i="4"/>
  <c r="N36" i="4" s="1"/>
  <c r="O35" i="4"/>
  <c r="P36" i="4" s="1"/>
  <c r="Q35" i="4"/>
  <c r="R36" i="4" s="1"/>
  <c r="S35" i="4"/>
  <c r="T36" i="4" s="1"/>
  <c r="U35" i="4"/>
  <c r="V36" i="4" s="1"/>
  <c r="W35" i="4"/>
  <c r="X36" i="4" s="1"/>
  <c r="Y35" i="4"/>
  <c r="Z36" i="4" s="1"/>
  <c r="AA35" i="4"/>
  <c r="AB36" i="4" s="1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C35" i="8"/>
  <c r="C35" i="7"/>
  <c r="D36" i="7" s="1"/>
  <c r="E35" i="7"/>
  <c r="F36" i="7" s="1"/>
  <c r="G35" i="7"/>
  <c r="H36" i="7" s="1"/>
  <c r="I35" i="7"/>
  <c r="J36" i="7" s="1"/>
  <c r="K35" i="7"/>
  <c r="L36" i="7" s="1"/>
  <c r="M35" i="7"/>
  <c r="N36" i="7" s="1"/>
  <c r="O35" i="7"/>
  <c r="P36" i="7" s="1"/>
  <c r="Q35" i="7"/>
  <c r="R36" i="7" s="1"/>
  <c r="S35" i="7"/>
  <c r="T36" i="7" s="1"/>
  <c r="U35" i="7"/>
  <c r="V36" i="7" s="1"/>
  <c r="W35" i="7"/>
  <c r="X36" i="7" s="1"/>
  <c r="Y35" i="7"/>
  <c r="Z36" i="7" s="1"/>
  <c r="AA35" i="7"/>
  <c r="AB36" i="7" s="1"/>
  <c r="AC35" i="7"/>
  <c r="AD36" i="7" s="1"/>
  <c r="E36" i="1"/>
  <c r="G36" i="1"/>
  <c r="A34" i="6" l="1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C34" i="6"/>
  <c r="AC34" i="4"/>
  <c r="AD35" i="4" s="1"/>
  <c r="C34" i="4"/>
  <c r="D35" i="4" s="1"/>
  <c r="E34" i="4"/>
  <c r="F35" i="4" s="1"/>
  <c r="G34" i="4"/>
  <c r="H35" i="4" s="1"/>
  <c r="I34" i="4"/>
  <c r="J35" i="4" s="1"/>
  <c r="K34" i="4"/>
  <c r="L35" i="4" s="1"/>
  <c r="M34" i="4"/>
  <c r="N35" i="4" s="1"/>
  <c r="O34" i="4"/>
  <c r="P35" i="4" s="1"/>
  <c r="Q34" i="4"/>
  <c r="R35" i="4" s="1"/>
  <c r="S34" i="4"/>
  <c r="T35" i="4" s="1"/>
  <c r="U34" i="4"/>
  <c r="V35" i="4" s="1"/>
  <c r="W34" i="4"/>
  <c r="X35" i="4" s="1"/>
  <c r="Y34" i="4"/>
  <c r="Z35" i="4" s="1"/>
  <c r="AA34" i="4"/>
  <c r="AB35" i="4" s="1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C34" i="8"/>
  <c r="C34" i="7"/>
  <c r="D35" i="7" s="1"/>
  <c r="E34" i="7"/>
  <c r="F35" i="7" s="1"/>
  <c r="G34" i="7"/>
  <c r="H35" i="7" s="1"/>
  <c r="I34" i="7"/>
  <c r="J35" i="7" s="1"/>
  <c r="K34" i="7"/>
  <c r="L35" i="7" s="1"/>
  <c r="M34" i="7"/>
  <c r="N35" i="7" s="1"/>
  <c r="O34" i="7"/>
  <c r="P35" i="7" s="1"/>
  <c r="Q34" i="7"/>
  <c r="R35" i="7" s="1"/>
  <c r="S34" i="7"/>
  <c r="T35" i="7" s="1"/>
  <c r="U34" i="7"/>
  <c r="V35" i="7" s="1"/>
  <c r="W34" i="7"/>
  <c r="X35" i="7" s="1"/>
  <c r="Y34" i="7"/>
  <c r="Z35" i="7" s="1"/>
  <c r="AA34" i="7"/>
  <c r="AB35" i="7" s="1"/>
  <c r="AC34" i="7"/>
  <c r="AD35" i="7" s="1"/>
  <c r="E35" i="1"/>
  <c r="G35" i="1"/>
  <c r="A33" i="6" l="1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C33" i="6"/>
  <c r="AC33" i="4"/>
  <c r="AD34" i="4" s="1"/>
  <c r="C33" i="4"/>
  <c r="D34" i="4" s="1"/>
  <c r="E33" i="4"/>
  <c r="F34" i="4" s="1"/>
  <c r="G33" i="4"/>
  <c r="H34" i="4" s="1"/>
  <c r="I33" i="4"/>
  <c r="J34" i="4" s="1"/>
  <c r="K33" i="4"/>
  <c r="L34" i="4" s="1"/>
  <c r="M33" i="4"/>
  <c r="N34" i="4" s="1"/>
  <c r="O33" i="4"/>
  <c r="P34" i="4" s="1"/>
  <c r="Q33" i="4"/>
  <c r="R34" i="4" s="1"/>
  <c r="S33" i="4"/>
  <c r="T34" i="4" s="1"/>
  <c r="U33" i="4"/>
  <c r="V34" i="4" s="1"/>
  <c r="W33" i="4"/>
  <c r="X34" i="4" s="1"/>
  <c r="Y33" i="4"/>
  <c r="Z34" i="4" s="1"/>
  <c r="AA33" i="4"/>
  <c r="AB34" i="4" s="1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C33" i="8"/>
  <c r="C33" i="7"/>
  <c r="D34" i="7" s="1"/>
  <c r="E33" i="7"/>
  <c r="F34" i="7" s="1"/>
  <c r="G33" i="7"/>
  <c r="H34" i="7" s="1"/>
  <c r="I33" i="7"/>
  <c r="J34" i="7" s="1"/>
  <c r="K33" i="7"/>
  <c r="L34" i="7" s="1"/>
  <c r="M33" i="7"/>
  <c r="N34" i="7" s="1"/>
  <c r="O33" i="7"/>
  <c r="P34" i="7" s="1"/>
  <c r="Q33" i="7"/>
  <c r="R34" i="7" s="1"/>
  <c r="S33" i="7"/>
  <c r="T34" i="7" s="1"/>
  <c r="U33" i="7"/>
  <c r="V34" i="7" s="1"/>
  <c r="W33" i="7"/>
  <c r="X34" i="7" s="1"/>
  <c r="Y33" i="7"/>
  <c r="Z34" i="7" s="1"/>
  <c r="AA33" i="7"/>
  <c r="AB34" i="7" s="1"/>
  <c r="AC33" i="7"/>
  <c r="AD34" i="7" s="1"/>
  <c r="E34" i="1"/>
  <c r="G34" i="1"/>
  <c r="A32" i="6" l="1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C32" i="6"/>
  <c r="AC32" i="4"/>
  <c r="AD33" i="4" s="1"/>
  <c r="C32" i="4"/>
  <c r="D33" i="4" s="1"/>
  <c r="E32" i="4"/>
  <c r="F33" i="4" s="1"/>
  <c r="G32" i="4"/>
  <c r="H33" i="4" s="1"/>
  <c r="I32" i="4"/>
  <c r="J33" i="4" s="1"/>
  <c r="K32" i="4"/>
  <c r="L33" i="4" s="1"/>
  <c r="M32" i="4"/>
  <c r="N33" i="4" s="1"/>
  <c r="O32" i="4"/>
  <c r="P33" i="4" s="1"/>
  <c r="Q32" i="4"/>
  <c r="R33" i="4" s="1"/>
  <c r="S32" i="4"/>
  <c r="T33" i="4" s="1"/>
  <c r="U32" i="4"/>
  <c r="V33" i="4" s="1"/>
  <c r="W32" i="4"/>
  <c r="X33" i="4" s="1"/>
  <c r="Y32" i="4"/>
  <c r="Z33" i="4" s="1"/>
  <c r="AA32" i="4"/>
  <c r="AB33" i="4" s="1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C32" i="8"/>
  <c r="C32" i="7"/>
  <c r="D33" i="7" s="1"/>
  <c r="E32" i="7"/>
  <c r="F33" i="7" s="1"/>
  <c r="G32" i="7"/>
  <c r="H33" i="7" s="1"/>
  <c r="I32" i="7"/>
  <c r="J33" i="7" s="1"/>
  <c r="K32" i="7"/>
  <c r="L33" i="7" s="1"/>
  <c r="M32" i="7"/>
  <c r="N33" i="7" s="1"/>
  <c r="O32" i="7"/>
  <c r="P33" i="7" s="1"/>
  <c r="Q32" i="7"/>
  <c r="R33" i="7" s="1"/>
  <c r="S32" i="7"/>
  <c r="T33" i="7" s="1"/>
  <c r="U32" i="7"/>
  <c r="V33" i="7" s="1"/>
  <c r="W32" i="7"/>
  <c r="X33" i="7" s="1"/>
  <c r="Y32" i="7"/>
  <c r="Z33" i="7" s="1"/>
  <c r="AA32" i="7"/>
  <c r="AB33" i="7" s="1"/>
  <c r="AC32" i="7"/>
  <c r="AD33" i="7" s="1"/>
  <c r="E33" i="1"/>
  <c r="G33" i="1"/>
  <c r="A31" i="6" l="1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C31" i="6"/>
  <c r="AC31" i="4"/>
  <c r="AD32" i="4" s="1"/>
  <c r="C31" i="4"/>
  <c r="D32" i="4" s="1"/>
  <c r="E31" i="4"/>
  <c r="F32" i="4" s="1"/>
  <c r="G31" i="4"/>
  <c r="H32" i="4" s="1"/>
  <c r="I31" i="4"/>
  <c r="J32" i="4" s="1"/>
  <c r="K31" i="4"/>
  <c r="L32" i="4" s="1"/>
  <c r="M31" i="4"/>
  <c r="N32" i="4" s="1"/>
  <c r="O31" i="4"/>
  <c r="P32" i="4" s="1"/>
  <c r="Q31" i="4"/>
  <c r="R32" i="4" s="1"/>
  <c r="S31" i="4"/>
  <c r="T32" i="4" s="1"/>
  <c r="U31" i="4"/>
  <c r="V32" i="4" s="1"/>
  <c r="W31" i="4"/>
  <c r="X32" i="4" s="1"/>
  <c r="Y31" i="4"/>
  <c r="Z32" i="4" s="1"/>
  <c r="AA31" i="4"/>
  <c r="AB32" i="4" s="1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C31" i="8"/>
  <c r="C31" i="7"/>
  <c r="D32" i="7" s="1"/>
  <c r="E31" i="7"/>
  <c r="F32" i="7" s="1"/>
  <c r="G31" i="7"/>
  <c r="H32" i="7" s="1"/>
  <c r="I31" i="7"/>
  <c r="J32" i="7" s="1"/>
  <c r="K31" i="7"/>
  <c r="L32" i="7" s="1"/>
  <c r="M31" i="7"/>
  <c r="N32" i="7" s="1"/>
  <c r="O31" i="7"/>
  <c r="P32" i="7" s="1"/>
  <c r="Q31" i="7"/>
  <c r="R32" i="7" s="1"/>
  <c r="S31" i="7"/>
  <c r="T32" i="7" s="1"/>
  <c r="U31" i="7"/>
  <c r="V32" i="7" s="1"/>
  <c r="W31" i="7"/>
  <c r="X32" i="7" s="1"/>
  <c r="Y31" i="7"/>
  <c r="Z32" i="7" s="1"/>
  <c r="AA31" i="7"/>
  <c r="AB32" i="7" s="1"/>
  <c r="AC31" i="7"/>
  <c r="AD32" i="7" s="1"/>
  <c r="E32" i="1"/>
  <c r="G32" i="1"/>
  <c r="C25" i="8" l="1"/>
  <c r="C30" i="8"/>
  <c r="O4" i="8"/>
  <c r="O5" i="8"/>
  <c r="O6" i="8"/>
  <c r="O8" i="8"/>
  <c r="O9" i="8"/>
  <c r="O10" i="8"/>
  <c r="P5" i="8"/>
  <c r="P9" i="8"/>
  <c r="O14" i="8"/>
  <c r="M15" i="8"/>
  <c r="N23" i="8"/>
  <c r="M11" i="8"/>
  <c r="M8" i="8"/>
  <c r="M5" i="8"/>
  <c r="N5" i="8"/>
  <c r="J27" i="8"/>
  <c r="D4" i="8"/>
  <c r="E4" i="8"/>
  <c r="F4" i="8"/>
  <c r="G4" i="8"/>
  <c r="H4" i="8"/>
  <c r="I4" i="8"/>
  <c r="J4" i="8"/>
  <c r="K4" i="8"/>
  <c r="L4" i="8"/>
  <c r="M4" i="8"/>
  <c r="N4" i="8"/>
  <c r="P4" i="8"/>
  <c r="D5" i="8"/>
  <c r="E5" i="8"/>
  <c r="F5" i="8"/>
  <c r="G5" i="8"/>
  <c r="H5" i="8"/>
  <c r="I5" i="8"/>
  <c r="J5" i="8"/>
  <c r="K5" i="8"/>
  <c r="L5" i="8"/>
  <c r="D6" i="8"/>
  <c r="E6" i="8"/>
  <c r="F6" i="8"/>
  <c r="G6" i="8"/>
  <c r="H6" i="8"/>
  <c r="I6" i="8"/>
  <c r="J6" i="8"/>
  <c r="K6" i="8"/>
  <c r="L6" i="8"/>
  <c r="M6" i="8"/>
  <c r="N6" i="8"/>
  <c r="P6" i="8"/>
  <c r="D7" i="8"/>
  <c r="E7" i="8"/>
  <c r="F7" i="8"/>
  <c r="G7" i="8"/>
  <c r="H7" i="8"/>
  <c r="I7" i="8"/>
  <c r="J7" i="8"/>
  <c r="K7" i="8"/>
  <c r="L7" i="8"/>
  <c r="M7" i="8"/>
  <c r="N7" i="8"/>
  <c r="O7" i="8"/>
  <c r="P7" i="8"/>
  <c r="D8" i="8"/>
  <c r="E8" i="8"/>
  <c r="F8" i="8"/>
  <c r="G8" i="8"/>
  <c r="H8" i="8"/>
  <c r="I8" i="8"/>
  <c r="J8" i="8"/>
  <c r="K8" i="8"/>
  <c r="L8" i="8"/>
  <c r="N8" i="8"/>
  <c r="P8" i="8"/>
  <c r="D9" i="8"/>
  <c r="E9" i="8"/>
  <c r="F9" i="8"/>
  <c r="G9" i="8"/>
  <c r="H9" i="8"/>
  <c r="I9" i="8"/>
  <c r="J9" i="8"/>
  <c r="K9" i="8"/>
  <c r="L9" i="8"/>
  <c r="M9" i="8"/>
  <c r="N9" i="8"/>
  <c r="D10" i="8"/>
  <c r="E10" i="8"/>
  <c r="F10" i="8"/>
  <c r="G10" i="8"/>
  <c r="H10" i="8"/>
  <c r="I10" i="8"/>
  <c r="J10" i="8"/>
  <c r="K10" i="8"/>
  <c r="L10" i="8"/>
  <c r="M10" i="8"/>
  <c r="N10" i="8"/>
  <c r="P10" i="8"/>
  <c r="D11" i="8"/>
  <c r="E11" i="8"/>
  <c r="F11" i="8"/>
  <c r="G11" i="8"/>
  <c r="H11" i="8"/>
  <c r="I11" i="8"/>
  <c r="J11" i="8"/>
  <c r="K11" i="8"/>
  <c r="L11" i="8"/>
  <c r="N11" i="8"/>
  <c r="O11" i="8"/>
  <c r="P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D14" i="8"/>
  <c r="E14" i="8"/>
  <c r="F14" i="8"/>
  <c r="G14" i="8"/>
  <c r="H14" i="8"/>
  <c r="I14" i="8"/>
  <c r="J14" i="8"/>
  <c r="K14" i="8"/>
  <c r="L14" i="8"/>
  <c r="M14" i="8"/>
  <c r="N14" i="8"/>
  <c r="P14" i="8"/>
  <c r="D15" i="8"/>
  <c r="E15" i="8"/>
  <c r="F15" i="8"/>
  <c r="G15" i="8"/>
  <c r="H15" i="8"/>
  <c r="I15" i="8"/>
  <c r="J15" i="8"/>
  <c r="K15" i="8"/>
  <c r="L15" i="8"/>
  <c r="N15" i="8"/>
  <c r="O15" i="8"/>
  <c r="P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D23" i="8"/>
  <c r="E23" i="8"/>
  <c r="F23" i="8"/>
  <c r="G23" i="8"/>
  <c r="H23" i="8"/>
  <c r="I23" i="8"/>
  <c r="J23" i="8"/>
  <c r="K23" i="8"/>
  <c r="L23" i="8"/>
  <c r="M23" i="8"/>
  <c r="O23" i="8"/>
  <c r="P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D27" i="8"/>
  <c r="E27" i="8"/>
  <c r="F27" i="8"/>
  <c r="G27" i="8"/>
  <c r="H27" i="8"/>
  <c r="I27" i="8"/>
  <c r="K27" i="8"/>
  <c r="L27" i="8"/>
  <c r="M27" i="8"/>
  <c r="N27" i="8"/>
  <c r="O27" i="8"/>
  <c r="P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C18" i="8"/>
  <c r="C19" i="8"/>
  <c r="C20" i="8"/>
  <c r="C21" i="8"/>
  <c r="C22" i="8"/>
  <c r="C23" i="8"/>
  <c r="C24" i="8"/>
  <c r="C26" i="8"/>
  <c r="C27" i="8"/>
  <c r="C28" i="8"/>
  <c r="C29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4" i="8"/>
  <c r="A30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C30" i="6"/>
  <c r="AC30" i="4"/>
  <c r="AD31" i="4" s="1"/>
  <c r="C30" i="4"/>
  <c r="D31" i="4" s="1"/>
  <c r="E30" i="4"/>
  <c r="F31" i="4" s="1"/>
  <c r="G30" i="4"/>
  <c r="H31" i="4" s="1"/>
  <c r="I30" i="4"/>
  <c r="J31" i="4" s="1"/>
  <c r="K30" i="4"/>
  <c r="L31" i="4" s="1"/>
  <c r="M30" i="4"/>
  <c r="N31" i="4" s="1"/>
  <c r="O30" i="4"/>
  <c r="P31" i="4" s="1"/>
  <c r="Q30" i="4"/>
  <c r="R31" i="4" s="1"/>
  <c r="S30" i="4"/>
  <c r="T31" i="4" s="1"/>
  <c r="U30" i="4"/>
  <c r="V31" i="4" s="1"/>
  <c r="W30" i="4"/>
  <c r="X31" i="4" s="1"/>
  <c r="Y30" i="4"/>
  <c r="Z31" i="4" s="1"/>
  <c r="AA30" i="4"/>
  <c r="AB31" i="4" s="1"/>
  <c r="C30" i="7"/>
  <c r="D31" i="7" s="1"/>
  <c r="E30" i="7"/>
  <c r="F31" i="7" s="1"/>
  <c r="G30" i="7"/>
  <c r="H31" i="7" s="1"/>
  <c r="I30" i="7"/>
  <c r="J31" i="7" s="1"/>
  <c r="K30" i="7"/>
  <c r="L31" i="7" s="1"/>
  <c r="M30" i="7"/>
  <c r="N31" i="7" s="1"/>
  <c r="O30" i="7"/>
  <c r="P31" i="7" s="1"/>
  <c r="Q30" i="7"/>
  <c r="R31" i="7" s="1"/>
  <c r="S30" i="7"/>
  <c r="T31" i="7" s="1"/>
  <c r="U30" i="7"/>
  <c r="V31" i="7" s="1"/>
  <c r="W30" i="7"/>
  <c r="X31" i="7" s="1"/>
  <c r="Y30" i="7"/>
  <c r="Z31" i="7" s="1"/>
  <c r="AA30" i="7"/>
  <c r="AB31" i="7" s="1"/>
  <c r="AC30" i="7"/>
  <c r="AD31" i="7" s="1"/>
  <c r="E31" i="1"/>
  <c r="G31" i="1"/>
  <c r="A29" i="6" l="1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C29" i="6"/>
  <c r="AC29" i="4"/>
  <c r="AD30" i="4" s="1"/>
  <c r="C29" i="4"/>
  <c r="D30" i="4" s="1"/>
  <c r="E29" i="4"/>
  <c r="F30" i="4" s="1"/>
  <c r="G29" i="4"/>
  <c r="H30" i="4" s="1"/>
  <c r="I29" i="4"/>
  <c r="J30" i="4" s="1"/>
  <c r="K29" i="4"/>
  <c r="L30" i="4" s="1"/>
  <c r="M29" i="4"/>
  <c r="N30" i="4" s="1"/>
  <c r="O29" i="4"/>
  <c r="P30" i="4" s="1"/>
  <c r="Q29" i="4"/>
  <c r="R30" i="4" s="1"/>
  <c r="S29" i="4"/>
  <c r="T30" i="4" s="1"/>
  <c r="U29" i="4"/>
  <c r="V30" i="4" s="1"/>
  <c r="W29" i="4"/>
  <c r="X30" i="4" s="1"/>
  <c r="Y29" i="4"/>
  <c r="Z30" i="4" s="1"/>
  <c r="AA29" i="4"/>
  <c r="AB30" i="4" s="1"/>
  <c r="C29" i="7"/>
  <c r="D30" i="7" s="1"/>
  <c r="E29" i="7"/>
  <c r="F30" i="7" s="1"/>
  <c r="G29" i="7"/>
  <c r="H30" i="7" s="1"/>
  <c r="I29" i="7"/>
  <c r="J30" i="7" s="1"/>
  <c r="K29" i="7"/>
  <c r="L30" i="7" s="1"/>
  <c r="M29" i="7"/>
  <c r="N30" i="7" s="1"/>
  <c r="O29" i="7"/>
  <c r="P30" i="7" s="1"/>
  <c r="Q29" i="7"/>
  <c r="R30" i="7" s="1"/>
  <c r="S29" i="7"/>
  <c r="T30" i="7" s="1"/>
  <c r="U29" i="7"/>
  <c r="V30" i="7" s="1"/>
  <c r="W29" i="7"/>
  <c r="X30" i="7" s="1"/>
  <c r="Y29" i="7"/>
  <c r="Z30" i="7" s="1"/>
  <c r="AA29" i="7"/>
  <c r="AB30" i="7" s="1"/>
  <c r="AC29" i="7"/>
  <c r="AD30" i="7" s="1"/>
  <c r="E30" i="1"/>
  <c r="G30" i="1"/>
  <c r="A28" i="6" l="1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C28" i="6"/>
  <c r="AC28" i="4"/>
  <c r="AD29" i="4" s="1"/>
  <c r="C28" i="4"/>
  <c r="D29" i="4" s="1"/>
  <c r="E28" i="4"/>
  <c r="F29" i="4" s="1"/>
  <c r="G28" i="4"/>
  <c r="H29" i="4" s="1"/>
  <c r="I28" i="4"/>
  <c r="J29" i="4" s="1"/>
  <c r="K28" i="4"/>
  <c r="L29" i="4" s="1"/>
  <c r="M28" i="4"/>
  <c r="N29" i="4" s="1"/>
  <c r="O28" i="4"/>
  <c r="P29" i="4" s="1"/>
  <c r="Q28" i="4"/>
  <c r="R29" i="4" s="1"/>
  <c r="S28" i="4"/>
  <c r="T29" i="4" s="1"/>
  <c r="U28" i="4"/>
  <c r="V29" i="4" s="1"/>
  <c r="W28" i="4"/>
  <c r="X29" i="4" s="1"/>
  <c r="Y28" i="4"/>
  <c r="Z29" i="4" s="1"/>
  <c r="AA28" i="4"/>
  <c r="AB29" i="4" s="1"/>
  <c r="C28" i="7"/>
  <c r="D29" i="7" s="1"/>
  <c r="E28" i="7"/>
  <c r="F29" i="7" s="1"/>
  <c r="G28" i="7"/>
  <c r="H29" i="7" s="1"/>
  <c r="I28" i="7"/>
  <c r="J29" i="7" s="1"/>
  <c r="K28" i="7"/>
  <c r="L29" i="7" s="1"/>
  <c r="M28" i="7"/>
  <c r="N29" i="7" s="1"/>
  <c r="O28" i="7"/>
  <c r="P29" i="7" s="1"/>
  <c r="Q28" i="7"/>
  <c r="R29" i="7" s="1"/>
  <c r="S28" i="7"/>
  <c r="T29" i="7" s="1"/>
  <c r="U28" i="7"/>
  <c r="V29" i="7" s="1"/>
  <c r="W28" i="7"/>
  <c r="X29" i="7" s="1"/>
  <c r="Y28" i="7"/>
  <c r="Z29" i="7" s="1"/>
  <c r="AA28" i="7"/>
  <c r="AB29" i="7" s="1"/>
  <c r="AC28" i="7"/>
  <c r="AD29" i="7" s="1"/>
  <c r="E29" i="1"/>
  <c r="G29" i="1"/>
  <c r="D26" i="6" l="1"/>
  <c r="E26" i="6"/>
  <c r="F26" i="6"/>
  <c r="G26" i="6"/>
  <c r="H26" i="6"/>
  <c r="I26" i="6"/>
  <c r="J26" i="6"/>
  <c r="K26" i="6"/>
  <c r="L26" i="6"/>
  <c r="M26" i="6"/>
  <c r="N26" i="6"/>
  <c r="O26" i="6"/>
  <c r="P26" i="6"/>
  <c r="C27" i="6"/>
  <c r="A27" i="6"/>
  <c r="AC27" i="4"/>
  <c r="AD28" i="4" s="1"/>
  <c r="C27" i="4"/>
  <c r="D28" i="4" s="1"/>
  <c r="E27" i="4"/>
  <c r="F28" i="4" s="1"/>
  <c r="G27" i="4"/>
  <c r="H28" i="4" s="1"/>
  <c r="I27" i="4"/>
  <c r="J28" i="4" s="1"/>
  <c r="K27" i="4"/>
  <c r="L28" i="4" s="1"/>
  <c r="M27" i="4"/>
  <c r="N28" i="4" s="1"/>
  <c r="O27" i="4"/>
  <c r="P28" i="4" s="1"/>
  <c r="Q27" i="4"/>
  <c r="R28" i="4" s="1"/>
  <c r="S27" i="4"/>
  <c r="T28" i="4" s="1"/>
  <c r="U27" i="4"/>
  <c r="V28" i="4" s="1"/>
  <c r="W27" i="4"/>
  <c r="X28" i="4" s="1"/>
  <c r="Y27" i="4"/>
  <c r="Z28" i="4" s="1"/>
  <c r="AA27" i="4"/>
  <c r="AB28" i="4" s="1"/>
  <c r="C27" i="7"/>
  <c r="D28" i="7" s="1"/>
  <c r="E27" i="7"/>
  <c r="F28" i="7" s="1"/>
  <c r="G27" i="7"/>
  <c r="H28" i="7" s="1"/>
  <c r="I27" i="7"/>
  <c r="J28" i="7" s="1"/>
  <c r="K27" i="7"/>
  <c r="L28" i="7" s="1"/>
  <c r="M27" i="7"/>
  <c r="N28" i="7" s="1"/>
  <c r="O27" i="7"/>
  <c r="P28" i="7" s="1"/>
  <c r="Q27" i="7"/>
  <c r="R28" i="7" s="1"/>
  <c r="S27" i="7"/>
  <c r="T28" i="7" s="1"/>
  <c r="U27" i="7"/>
  <c r="V28" i="7" s="1"/>
  <c r="W27" i="7"/>
  <c r="X28" i="7" s="1"/>
  <c r="Y27" i="7"/>
  <c r="Z28" i="7" s="1"/>
  <c r="AA27" i="7"/>
  <c r="AB28" i="7" s="1"/>
  <c r="AC27" i="7"/>
  <c r="AD28" i="7" s="1"/>
  <c r="E28" i="1"/>
  <c r="G28" i="1"/>
  <c r="A26" i="6" l="1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C26" i="6"/>
  <c r="AC26" i="4"/>
  <c r="AD27" i="4" s="1"/>
  <c r="C26" i="4"/>
  <c r="D27" i="4" s="1"/>
  <c r="E26" i="4"/>
  <c r="F27" i="4" s="1"/>
  <c r="G26" i="4"/>
  <c r="H27" i="4" s="1"/>
  <c r="I26" i="4"/>
  <c r="J27" i="4" s="1"/>
  <c r="K26" i="4"/>
  <c r="L27" i="4" s="1"/>
  <c r="M26" i="4"/>
  <c r="N27" i="4" s="1"/>
  <c r="O26" i="4"/>
  <c r="P27" i="4" s="1"/>
  <c r="Q26" i="4"/>
  <c r="R27" i="4" s="1"/>
  <c r="S26" i="4"/>
  <c r="T27" i="4" s="1"/>
  <c r="U26" i="4"/>
  <c r="V27" i="4" s="1"/>
  <c r="W26" i="4"/>
  <c r="X27" i="4" s="1"/>
  <c r="Y26" i="4"/>
  <c r="Z27" i="4" s="1"/>
  <c r="AA26" i="4"/>
  <c r="AB27" i="4" s="1"/>
  <c r="C26" i="7"/>
  <c r="D27" i="7" s="1"/>
  <c r="E26" i="7"/>
  <c r="F27" i="7" s="1"/>
  <c r="G26" i="7"/>
  <c r="H27" i="7" s="1"/>
  <c r="I26" i="7"/>
  <c r="J27" i="7" s="1"/>
  <c r="K26" i="7"/>
  <c r="L27" i="7" s="1"/>
  <c r="M26" i="7"/>
  <c r="N27" i="7" s="1"/>
  <c r="O26" i="7"/>
  <c r="P27" i="7" s="1"/>
  <c r="Q26" i="7"/>
  <c r="R27" i="7" s="1"/>
  <c r="S26" i="7"/>
  <c r="T27" i="7" s="1"/>
  <c r="U26" i="7"/>
  <c r="V27" i="7" s="1"/>
  <c r="W26" i="7"/>
  <c r="X27" i="7" s="1"/>
  <c r="Y26" i="7"/>
  <c r="Z27" i="7" s="1"/>
  <c r="AA26" i="7"/>
  <c r="AB27" i="7" s="1"/>
  <c r="AC26" i="7"/>
  <c r="AD27" i="7" s="1"/>
  <c r="E27" i="1"/>
  <c r="G27" i="1"/>
  <c r="A25" i="6" l="1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C25" i="6"/>
  <c r="AC25" i="4"/>
  <c r="AD26" i="4" s="1"/>
  <c r="C25" i="4"/>
  <c r="D26" i="4" s="1"/>
  <c r="E25" i="4"/>
  <c r="F26" i="4" s="1"/>
  <c r="G25" i="4"/>
  <c r="H26" i="4" s="1"/>
  <c r="I25" i="4"/>
  <c r="J26" i="4" s="1"/>
  <c r="K25" i="4"/>
  <c r="L26" i="4" s="1"/>
  <c r="M25" i="4"/>
  <c r="N26" i="4" s="1"/>
  <c r="O25" i="4"/>
  <c r="P26" i="4" s="1"/>
  <c r="Q25" i="4"/>
  <c r="R26" i="4" s="1"/>
  <c r="S25" i="4"/>
  <c r="T26" i="4" s="1"/>
  <c r="U25" i="4"/>
  <c r="V26" i="4" s="1"/>
  <c r="W25" i="4"/>
  <c r="X26" i="4" s="1"/>
  <c r="Y25" i="4"/>
  <c r="Z26" i="4" s="1"/>
  <c r="AA25" i="4"/>
  <c r="AB26" i="4" s="1"/>
  <c r="C25" i="7"/>
  <c r="D26" i="7" s="1"/>
  <c r="E25" i="7"/>
  <c r="F26" i="7" s="1"/>
  <c r="G25" i="7"/>
  <c r="H26" i="7" s="1"/>
  <c r="I25" i="7"/>
  <c r="J26" i="7" s="1"/>
  <c r="K25" i="7"/>
  <c r="L26" i="7" s="1"/>
  <c r="M25" i="7"/>
  <c r="N26" i="7" s="1"/>
  <c r="O25" i="7"/>
  <c r="P26" i="7" s="1"/>
  <c r="Q25" i="7"/>
  <c r="R26" i="7" s="1"/>
  <c r="S25" i="7"/>
  <c r="T26" i="7" s="1"/>
  <c r="U25" i="7"/>
  <c r="V26" i="7" s="1"/>
  <c r="W25" i="7"/>
  <c r="X26" i="7" s="1"/>
  <c r="Y25" i="7"/>
  <c r="Z26" i="7" s="1"/>
  <c r="AA25" i="7"/>
  <c r="AB26" i="7" s="1"/>
  <c r="AC25" i="7"/>
  <c r="AD26" i="7" s="1"/>
  <c r="E26" i="1"/>
  <c r="G26" i="1"/>
  <c r="A24" i="6" l="1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C24" i="6"/>
  <c r="AC24" i="4"/>
  <c r="AD25" i="4" s="1"/>
  <c r="C24" i="4"/>
  <c r="D25" i="4" s="1"/>
  <c r="E24" i="4"/>
  <c r="F25" i="4" s="1"/>
  <c r="G24" i="4"/>
  <c r="H25" i="4" s="1"/>
  <c r="I24" i="4"/>
  <c r="J25" i="4" s="1"/>
  <c r="K24" i="4"/>
  <c r="L25" i="4" s="1"/>
  <c r="M24" i="4"/>
  <c r="N25" i="4" s="1"/>
  <c r="O24" i="4"/>
  <c r="P25" i="4" s="1"/>
  <c r="Q24" i="4"/>
  <c r="R25" i="4" s="1"/>
  <c r="S24" i="4"/>
  <c r="T25" i="4" s="1"/>
  <c r="U24" i="4"/>
  <c r="V25" i="4" s="1"/>
  <c r="W24" i="4"/>
  <c r="X25" i="4" s="1"/>
  <c r="Y24" i="4"/>
  <c r="Z25" i="4" s="1"/>
  <c r="AA24" i="4"/>
  <c r="AB25" i="4" s="1"/>
  <c r="C24" i="7"/>
  <c r="D25" i="7" s="1"/>
  <c r="E24" i="7"/>
  <c r="F25" i="7" s="1"/>
  <c r="G24" i="7"/>
  <c r="H25" i="7" s="1"/>
  <c r="I24" i="7"/>
  <c r="J25" i="7" s="1"/>
  <c r="K24" i="7"/>
  <c r="L25" i="7" s="1"/>
  <c r="M24" i="7"/>
  <c r="N25" i="7" s="1"/>
  <c r="O24" i="7"/>
  <c r="P25" i="7" s="1"/>
  <c r="Q24" i="7"/>
  <c r="R25" i="7" s="1"/>
  <c r="S24" i="7"/>
  <c r="T25" i="7" s="1"/>
  <c r="U24" i="7"/>
  <c r="V25" i="7" s="1"/>
  <c r="W24" i="7"/>
  <c r="X25" i="7" s="1"/>
  <c r="Y24" i="7"/>
  <c r="Z25" i="7" s="1"/>
  <c r="AA24" i="7"/>
  <c r="AB25" i="7" s="1"/>
  <c r="AC24" i="7"/>
  <c r="AD25" i="7" s="1"/>
  <c r="E25" i="1"/>
  <c r="G25" i="1"/>
  <c r="D22" i="6" l="1"/>
  <c r="E22" i="6"/>
  <c r="F22" i="6"/>
  <c r="G22" i="6"/>
  <c r="H22" i="6"/>
  <c r="I22" i="6"/>
  <c r="J22" i="6"/>
  <c r="K22" i="6"/>
  <c r="L22" i="6"/>
  <c r="M22" i="6"/>
  <c r="N22" i="6"/>
  <c r="O22" i="6"/>
  <c r="P22" i="6"/>
  <c r="C23" i="6"/>
  <c r="A23" i="6"/>
  <c r="AC23" i="4"/>
  <c r="AD24" i="4" s="1"/>
  <c r="C23" i="4"/>
  <c r="D24" i="4" s="1"/>
  <c r="E23" i="4"/>
  <c r="F24" i="4" s="1"/>
  <c r="G23" i="4"/>
  <c r="H24" i="4" s="1"/>
  <c r="I23" i="4"/>
  <c r="J24" i="4" s="1"/>
  <c r="K23" i="4"/>
  <c r="L24" i="4" s="1"/>
  <c r="M23" i="4"/>
  <c r="N24" i="4" s="1"/>
  <c r="O23" i="4"/>
  <c r="P24" i="4" s="1"/>
  <c r="Q23" i="4"/>
  <c r="R24" i="4" s="1"/>
  <c r="S23" i="4"/>
  <c r="T24" i="4" s="1"/>
  <c r="U23" i="4"/>
  <c r="V24" i="4" s="1"/>
  <c r="W23" i="4"/>
  <c r="X24" i="4" s="1"/>
  <c r="Y23" i="4"/>
  <c r="Z24" i="4" s="1"/>
  <c r="AA23" i="4"/>
  <c r="AB24" i="4" s="1"/>
  <c r="C23" i="7"/>
  <c r="D24" i="7" s="1"/>
  <c r="E23" i="7"/>
  <c r="F24" i="7" s="1"/>
  <c r="G23" i="7"/>
  <c r="H24" i="7" s="1"/>
  <c r="I23" i="7"/>
  <c r="J24" i="7" s="1"/>
  <c r="K23" i="7"/>
  <c r="L24" i="7" s="1"/>
  <c r="M23" i="7"/>
  <c r="N24" i="7" s="1"/>
  <c r="O23" i="7"/>
  <c r="P24" i="7" s="1"/>
  <c r="Q23" i="7"/>
  <c r="R24" i="7" s="1"/>
  <c r="S23" i="7"/>
  <c r="T24" i="7" s="1"/>
  <c r="U23" i="7"/>
  <c r="V24" i="7" s="1"/>
  <c r="W23" i="7"/>
  <c r="X24" i="7" s="1"/>
  <c r="Y23" i="7"/>
  <c r="Z24" i="7" s="1"/>
  <c r="AA23" i="7"/>
  <c r="AB24" i="7" s="1"/>
  <c r="AC23" i="7"/>
  <c r="AD24" i="7" s="1"/>
  <c r="E24" i="1"/>
  <c r="G24" i="1"/>
  <c r="A22" i="6" l="1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C22" i="6"/>
  <c r="AC22" i="4"/>
  <c r="AD23" i="4" s="1"/>
  <c r="C22" i="4"/>
  <c r="D23" i="4" s="1"/>
  <c r="E22" i="4"/>
  <c r="F23" i="4" s="1"/>
  <c r="G22" i="4"/>
  <c r="H23" i="4" s="1"/>
  <c r="I22" i="4"/>
  <c r="J23" i="4" s="1"/>
  <c r="K22" i="4"/>
  <c r="L23" i="4" s="1"/>
  <c r="M22" i="4"/>
  <c r="N23" i="4" s="1"/>
  <c r="O22" i="4"/>
  <c r="P23" i="4" s="1"/>
  <c r="Q22" i="4"/>
  <c r="R23" i="4" s="1"/>
  <c r="S22" i="4"/>
  <c r="T23" i="4" s="1"/>
  <c r="U22" i="4"/>
  <c r="V23" i="4" s="1"/>
  <c r="W22" i="4"/>
  <c r="X23" i="4" s="1"/>
  <c r="Y22" i="4"/>
  <c r="Z23" i="4" s="1"/>
  <c r="AA22" i="4"/>
  <c r="AB23" i="4" s="1"/>
  <c r="C22" i="7"/>
  <c r="D23" i="7" s="1"/>
  <c r="E22" i="7"/>
  <c r="F23" i="7" s="1"/>
  <c r="G22" i="7"/>
  <c r="H23" i="7" s="1"/>
  <c r="I22" i="7"/>
  <c r="J23" i="7" s="1"/>
  <c r="K22" i="7"/>
  <c r="L23" i="7" s="1"/>
  <c r="M22" i="7"/>
  <c r="N23" i="7" s="1"/>
  <c r="O22" i="7"/>
  <c r="P23" i="7" s="1"/>
  <c r="Q22" i="7"/>
  <c r="R23" i="7" s="1"/>
  <c r="S22" i="7"/>
  <c r="T23" i="7" s="1"/>
  <c r="U22" i="7"/>
  <c r="V23" i="7" s="1"/>
  <c r="W22" i="7"/>
  <c r="X23" i="7" s="1"/>
  <c r="Y22" i="7"/>
  <c r="Z23" i="7" s="1"/>
  <c r="AA22" i="7"/>
  <c r="AB23" i="7" s="1"/>
  <c r="AC22" i="7"/>
  <c r="AD23" i="7" s="1"/>
  <c r="E23" i="1"/>
  <c r="G23" i="1"/>
  <c r="A21" i="6" l="1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C21" i="6"/>
  <c r="AC21" i="4"/>
  <c r="AD22" i="4" s="1"/>
  <c r="C21" i="4"/>
  <c r="D22" i="4" s="1"/>
  <c r="E21" i="4"/>
  <c r="F22" i="4" s="1"/>
  <c r="G21" i="4"/>
  <c r="H22" i="4" s="1"/>
  <c r="I21" i="4"/>
  <c r="J22" i="4" s="1"/>
  <c r="K21" i="4"/>
  <c r="L22" i="4" s="1"/>
  <c r="M21" i="4"/>
  <c r="N22" i="4" s="1"/>
  <c r="O21" i="4"/>
  <c r="P22" i="4" s="1"/>
  <c r="Q21" i="4"/>
  <c r="R22" i="4" s="1"/>
  <c r="S21" i="4"/>
  <c r="T22" i="4" s="1"/>
  <c r="U21" i="4"/>
  <c r="V22" i="4" s="1"/>
  <c r="W21" i="4"/>
  <c r="X22" i="4" s="1"/>
  <c r="Y21" i="4"/>
  <c r="Z22" i="4" s="1"/>
  <c r="AA21" i="4"/>
  <c r="AB22" i="4" s="1"/>
  <c r="C21" i="7"/>
  <c r="D22" i="7" s="1"/>
  <c r="E21" i="7"/>
  <c r="F22" i="7" s="1"/>
  <c r="G21" i="7"/>
  <c r="H22" i="7" s="1"/>
  <c r="I21" i="7"/>
  <c r="J22" i="7" s="1"/>
  <c r="K21" i="7"/>
  <c r="L22" i="7" s="1"/>
  <c r="M21" i="7"/>
  <c r="N22" i="7" s="1"/>
  <c r="O21" i="7"/>
  <c r="P22" i="7" s="1"/>
  <c r="Q21" i="7"/>
  <c r="R22" i="7" s="1"/>
  <c r="S21" i="7"/>
  <c r="T22" i="7" s="1"/>
  <c r="U21" i="7"/>
  <c r="V22" i="7" s="1"/>
  <c r="W21" i="7"/>
  <c r="X22" i="7" s="1"/>
  <c r="Y21" i="7"/>
  <c r="Z22" i="7" s="1"/>
  <c r="AA21" i="7"/>
  <c r="AB22" i="7" s="1"/>
  <c r="AC21" i="7"/>
  <c r="AD22" i="7" s="1"/>
  <c r="E22" i="1"/>
  <c r="G22" i="1"/>
  <c r="A20" i="6" l="1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C20" i="6"/>
  <c r="AC20" i="4"/>
  <c r="AD21" i="4" s="1"/>
  <c r="C20" i="4"/>
  <c r="D21" i="4" s="1"/>
  <c r="E20" i="4"/>
  <c r="F21" i="4" s="1"/>
  <c r="G20" i="4"/>
  <c r="H21" i="4" s="1"/>
  <c r="I20" i="4"/>
  <c r="J21" i="4" s="1"/>
  <c r="K20" i="4"/>
  <c r="L21" i="4" s="1"/>
  <c r="M20" i="4"/>
  <c r="N21" i="4" s="1"/>
  <c r="O20" i="4"/>
  <c r="P21" i="4" s="1"/>
  <c r="Q20" i="4"/>
  <c r="R21" i="4" s="1"/>
  <c r="S20" i="4"/>
  <c r="T21" i="4" s="1"/>
  <c r="U20" i="4"/>
  <c r="V21" i="4" s="1"/>
  <c r="W20" i="4"/>
  <c r="X21" i="4" s="1"/>
  <c r="Y20" i="4"/>
  <c r="Z21" i="4" s="1"/>
  <c r="AA20" i="4"/>
  <c r="AB21" i="4" s="1"/>
  <c r="C20" i="7"/>
  <c r="D21" i="7" s="1"/>
  <c r="E20" i="7"/>
  <c r="F21" i="7" s="1"/>
  <c r="G20" i="7"/>
  <c r="H21" i="7" s="1"/>
  <c r="I20" i="7"/>
  <c r="J21" i="7" s="1"/>
  <c r="K20" i="7"/>
  <c r="L21" i="7" s="1"/>
  <c r="M20" i="7"/>
  <c r="N21" i="7" s="1"/>
  <c r="O20" i="7"/>
  <c r="P21" i="7" s="1"/>
  <c r="Q20" i="7"/>
  <c r="R21" i="7" s="1"/>
  <c r="S20" i="7"/>
  <c r="T21" i="7" s="1"/>
  <c r="U20" i="7"/>
  <c r="V21" i="7" s="1"/>
  <c r="W20" i="7"/>
  <c r="X21" i="7" s="1"/>
  <c r="Y20" i="7"/>
  <c r="Z21" i="7" s="1"/>
  <c r="AA20" i="7"/>
  <c r="AB21" i="7" s="1"/>
  <c r="AC20" i="7"/>
  <c r="AD21" i="7" s="1"/>
  <c r="E21" i="1"/>
  <c r="G21" i="1"/>
  <c r="A19" i="6" l="1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C19" i="6"/>
  <c r="AC19" i="4"/>
  <c r="AD20" i="4" s="1"/>
  <c r="C19" i="4"/>
  <c r="D20" i="4" s="1"/>
  <c r="E19" i="4"/>
  <c r="F20" i="4" s="1"/>
  <c r="G19" i="4"/>
  <c r="H20" i="4" s="1"/>
  <c r="I19" i="4"/>
  <c r="J20" i="4" s="1"/>
  <c r="K19" i="4"/>
  <c r="L20" i="4" s="1"/>
  <c r="M19" i="4"/>
  <c r="N20" i="4" s="1"/>
  <c r="O19" i="4"/>
  <c r="P20" i="4" s="1"/>
  <c r="Q19" i="4"/>
  <c r="R20" i="4" s="1"/>
  <c r="S19" i="4"/>
  <c r="T20" i="4" s="1"/>
  <c r="U19" i="4"/>
  <c r="V20" i="4" s="1"/>
  <c r="W19" i="4"/>
  <c r="X20" i="4" s="1"/>
  <c r="Y19" i="4"/>
  <c r="Z20" i="4" s="1"/>
  <c r="AA19" i="4"/>
  <c r="AB20" i="4" s="1"/>
  <c r="C19" i="7"/>
  <c r="D20" i="7" s="1"/>
  <c r="E19" i="7"/>
  <c r="F20" i="7" s="1"/>
  <c r="G19" i="7"/>
  <c r="H20" i="7" s="1"/>
  <c r="I19" i="7"/>
  <c r="J20" i="7" s="1"/>
  <c r="K19" i="7"/>
  <c r="L20" i="7" s="1"/>
  <c r="M19" i="7"/>
  <c r="N20" i="7" s="1"/>
  <c r="O19" i="7"/>
  <c r="P20" i="7" s="1"/>
  <c r="Q19" i="7"/>
  <c r="R20" i="7" s="1"/>
  <c r="S19" i="7"/>
  <c r="T20" i="7" s="1"/>
  <c r="U19" i="7"/>
  <c r="V20" i="7" s="1"/>
  <c r="W19" i="7"/>
  <c r="X20" i="7" s="1"/>
  <c r="Y19" i="7"/>
  <c r="Z20" i="7" s="1"/>
  <c r="AA19" i="7"/>
  <c r="AB20" i="7" s="1"/>
  <c r="AC19" i="7"/>
  <c r="AD20" i="7" s="1"/>
  <c r="E20" i="1"/>
  <c r="G20" i="1"/>
  <c r="A18" i="6" l="1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C18" i="6"/>
  <c r="AC18" i="4"/>
  <c r="AD19" i="4" s="1"/>
  <c r="C18" i="4"/>
  <c r="D19" i="4" s="1"/>
  <c r="E18" i="4"/>
  <c r="F19" i="4" s="1"/>
  <c r="G18" i="4"/>
  <c r="H19" i="4" s="1"/>
  <c r="I18" i="4"/>
  <c r="J19" i="4" s="1"/>
  <c r="K18" i="4"/>
  <c r="L19" i="4" s="1"/>
  <c r="M18" i="4"/>
  <c r="N19" i="4" s="1"/>
  <c r="O18" i="4"/>
  <c r="P19" i="4" s="1"/>
  <c r="Q18" i="4"/>
  <c r="R19" i="4" s="1"/>
  <c r="S18" i="4"/>
  <c r="T19" i="4" s="1"/>
  <c r="U18" i="4"/>
  <c r="V19" i="4" s="1"/>
  <c r="W18" i="4"/>
  <c r="X19" i="4" s="1"/>
  <c r="Y18" i="4"/>
  <c r="Z19" i="4" s="1"/>
  <c r="AA18" i="4"/>
  <c r="AB19" i="4" s="1"/>
  <c r="C18" i="7"/>
  <c r="D19" i="7" s="1"/>
  <c r="E18" i="7"/>
  <c r="F19" i="7" s="1"/>
  <c r="G18" i="7"/>
  <c r="H19" i="7" s="1"/>
  <c r="I18" i="7"/>
  <c r="J19" i="7" s="1"/>
  <c r="K18" i="7"/>
  <c r="L19" i="7" s="1"/>
  <c r="M18" i="7"/>
  <c r="N19" i="7" s="1"/>
  <c r="O18" i="7"/>
  <c r="P19" i="7" s="1"/>
  <c r="Q18" i="7"/>
  <c r="R19" i="7" s="1"/>
  <c r="S18" i="7"/>
  <c r="T19" i="7" s="1"/>
  <c r="U18" i="7"/>
  <c r="V19" i="7" s="1"/>
  <c r="W18" i="7"/>
  <c r="X19" i="7" s="1"/>
  <c r="Y18" i="7"/>
  <c r="Z19" i="7" s="1"/>
  <c r="AA18" i="7"/>
  <c r="AB19" i="7" s="1"/>
  <c r="AC18" i="7"/>
  <c r="AD19" i="7" s="1"/>
  <c r="E19" i="1"/>
  <c r="G19" i="1"/>
  <c r="A17" i="6" l="1"/>
  <c r="C17" i="6"/>
  <c r="AC17" i="4"/>
  <c r="AD18" i="4" s="1"/>
  <c r="C17" i="4"/>
  <c r="D18" i="4" s="1"/>
  <c r="E17" i="4"/>
  <c r="F18" i="4" s="1"/>
  <c r="G17" i="4"/>
  <c r="H18" i="4" s="1"/>
  <c r="I17" i="4"/>
  <c r="J18" i="4" s="1"/>
  <c r="K17" i="4"/>
  <c r="L18" i="4" s="1"/>
  <c r="M17" i="4"/>
  <c r="N18" i="4" s="1"/>
  <c r="O17" i="4"/>
  <c r="P18" i="4" s="1"/>
  <c r="Q17" i="4"/>
  <c r="R18" i="4" s="1"/>
  <c r="S17" i="4"/>
  <c r="T18" i="4" s="1"/>
  <c r="U17" i="4"/>
  <c r="V18" i="4" s="1"/>
  <c r="W17" i="4"/>
  <c r="X18" i="4" s="1"/>
  <c r="Y17" i="4"/>
  <c r="Z18" i="4" s="1"/>
  <c r="AA17" i="4"/>
  <c r="AB18" i="4" s="1"/>
  <c r="C17" i="7"/>
  <c r="D18" i="7" s="1"/>
  <c r="E17" i="7"/>
  <c r="F18" i="7" s="1"/>
  <c r="G17" i="7"/>
  <c r="H18" i="7" s="1"/>
  <c r="I17" i="7"/>
  <c r="J18" i="7" s="1"/>
  <c r="K17" i="7"/>
  <c r="L18" i="7" s="1"/>
  <c r="M17" i="7"/>
  <c r="N18" i="7" s="1"/>
  <c r="O17" i="7"/>
  <c r="P18" i="7" s="1"/>
  <c r="Q17" i="7"/>
  <c r="R18" i="7" s="1"/>
  <c r="S17" i="7"/>
  <c r="T18" i="7" s="1"/>
  <c r="U17" i="7"/>
  <c r="V18" i="7" s="1"/>
  <c r="W17" i="7"/>
  <c r="X18" i="7" s="1"/>
  <c r="Y17" i="7"/>
  <c r="Z18" i="7" s="1"/>
  <c r="AA17" i="7"/>
  <c r="AB18" i="7" s="1"/>
  <c r="AC17" i="7"/>
  <c r="AD18" i="7" s="1"/>
  <c r="E18" i="1"/>
  <c r="G18" i="1"/>
  <c r="AC14" i="4" l="1"/>
  <c r="AC15" i="4"/>
  <c r="AC16" i="4"/>
  <c r="AD17" i="4" s="1"/>
  <c r="AC4" i="7" l="1"/>
  <c r="AC5" i="7"/>
  <c r="AC6" i="7"/>
  <c r="AC7" i="7"/>
  <c r="AC8" i="7"/>
  <c r="AC9" i="7"/>
  <c r="AC10" i="7"/>
  <c r="AC11" i="7"/>
  <c r="AC12" i="7"/>
  <c r="AC13" i="7"/>
  <c r="AC14" i="7"/>
  <c r="AC15" i="7"/>
  <c r="AC16" i="7"/>
  <c r="AC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X17" i="7" s="1"/>
  <c r="W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V17" i="7" s="1"/>
  <c r="U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P17" i="7" s="1"/>
  <c r="O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H17" i="7" s="1"/>
  <c r="G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F17" i="7" s="1"/>
  <c r="E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3" i="7"/>
  <c r="C16" i="4"/>
  <c r="D17" i="4" s="1"/>
  <c r="E16" i="4"/>
  <c r="F17" i="4" s="1"/>
  <c r="G16" i="4"/>
  <c r="H17" i="4" s="1"/>
  <c r="I16" i="4"/>
  <c r="J17" i="4" s="1"/>
  <c r="K16" i="4"/>
  <c r="L17" i="4" s="1"/>
  <c r="M16" i="4"/>
  <c r="N17" i="4" s="1"/>
  <c r="O16" i="4"/>
  <c r="P17" i="4" s="1"/>
  <c r="Q16" i="4"/>
  <c r="R17" i="4" s="1"/>
  <c r="S16" i="4"/>
  <c r="T17" i="4" s="1"/>
  <c r="U16" i="4"/>
  <c r="V17" i="4" s="1"/>
  <c r="W16" i="4"/>
  <c r="X17" i="4" s="1"/>
  <c r="Y16" i="4"/>
  <c r="Z17" i="4" s="1"/>
  <c r="AA16" i="4"/>
  <c r="AB17" i="4" s="1"/>
  <c r="AD16" i="4"/>
  <c r="A16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C16" i="6"/>
  <c r="E17" i="1"/>
  <c r="G17" i="1"/>
  <c r="AD4" i="7" l="1"/>
  <c r="R4" i="7"/>
  <c r="D11" i="7"/>
  <c r="F9" i="7"/>
  <c r="H15" i="7"/>
  <c r="H7" i="7"/>
  <c r="J13" i="7"/>
  <c r="J5" i="7"/>
  <c r="L11" i="7"/>
  <c r="N9" i="7"/>
  <c r="F15" i="7"/>
  <c r="F7" i="7"/>
  <c r="J11" i="7"/>
  <c r="L9" i="7"/>
  <c r="P13" i="7"/>
  <c r="P5" i="7"/>
  <c r="R11" i="7"/>
  <c r="V15" i="7"/>
  <c r="V7" i="7"/>
  <c r="Z11" i="7"/>
  <c r="AB9" i="7"/>
  <c r="H12" i="7"/>
  <c r="X12" i="7"/>
  <c r="AB14" i="7"/>
  <c r="AB6" i="7"/>
  <c r="D13" i="7"/>
  <c r="D5" i="7"/>
  <c r="F11" i="7"/>
  <c r="H9" i="7"/>
  <c r="J15" i="7"/>
  <c r="J7" i="7"/>
  <c r="L13" i="7"/>
  <c r="L5" i="7"/>
  <c r="N11" i="7"/>
  <c r="P9" i="7"/>
  <c r="R15" i="7"/>
  <c r="R7" i="7"/>
  <c r="T13" i="7"/>
  <c r="T5" i="7"/>
  <c r="V11" i="7"/>
  <c r="X9" i="7"/>
  <c r="Z15" i="7"/>
  <c r="Z7" i="7"/>
  <c r="AB13" i="7"/>
  <c r="AB5" i="7"/>
  <c r="AD11" i="7"/>
  <c r="P15" i="7"/>
  <c r="P7" i="7"/>
  <c r="R14" i="7"/>
  <c r="R6" i="7"/>
  <c r="T11" i="7"/>
  <c r="V9" i="7"/>
  <c r="X15" i="7"/>
  <c r="X7" i="7"/>
  <c r="D10" i="7"/>
  <c r="D15" i="7"/>
  <c r="D7" i="7"/>
  <c r="F13" i="7"/>
  <c r="F5" i="7"/>
  <c r="J9" i="7"/>
  <c r="L15" i="7"/>
  <c r="L7" i="7"/>
  <c r="N13" i="7"/>
  <c r="N5" i="7"/>
  <c r="P11" i="7"/>
  <c r="R9" i="7"/>
  <c r="T15" i="7"/>
  <c r="T7" i="7"/>
  <c r="V13" i="7"/>
  <c r="V5" i="7"/>
  <c r="Z9" i="7"/>
  <c r="AB15" i="7"/>
  <c r="AB7" i="7"/>
  <c r="AD13" i="7"/>
  <c r="F8" i="7"/>
  <c r="H14" i="7"/>
  <c r="H6" i="7"/>
  <c r="L10" i="7"/>
  <c r="N8" i="7"/>
  <c r="P14" i="7"/>
  <c r="P6" i="7"/>
  <c r="R12" i="7"/>
  <c r="T10" i="7"/>
  <c r="V8" i="7"/>
  <c r="X14" i="7"/>
  <c r="X6" i="7"/>
  <c r="AB10" i="7"/>
  <c r="X4" i="7"/>
  <c r="AD5" i="7"/>
  <c r="L14" i="7"/>
  <c r="L6" i="7"/>
  <c r="D4" i="7"/>
  <c r="L4" i="7"/>
  <c r="P8" i="7"/>
  <c r="T4" i="7"/>
  <c r="R13" i="7"/>
  <c r="Z13" i="7"/>
  <c r="Z5" i="7"/>
  <c r="AB11" i="7"/>
  <c r="AD9" i="7"/>
  <c r="D12" i="7"/>
  <c r="F10" i="7"/>
  <c r="J14" i="7"/>
  <c r="J6" i="7"/>
  <c r="L12" i="7"/>
  <c r="T12" i="7"/>
  <c r="V10" i="7"/>
  <c r="Z14" i="7"/>
  <c r="Z6" i="7"/>
  <c r="AB12" i="7"/>
  <c r="AB4" i="7"/>
  <c r="F16" i="7"/>
  <c r="R5" i="7"/>
  <c r="J12" i="7"/>
  <c r="J4" i="7"/>
  <c r="N16" i="7"/>
  <c r="N17" i="7"/>
  <c r="Z12" i="7"/>
  <c r="Z4" i="7"/>
  <c r="AD16" i="7"/>
  <c r="AD17" i="7"/>
  <c r="AD8" i="7"/>
  <c r="V16" i="7"/>
  <c r="D16" i="7"/>
  <c r="D17" i="7"/>
  <c r="D8" i="7"/>
  <c r="F14" i="7"/>
  <c r="F6" i="7"/>
  <c r="H13" i="7"/>
  <c r="H5" i="7"/>
  <c r="J10" i="7"/>
  <c r="L16" i="7"/>
  <c r="L17" i="7"/>
  <c r="L8" i="7"/>
  <c r="N14" i="7"/>
  <c r="N6" i="7"/>
  <c r="P12" i="7"/>
  <c r="P4" i="7"/>
  <c r="R10" i="7"/>
  <c r="T16" i="7"/>
  <c r="T17" i="7"/>
  <c r="T8" i="7"/>
  <c r="V14" i="7"/>
  <c r="V6" i="7"/>
  <c r="X13" i="7"/>
  <c r="X5" i="7"/>
  <c r="Z10" i="7"/>
  <c r="AB16" i="7"/>
  <c r="AB17" i="7"/>
  <c r="AB8" i="7"/>
  <c r="AD14" i="7"/>
  <c r="AD6" i="7"/>
  <c r="P16" i="7"/>
  <c r="H4" i="7"/>
  <c r="D14" i="7"/>
  <c r="D6" i="7"/>
  <c r="F12" i="7"/>
  <c r="F4" i="7"/>
  <c r="H10" i="7"/>
  <c r="J16" i="7"/>
  <c r="J17" i="7"/>
  <c r="J8" i="7"/>
  <c r="N12" i="7"/>
  <c r="N4" i="7"/>
  <c r="P10" i="7"/>
  <c r="R16" i="7"/>
  <c r="R17" i="7"/>
  <c r="R8" i="7"/>
  <c r="T14" i="7"/>
  <c r="T6" i="7"/>
  <c r="V12" i="7"/>
  <c r="V4" i="7"/>
  <c r="X10" i="7"/>
  <c r="Z16" i="7"/>
  <c r="Z17" i="7"/>
  <c r="Z8" i="7"/>
  <c r="AD12" i="7"/>
  <c r="D9" i="7"/>
  <c r="H11" i="7"/>
  <c r="N10" i="7"/>
  <c r="T9" i="7"/>
  <c r="X11" i="7"/>
  <c r="AD10" i="7"/>
  <c r="H16" i="7"/>
  <c r="N7" i="7"/>
  <c r="X8" i="7"/>
  <c r="AD7" i="7"/>
  <c r="H8" i="7"/>
  <c r="N15" i="7"/>
  <c r="X16" i="7"/>
  <c r="AD15" i="7"/>
  <c r="C15" i="4"/>
  <c r="D16" i="4" s="1"/>
  <c r="E15" i="4"/>
  <c r="F16" i="4" s="1"/>
  <c r="G15" i="4"/>
  <c r="H16" i="4" s="1"/>
  <c r="I15" i="4"/>
  <c r="J16" i="4" s="1"/>
  <c r="K15" i="4"/>
  <c r="L16" i="4" s="1"/>
  <c r="M15" i="4"/>
  <c r="N16" i="4" s="1"/>
  <c r="O15" i="4"/>
  <c r="P16" i="4" s="1"/>
  <c r="Q15" i="4"/>
  <c r="R16" i="4" s="1"/>
  <c r="S15" i="4"/>
  <c r="T16" i="4" s="1"/>
  <c r="U15" i="4"/>
  <c r="V16" i="4" s="1"/>
  <c r="W15" i="4"/>
  <c r="X16" i="4" s="1"/>
  <c r="Y15" i="4"/>
  <c r="Z16" i="4" s="1"/>
  <c r="AA15" i="4"/>
  <c r="AB16" i="4" s="1"/>
  <c r="AD15" i="4"/>
  <c r="A15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C15" i="6"/>
  <c r="C14" i="6"/>
  <c r="E16" i="1" l="1"/>
  <c r="G16" i="1"/>
  <c r="A4" i="6"/>
  <c r="A5" i="6"/>
  <c r="A6" i="6"/>
  <c r="A7" i="6"/>
  <c r="A8" i="6"/>
  <c r="A9" i="6"/>
  <c r="A10" i="6"/>
  <c r="A11" i="6"/>
  <c r="A12" i="6"/>
  <c r="A13" i="6"/>
  <c r="A14" i="6"/>
  <c r="A3" i="6"/>
  <c r="C14" i="4" l="1"/>
  <c r="D15" i="4" s="1"/>
  <c r="E14" i="4"/>
  <c r="F15" i="4" s="1"/>
  <c r="G14" i="4"/>
  <c r="H15" i="4" s="1"/>
  <c r="I14" i="4"/>
  <c r="J15" i="4" s="1"/>
  <c r="K14" i="4"/>
  <c r="L15" i="4" s="1"/>
  <c r="M14" i="4"/>
  <c r="N15" i="4" s="1"/>
  <c r="O14" i="4"/>
  <c r="P15" i="4" s="1"/>
  <c r="Q14" i="4"/>
  <c r="R15" i="4" s="1"/>
  <c r="S14" i="4"/>
  <c r="T15" i="4" s="1"/>
  <c r="U14" i="4"/>
  <c r="V15" i="4" s="1"/>
  <c r="W14" i="4"/>
  <c r="X15" i="4" s="1"/>
  <c r="Y14" i="4"/>
  <c r="Z15" i="4" s="1"/>
  <c r="AA14" i="4"/>
  <c r="AB15" i="4" s="1"/>
  <c r="E15" i="1"/>
  <c r="G15" i="1"/>
  <c r="C13" i="4" l="1"/>
  <c r="D14" i="4" s="1"/>
  <c r="E13" i="4"/>
  <c r="F14" i="4" s="1"/>
  <c r="G13" i="4"/>
  <c r="H14" i="4" s="1"/>
  <c r="I13" i="4"/>
  <c r="J14" i="4" s="1"/>
  <c r="K13" i="4"/>
  <c r="L14" i="4" s="1"/>
  <c r="M13" i="4"/>
  <c r="N14" i="4" s="1"/>
  <c r="O13" i="4"/>
  <c r="P14" i="4" s="1"/>
  <c r="Q13" i="4"/>
  <c r="R14" i="4" s="1"/>
  <c r="S13" i="4"/>
  <c r="T14" i="4" s="1"/>
  <c r="U13" i="4"/>
  <c r="V14" i="4" s="1"/>
  <c r="W13" i="4"/>
  <c r="X14" i="4" s="1"/>
  <c r="Y13" i="4"/>
  <c r="Z14" i="4" s="1"/>
  <c r="AA13" i="4"/>
  <c r="AB14" i="4" s="1"/>
  <c r="AC13" i="4"/>
  <c r="AD14" i="4" s="1"/>
  <c r="E13" i="6"/>
  <c r="F13" i="6"/>
  <c r="G13" i="6"/>
  <c r="H13" i="6"/>
  <c r="I13" i="6"/>
  <c r="J13" i="6"/>
  <c r="K13" i="6"/>
  <c r="L13" i="6"/>
  <c r="M13" i="6"/>
  <c r="N13" i="6"/>
  <c r="O13" i="6"/>
  <c r="P13" i="6"/>
  <c r="D13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C13" i="6"/>
  <c r="E14" i="1"/>
  <c r="G14" i="1"/>
  <c r="C12" i="4" l="1"/>
  <c r="E12" i="4"/>
  <c r="G12" i="4"/>
  <c r="H13" i="4" s="1"/>
  <c r="I12" i="4"/>
  <c r="K12" i="4"/>
  <c r="M12" i="4"/>
  <c r="N13" i="4" s="1"/>
  <c r="O12" i="4"/>
  <c r="Q12" i="4"/>
  <c r="R13" i="4" s="1"/>
  <c r="S12" i="4"/>
  <c r="U12" i="4"/>
  <c r="W12" i="4"/>
  <c r="Y12" i="4"/>
  <c r="Z13" i="4" s="1"/>
  <c r="AA12" i="4"/>
  <c r="AC12" i="4"/>
  <c r="G11" i="4"/>
  <c r="C11" i="4"/>
  <c r="E11" i="4"/>
  <c r="I11" i="4"/>
  <c r="K11" i="4"/>
  <c r="M11" i="4"/>
  <c r="O11" i="4"/>
  <c r="Q11" i="4"/>
  <c r="S11" i="4"/>
  <c r="U11" i="4"/>
  <c r="W11" i="4"/>
  <c r="Y11" i="4"/>
  <c r="AA11" i="4"/>
  <c r="AC11" i="4"/>
  <c r="G13" i="1"/>
  <c r="E13" i="1"/>
  <c r="AB12" i="4" l="1"/>
  <c r="V12" i="4"/>
  <c r="J12" i="4"/>
  <c r="T12" i="4"/>
  <c r="F12" i="4"/>
  <c r="Z12" i="4"/>
  <c r="R12" i="4"/>
  <c r="D12" i="4"/>
  <c r="AD12" i="4"/>
  <c r="AD13" i="4"/>
  <c r="V13" i="4"/>
  <c r="P12" i="4"/>
  <c r="P13" i="4"/>
  <c r="T13" i="4"/>
  <c r="J13" i="4"/>
  <c r="D13" i="4"/>
  <c r="N12" i="4"/>
  <c r="H12" i="4"/>
  <c r="L12" i="4"/>
  <c r="F13" i="4"/>
  <c r="L13" i="4"/>
  <c r="X12" i="4"/>
  <c r="X13" i="4"/>
  <c r="AB13" i="4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E12" i="1" l="1"/>
  <c r="G12" i="1"/>
  <c r="AC7" i="4" l="1"/>
  <c r="AC8" i="4"/>
  <c r="AC9" i="4"/>
  <c r="AC10" i="4"/>
  <c r="AD11" i="4" s="1"/>
  <c r="AC5" i="4"/>
  <c r="AC4" i="4"/>
  <c r="AA4" i="4"/>
  <c r="AA5" i="4"/>
  <c r="AA6" i="4"/>
  <c r="AA7" i="4"/>
  <c r="AA8" i="4"/>
  <c r="AA9" i="4"/>
  <c r="AA10" i="4"/>
  <c r="AB11" i="4" s="1"/>
  <c r="AA3" i="4"/>
  <c r="Y4" i="4"/>
  <c r="Y5" i="4"/>
  <c r="Y6" i="4"/>
  <c r="Y7" i="4"/>
  <c r="Y8" i="4"/>
  <c r="Y9" i="4"/>
  <c r="Y10" i="4"/>
  <c r="Z11" i="4" s="1"/>
  <c r="Y3" i="4"/>
  <c r="W4" i="4"/>
  <c r="W5" i="4"/>
  <c r="W6" i="4"/>
  <c r="W7" i="4"/>
  <c r="W9" i="4"/>
  <c r="W10" i="4"/>
  <c r="X11" i="4" s="1"/>
  <c r="W3" i="4"/>
  <c r="U4" i="4"/>
  <c r="U5" i="4"/>
  <c r="U6" i="4"/>
  <c r="U7" i="4"/>
  <c r="U8" i="4"/>
  <c r="U9" i="4"/>
  <c r="U10" i="4"/>
  <c r="V11" i="4" s="1"/>
  <c r="U3" i="4"/>
  <c r="S4" i="4"/>
  <c r="S5" i="4"/>
  <c r="S6" i="4"/>
  <c r="S7" i="4"/>
  <c r="S8" i="4"/>
  <c r="S9" i="4"/>
  <c r="S10" i="4"/>
  <c r="T11" i="4" s="1"/>
  <c r="S3" i="4"/>
  <c r="Q4" i="4"/>
  <c r="Q5" i="4"/>
  <c r="Q6" i="4"/>
  <c r="Q7" i="4"/>
  <c r="Q8" i="4"/>
  <c r="Q9" i="4"/>
  <c r="Q10" i="4"/>
  <c r="R11" i="4" s="1"/>
  <c r="Q3" i="4"/>
  <c r="O4" i="4"/>
  <c r="O5" i="4"/>
  <c r="O6" i="4"/>
  <c r="O7" i="4"/>
  <c r="O8" i="4"/>
  <c r="O9" i="4"/>
  <c r="O10" i="4"/>
  <c r="P11" i="4" s="1"/>
  <c r="O3" i="4"/>
  <c r="M4" i="4"/>
  <c r="M5" i="4"/>
  <c r="M6" i="4"/>
  <c r="M7" i="4"/>
  <c r="M8" i="4"/>
  <c r="M9" i="4"/>
  <c r="M10" i="4"/>
  <c r="N11" i="4" s="1"/>
  <c r="M3" i="4"/>
  <c r="K4" i="4"/>
  <c r="K5" i="4"/>
  <c r="K6" i="4"/>
  <c r="K7" i="4"/>
  <c r="K8" i="4"/>
  <c r="K9" i="4"/>
  <c r="K10" i="4"/>
  <c r="L11" i="4" s="1"/>
  <c r="K3" i="4"/>
  <c r="I4" i="4"/>
  <c r="I5" i="4"/>
  <c r="I6" i="4"/>
  <c r="I7" i="4"/>
  <c r="I8" i="4"/>
  <c r="I9" i="4"/>
  <c r="I10" i="4"/>
  <c r="J11" i="4" s="1"/>
  <c r="I3" i="4"/>
  <c r="G4" i="4"/>
  <c r="G5" i="4"/>
  <c r="G6" i="4"/>
  <c r="G7" i="4"/>
  <c r="G8" i="4"/>
  <c r="G9" i="4"/>
  <c r="G10" i="4"/>
  <c r="H11" i="4" s="1"/>
  <c r="G3" i="4"/>
  <c r="E4" i="4"/>
  <c r="E5" i="4"/>
  <c r="E6" i="4"/>
  <c r="E7" i="4"/>
  <c r="E8" i="4"/>
  <c r="E9" i="4"/>
  <c r="E10" i="4"/>
  <c r="F11" i="4" s="1"/>
  <c r="E3" i="4"/>
  <c r="C4" i="4"/>
  <c r="C5" i="4"/>
  <c r="C6" i="4"/>
  <c r="C7" i="4"/>
  <c r="C8" i="4"/>
  <c r="C9" i="4"/>
  <c r="C10" i="4"/>
  <c r="D11" i="4" s="1"/>
  <c r="C3" i="4"/>
  <c r="AD10" i="4" l="1"/>
  <c r="AB10" i="4"/>
  <c r="Z10" i="4"/>
  <c r="AD9" i="4"/>
  <c r="AB9" i="4"/>
  <c r="Z9" i="4"/>
  <c r="AB8" i="4"/>
  <c r="Z8" i="4"/>
  <c r="AB7" i="4"/>
  <c r="Z7" i="4"/>
  <c r="AB6" i="4"/>
  <c r="Z6" i="4"/>
  <c r="AD5" i="4"/>
  <c r="AB5" i="4"/>
  <c r="Z5" i="4"/>
  <c r="AB4" i="4"/>
  <c r="Z4" i="4"/>
  <c r="E11" i="1" l="1"/>
  <c r="G11" i="1"/>
  <c r="X4" i="4" l="1"/>
  <c r="X5" i="4"/>
  <c r="X6" i="4"/>
  <c r="X7" i="4"/>
  <c r="X8" i="4"/>
  <c r="X9" i="4"/>
  <c r="X10" i="4"/>
  <c r="V4" i="4"/>
  <c r="V5" i="4"/>
  <c r="V6" i="4"/>
  <c r="V7" i="4"/>
  <c r="V8" i="4"/>
  <c r="V9" i="4"/>
  <c r="V10" i="4"/>
  <c r="T4" i="4"/>
  <c r="T5" i="4"/>
  <c r="T6" i="4"/>
  <c r="T7" i="4"/>
  <c r="T8" i="4"/>
  <c r="T9" i="4"/>
  <c r="T10" i="4"/>
  <c r="R4" i="4"/>
  <c r="R5" i="4"/>
  <c r="R6" i="4"/>
  <c r="R7" i="4"/>
  <c r="R8" i="4"/>
  <c r="R9" i="4"/>
  <c r="R10" i="4"/>
  <c r="P4" i="4"/>
  <c r="P5" i="4"/>
  <c r="P6" i="4"/>
  <c r="P7" i="4"/>
  <c r="P8" i="4"/>
  <c r="P9" i="4"/>
  <c r="P10" i="4"/>
  <c r="N4" i="4"/>
  <c r="N5" i="4"/>
  <c r="N6" i="4"/>
  <c r="N7" i="4"/>
  <c r="N8" i="4"/>
  <c r="N9" i="4"/>
  <c r="N10" i="4"/>
  <c r="L4" i="4"/>
  <c r="L5" i="4"/>
  <c r="L6" i="4"/>
  <c r="L7" i="4"/>
  <c r="L8" i="4"/>
  <c r="L9" i="4"/>
  <c r="L10" i="4"/>
  <c r="J4" i="4"/>
  <c r="J5" i="4"/>
  <c r="J6" i="4"/>
  <c r="J7" i="4"/>
  <c r="J8" i="4"/>
  <c r="J9" i="4"/>
  <c r="J10" i="4"/>
  <c r="H4" i="4"/>
  <c r="H5" i="4"/>
  <c r="H6" i="4"/>
  <c r="H7" i="4"/>
  <c r="H8" i="4"/>
  <c r="H9" i="4"/>
  <c r="H10" i="4"/>
  <c r="F4" i="4"/>
  <c r="F5" i="4"/>
  <c r="F6" i="4"/>
  <c r="F7" i="4"/>
  <c r="F8" i="4"/>
  <c r="F9" i="4"/>
  <c r="F10" i="4"/>
  <c r="D4" i="4"/>
  <c r="D5" i="4"/>
  <c r="D6" i="4"/>
  <c r="D7" i="4"/>
  <c r="D8" i="4"/>
  <c r="D9" i="4"/>
  <c r="D10" i="4"/>
  <c r="G5" i="1"/>
  <c r="G6" i="1"/>
  <c r="G7" i="1"/>
  <c r="G8" i="1"/>
  <c r="G9" i="1"/>
  <c r="G10" i="1"/>
  <c r="E5" i="1"/>
  <c r="E6" i="1"/>
  <c r="E7" i="1"/>
  <c r="E8" i="1"/>
  <c r="E9" i="1"/>
  <c r="E10" i="1"/>
  <c r="A6" i="1" l="1"/>
  <c r="A3" i="1"/>
</calcChain>
</file>

<file path=xl/sharedStrings.xml><?xml version="1.0" encoding="utf-8"?>
<sst xmlns="http://schemas.openxmlformats.org/spreadsheetml/2006/main" count="187" uniqueCount="61">
  <si>
    <t>Date</t>
  </si>
  <si>
    <t>Total Cases</t>
  </si>
  <si>
    <t>Deaths</t>
  </si>
  <si>
    <t>China</t>
  </si>
  <si>
    <t>Italy</t>
  </si>
  <si>
    <t>Spain</t>
  </si>
  <si>
    <t>USA</t>
  </si>
  <si>
    <t>France</t>
  </si>
  <si>
    <t>Iran</t>
  </si>
  <si>
    <t>Germany</t>
  </si>
  <si>
    <t>South Korea</t>
  </si>
  <si>
    <t>UK</t>
  </si>
  <si>
    <t>Canada</t>
  </si>
  <si>
    <t xml:space="preserve">India </t>
  </si>
  <si>
    <t>% change</t>
  </si>
  <si>
    <t>% Change</t>
  </si>
  <si>
    <t>% Change2</t>
  </si>
  <si>
    <t>% change2</t>
  </si>
  <si>
    <t>% change3</t>
  </si>
  <si>
    <t>% change4</t>
  </si>
  <si>
    <t>% change5</t>
  </si>
  <si>
    <t>% change6</t>
  </si>
  <si>
    <t>% change7</t>
  </si>
  <si>
    <t>% change8</t>
  </si>
  <si>
    <t>% change9</t>
  </si>
  <si>
    <t>% change10</t>
  </si>
  <si>
    <t>% change102</t>
  </si>
  <si>
    <t>Australia</t>
  </si>
  <si>
    <t>Brazil</t>
  </si>
  <si>
    <t>Japan</t>
  </si>
  <si>
    <t>% change93</t>
  </si>
  <si>
    <t>% change105</t>
  </si>
  <si>
    <t>% change1027</t>
  </si>
  <si>
    <t>mean cases increase</t>
  </si>
  <si>
    <t>Globally</t>
  </si>
  <si>
    <t>mean deaths increase</t>
  </si>
  <si>
    <t>% change11</t>
  </si>
  <si>
    <t>% change12</t>
  </si>
  <si>
    <t>% change13</t>
  </si>
  <si>
    <t>% change14</t>
  </si>
  <si>
    <t>us value - too much of an outlier</t>
  </si>
  <si>
    <t>uk - huge value due to numbers from care homes and community</t>
  </si>
  <si>
    <t>Russia</t>
  </si>
  <si>
    <t>Turkey</t>
  </si>
  <si>
    <t>% change15</t>
  </si>
  <si>
    <t>% change152</t>
  </si>
  <si>
    <t>%change</t>
  </si>
  <si>
    <t>%change2</t>
  </si>
  <si>
    <t>abnormally high number for india</t>
  </si>
  <si>
    <t>Days</t>
  </si>
  <si>
    <t>Number of Cases (millions)</t>
  </si>
  <si>
    <t>China reported first case on December 31, 2019.</t>
  </si>
  <si>
    <t>over 2 days</t>
  </si>
  <si>
    <t>% Change3</t>
  </si>
  <si>
    <t>over 3 days</t>
  </si>
  <si>
    <t>Column1</t>
  </si>
  <si>
    <t>number over 3 days</t>
  </si>
  <si>
    <t>% change153</t>
  </si>
  <si>
    <t>https://www.bbc.com/news/health-53722711</t>
  </si>
  <si>
    <t>number over 2 days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</si>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</sst>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0" fillId="0" borderId="0" xfId="0" applyNumberFormat="1"/>
    <xf numFmtId="2" fontId="0" fillId="3" borderId="1" xfId="0" applyNumberFormat="1" applyFont="1" applyFill="1" applyBorder="1"/>
    <xf numFmtId="2" fontId="0" fillId="0" borderId="1" xfId="0" applyNumberFormat="1" applyFont="1" applyBorder="1"/>
    <xf numFmtId="2" fontId="0" fillId="3" borderId="3" xfId="0" applyNumberFormat="1" applyFont="1" applyFill="1" applyBorder="1"/>
    <xf numFmtId="2" fontId="0" fillId="3" borderId="2" xfId="0" applyNumberFormat="1" applyFont="1" applyFill="1" applyBorder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4" fontId="0" fillId="3" borderId="1" xfId="1" applyNumberFormat="1" applyFont="1" applyFill="1" applyBorder="1" applyAlignment="1">
      <alignment horizontal="center"/>
    </xf>
    <xf numFmtId="164" fontId="0" fillId="3" borderId="1" xfId="1" applyNumberFormat="1" applyFont="1" applyFill="1" applyBorder="1"/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3" borderId="3" xfId="1" applyNumberFormat="1" applyFont="1" applyFill="1" applyBorder="1" applyAlignment="1">
      <alignment horizontal="center"/>
    </xf>
    <xf numFmtId="164" fontId="0" fillId="3" borderId="3" xfId="1" applyNumberFormat="1" applyFont="1" applyFill="1" applyBorder="1"/>
    <xf numFmtId="164" fontId="1" fillId="2" borderId="2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3" borderId="2" xfId="1" applyNumberFormat="1" applyFont="1" applyFill="1" applyBorder="1"/>
    <xf numFmtId="164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/>
    <xf numFmtId="43" fontId="0" fillId="0" borderId="0" xfId="1" applyNumberFormat="1" applyFont="1" applyAlignment="1">
      <alignment horizontal="center"/>
    </xf>
    <xf numFmtId="43" fontId="0" fillId="0" borderId="0" xfId="1" applyNumberFormat="1" applyFont="1"/>
    <xf numFmtId="2" fontId="0" fillId="3" borderId="0" xfId="0" applyNumberFormat="1" applyFont="1" applyFill="1" applyBorder="1"/>
    <xf numFmtId="2" fontId="2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  <xf numFmtId="164" fontId="0" fillId="3" borderId="0" xfId="0" applyNumberFormat="1" applyFont="1" applyFill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2" fontId="0" fillId="3" borderId="0" xfId="0" applyNumberFormat="1" applyFont="1" applyFill="1"/>
    <xf numFmtId="0" fontId="0" fillId="0" borderId="0" xfId="0" applyNumberFormat="1"/>
    <xf numFmtId="43" fontId="0" fillId="3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164" fontId="0" fillId="3" borderId="0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184">
    <dxf>
      <numFmt numFmtId="164" formatCode="_(* #,##0_);_(* \(#,##0\);_(* &quot;-&quot;??_);_(@_)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Cases Globally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Global!$D$2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Global!$C$3:$C$204</c:f>
              <c:numCache>
                <c:formatCode>m/d/yyyy</c:formatCode>
                <c:ptCount val="202"/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44065</c:v>
                </c:pt>
                <c:pt idx="156">
                  <c:v>44066</c:v>
                </c:pt>
                <c:pt idx="157">
                  <c:v>44067</c:v>
                </c:pt>
                <c:pt idx="158">
                  <c:v>44068</c:v>
                </c:pt>
                <c:pt idx="159">
                  <c:v>44069</c:v>
                </c:pt>
                <c:pt idx="160">
                  <c:v>44070</c:v>
                </c:pt>
                <c:pt idx="161">
                  <c:v>44071</c:v>
                </c:pt>
                <c:pt idx="162">
                  <c:v>44072</c:v>
                </c:pt>
                <c:pt idx="163">
                  <c:v>44073</c:v>
                </c:pt>
                <c:pt idx="164">
                  <c:v>44074</c:v>
                </c:pt>
                <c:pt idx="165">
                  <c:v>44075</c:v>
                </c:pt>
                <c:pt idx="166">
                  <c:v>44076</c:v>
                </c:pt>
                <c:pt idx="167">
                  <c:v>44077</c:v>
                </c:pt>
                <c:pt idx="168">
                  <c:v>44079</c:v>
                </c:pt>
                <c:pt idx="169">
                  <c:v>44080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44086</c:v>
                </c:pt>
                <c:pt idx="176">
                  <c:v>44087</c:v>
                </c:pt>
              </c:numCache>
            </c:numRef>
          </c:cat>
          <c:val>
            <c:numRef>
              <c:f>Global!$D$3:$D$204</c:f>
              <c:numCache>
                <c:formatCode>_(* #,##0_);_(* \(#,##0\);_(* "-"??_);_(@_)</c:formatCode>
                <c:ptCount val="202"/>
                <c:pt idx="1">
                  <c:v>179806</c:v>
                </c:pt>
                <c:pt idx="2">
                  <c:v>195624</c:v>
                </c:pt>
                <c:pt idx="3">
                  <c:v>214358</c:v>
                </c:pt>
                <c:pt idx="4">
                  <c:v>237640</c:v>
                </c:pt>
                <c:pt idx="5">
                  <c:v>266920</c:v>
                </c:pt>
                <c:pt idx="6">
                  <c:v>299198</c:v>
                </c:pt>
                <c:pt idx="7">
                  <c:v>333438</c:v>
                </c:pt>
                <c:pt idx="8">
                  <c:v>368469</c:v>
                </c:pt>
                <c:pt idx="9">
                  <c:v>409307</c:v>
                </c:pt>
                <c:pt idx="10">
                  <c:v>453255</c:v>
                </c:pt>
                <c:pt idx="11">
                  <c:v>520647</c:v>
                </c:pt>
                <c:pt idx="12">
                  <c:v>575446</c:v>
                </c:pt>
                <c:pt idx="13">
                  <c:v>643293</c:v>
                </c:pt>
                <c:pt idx="14">
                  <c:v>701873</c:v>
                </c:pt>
                <c:pt idx="15">
                  <c:v>753750</c:v>
                </c:pt>
                <c:pt idx="16">
                  <c:v>830363</c:v>
                </c:pt>
                <c:pt idx="17">
                  <c:v>912911</c:v>
                </c:pt>
                <c:pt idx="18">
                  <c:v>996600</c:v>
                </c:pt>
                <c:pt idx="19">
                  <c:v>1073628</c:v>
                </c:pt>
                <c:pt idx="20">
                  <c:v>1169150</c:v>
                </c:pt>
                <c:pt idx="21">
                  <c:v>1249107</c:v>
                </c:pt>
                <c:pt idx="22">
                  <c:v>1321758</c:v>
                </c:pt>
                <c:pt idx="23">
                  <c:v>1397134</c:v>
                </c:pt>
                <c:pt idx="24">
                  <c:v>1478464</c:v>
                </c:pt>
                <c:pt idx="25">
                  <c:v>1581128</c:v>
                </c:pt>
                <c:pt idx="26">
                  <c:v>1675633</c:v>
                </c:pt>
                <c:pt idx="27">
                  <c:v>1759578</c:v>
                </c:pt>
                <c:pt idx="28">
                  <c:v>1830533</c:v>
                </c:pt>
                <c:pt idx="29">
                  <c:v>1902193</c:v>
                </c:pt>
                <c:pt idx="30">
                  <c:v>1972566</c:v>
                </c:pt>
                <c:pt idx="31">
                  <c:v>2045455</c:v>
                </c:pt>
                <c:pt idx="32">
                  <c:v>2144362</c:v>
                </c:pt>
                <c:pt idx="33">
                  <c:v>2238058</c:v>
                </c:pt>
                <c:pt idx="34">
                  <c:v>2269885</c:v>
                </c:pt>
                <c:pt idx="35">
                  <c:v>2386985</c:v>
                </c:pt>
                <c:pt idx="36">
                  <c:v>2462968</c:v>
                </c:pt>
                <c:pt idx="37">
                  <c:v>2538905</c:v>
                </c:pt>
                <c:pt idx="38">
                  <c:v>2616117</c:v>
                </c:pt>
                <c:pt idx="39">
                  <c:v>2704072</c:v>
                </c:pt>
                <c:pt idx="40">
                  <c:v>2800665</c:v>
                </c:pt>
                <c:pt idx="41">
                  <c:v>2892183</c:v>
                </c:pt>
                <c:pt idx="42">
                  <c:v>2971006</c:v>
                </c:pt>
                <c:pt idx="43">
                  <c:v>3035395</c:v>
                </c:pt>
                <c:pt idx="44">
                  <c:v>3103285</c:v>
                </c:pt>
                <c:pt idx="45">
                  <c:v>3192550</c:v>
                </c:pt>
                <c:pt idx="46">
                  <c:v>3274832</c:v>
                </c:pt>
                <c:pt idx="47">
                  <c:v>3367405</c:v>
                </c:pt>
                <c:pt idx="48">
                  <c:v>3456564</c:v>
                </c:pt>
                <c:pt idx="49">
                  <c:v>3533739</c:v>
                </c:pt>
                <c:pt idx="50">
                  <c:v>3616677</c:v>
                </c:pt>
                <c:pt idx="51">
                  <c:v>3697118</c:v>
                </c:pt>
                <c:pt idx="52">
                  <c:v>3783327</c:v>
                </c:pt>
                <c:pt idx="53">
                  <c:v>3880170</c:v>
                </c:pt>
                <c:pt idx="54">
                  <c:v>3975567</c:v>
                </c:pt>
                <c:pt idx="55">
                  <c:v>4067996</c:v>
                </c:pt>
                <c:pt idx="56">
                  <c:v>4150629</c:v>
                </c:pt>
                <c:pt idx="57">
                  <c:v>4231309</c:v>
                </c:pt>
                <c:pt idx="58">
                  <c:v>4310782</c:v>
                </c:pt>
                <c:pt idx="59">
                  <c:v>4394753</c:v>
                </c:pt>
                <c:pt idx="60">
                  <c:v>4489516</c:v>
                </c:pt>
                <c:pt idx="61">
                  <c:v>4542700</c:v>
                </c:pt>
                <c:pt idx="62">
                  <c:v>4638173</c:v>
                </c:pt>
                <c:pt idx="63">
                  <c:v>4723869</c:v>
                </c:pt>
                <c:pt idx="64">
                  <c:v>4808355</c:v>
                </c:pt>
                <c:pt idx="65">
                  <c:v>4904544</c:v>
                </c:pt>
                <c:pt idx="66">
                  <c:v>4995101</c:v>
                </c:pt>
                <c:pt idx="67">
                  <c:v>5208240</c:v>
                </c:pt>
                <c:pt idx="68">
                  <c:v>5321905</c:v>
                </c:pt>
                <c:pt idx="69">
                  <c:v>5410157</c:v>
                </c:pt>
                <c:pt idx="70">
                  <c:v>5507503</c:v>
                </c:pt>
                <c:pt idx="71">
                  <c:v>5593269</c:v>
                </c:pt>
                <c:pt idx="72">
                  <c:v>5691387</c:v>
                </c:pt>
                <c:pt idx="73">
                  <c:v>5806399</c:v>
                </c:pt>
                <c:pt idx="74">
                  <c:v>5922713</c:v>
                </c:pt>
                <c:pt idx="75">
                  <c:v>6043328</c:v>
                </c:pt>
                <c:pt idx="76">
                  <c:v>6168895</c:v>
                </c:pt>
                <c:pt idx="77">
                  <c:v>6265329</c:v>
                </c:pt>
                <c:pt idx="78">
                  <c:v>6379637</c:v>
                </c:pt>
                <c:pt idx="79">
                  <c:v>6463866</c:v>
                </c:pt>
                <c:pt idx="80">
                  <c:v>6588635</c:v>
                </c:pt>
                <c:pt idx="81">
                  <c:v>6720882</c:v>
                </c:pt>
                <c:pt idx="82">
                  <c:v>6868214</c:v>
                </c:pt>
                <c:pt idx="83">
                  <c:v>6987988</c:v>
                </c:pt>
                <c:pt idx="84">
                  <c:v>7096902</c:v>
                </c:pt>
                <c:pt idx="85">
                  <c:v>7210940</c:v>
                </c:pt>
                <c:pt idx="86">
                  <c:v>7340141</c:v>
                </c:pt>
                <c:pt idx="87">
                  <c:v>7487221</c:v>
                </c:pt>
                <c:pt idx="88">
                  <c:v>7620376</c:v>
                </c:pt>
                <c:pt idx="89">
                  <c:v>7773103</c:v>
                </c:pt>
                <c:pt idx="90">
                  <c:v>7888644</c:v>
                </c:pt>
                <c:pt idx="91">
                  <c:v>8010797</c:v>
                </c:pt>
                <c:pt idx="92">
                  <c:v>8143278</c:v>
                </c:pt>
                <c:pt idx="93">
                  <c:v>8311179</c:v>
                </c:pt>
                <c:pt idx="94">
                  <c:v>8462607</c:v>
                </c:pt>
                <c:pt idx="95">
                  <c:v>8628788</c:v>
                </c:pt>
                <c:pt idx="96">
                  <c:v>8788310</c:v>
                </c:pt>
                <c:pt idx="97">
                  <c:v>8941761</c:v>
                </c:pt>
                <c:pt idx="98">
                  <c:v>9068096</c:v>
                </c:pt>
                <c:pt idx="99">
                  <c:v>9243399</c:v>
                </c:pt>
                <c:pt idx="100">
                  <c:v>9387765</c:v>
                </c:pt>
                <c:pt idx="101">
                  <c:v>9630745</c:v>
                </c:pt>
                <c:pt idx="102">
                  <c:v>9758203</c:v>
                </c:pt>
                <c:pt idx="103">
                  <c:v>9958853</c:v>
                </c:pt>
                <c:pt idx="104">
                  <c:v>10117103</c:v>
                </c:pt>
                <c:pt idx="105">
                  <c:v>10279133</c:v>
                </c:pt>
                <c:pt idx="106">
                  <c:v>10448065</c:v>
                </c:pt>
                <c:pt idx="107">
                  <c:v>10657669</c:v>
                </c:pt>
                <c:pt idx="108">
                  <c:v>10866235</c:v>
                </c:pt>
                <c:pt idx="109">
                  <c:v>11060851</c:v>
                </c:pt>
                <c:pt idx="110">
                  <c:v>11263788</c:v>
                </c:pt>
                <c:pt idx="111">
                  <c:v>11450418</c:v>
                </c:pt>
                <c:pt idx="112">
                  <c:v>11603732</c:v>
                </c:pt>
                <c:pt idx="113">
                  <c:v>11790592</c:v>
                </c:pt>
                <c:pt idx="114">
                  <c:v>12002429</c:v>
                </c:pt>
                <c:pt idx="115">
                  <c:v>12262093</c:v>
                </c:pt>
                <c:pt idx="116">
                  <c:v>12452669</c:v>
                </c:pt>
                <c:pt idx="117">
                  <c:v>12692898</c:v>
                </c:pt>
                <c:pt idx="118">
                  <c:v>12899689</c:v>
                </c:pt>
                <c:pt idx="119">
                  <c:v>13084702</c:v>
                </c:pt>
                <c:pt idx="120">
                  <c:v>13245878</c:v>
                </c:pt>
                <c:pt idx="121">
                  <c:v>13509012</c:v>
                </c:pt>
                <c:pt idx="122">
                  <c:v>13752652</c:v>
                </c:pt>
                <c:pt idx="123">
                  <c:v>14011148</c:v>
                </c:pt>
                <c:pt idx="124">
                  <c:v>14315792</c:v>
                </c:pt>
                <c:pt idx="125">
                  <c:v>14481108</c:v>
                </c:pt>
                <c:pt idx="126">
                  <c:v>14704123</c:v>
                </c:pt>
                <c:pt idx="127">
                  <c:v>14913799</c:v>
                </c:pt>
                <c:pt idx="128">
                  <c:v>15185365</c:v>
                </c:pt>
                <c:pt idx="129">
                  <c:v>15459891</c:v>
                </c:pt>
                <c:pt idx="130">
                  <c:v>15751267</c:v>
                </c:pt>
                <c:pt idx="131">
                  <c:v>16120461</c:v>
                </c:pt>
                <c:pt idx="132">
                  <c:v>16271476</c:v>
                </c:pt>
                <c:pt idx="133">
                  <c:v>16492317</c:v>
                </c:pt>
                <c:pt idx="134">
                  <c:v>16725799</c:v>
                </c:pt>
                <c:pt idx="135">
                  <c:v>16989512</c:v>
                </c:pt>
                <c:pt idx="136">
                  <c:v>17281097</c:v>
                </c:pt>
                <c:pt idx="137">
                  <c:v>17581980</c:v>
                </c:pt>
                <c:pt idx="138">
                  <c:v>17853946</c:v>
                </c:pt>
                <c:pt idx="139">
                  <c:v>18092966</c:v>
                </c:pt>
                <c:pt idx="140">
                  <c:v>18299842</c:v>
                </c:pt>
                <c:pt idx="141">
                  <c:v>18523035</c:v>
                </c:pt>
                <c:pt idx="142">
                  <c:v>18784912</c:v>
                </c:pt>
                <c:pt idx="143">
                  <c:v>19075393</c:v>
                </c:pt>
                <c:pt idx="144">
                  <c:v>19355364</c:v>
                </c:pt>
                <c:pt idx="145">
                  <c:v>19711927</c:v>
                </c:pt>
                <c:pt idx="146">
                  <c:v>19872959</c:v>
                </c:pt>
                <c:pt idx="147">
                  <c:v>20101158</c:v>
                </c:pt>
                <c:pt idx="148">
                  <c:v>20832160</c:v>
                </c:pt>
                <c:pt idx="149">
                  <c:v>21202683</c:v>
                </c:pt>
                <c:pt idx="150">
                  <c:v>21919260</c:v>
                </c:pt>
                <c:pt idx="151">
                  <c:v>22123466</c:v>
                </c:pt>
                <c:pt idx="152">
                  <c:v>22437919</c:v>
                </c:pt>
                <c:pt idx="153">
                  <c:v>22719148</c:v>
                </c:pt>
                <c:pt idx="154">
                  <c:v>22983295</c:v>
                </c:pt>
                <c:pt idx="155">
                  <c:v>23235881</c:v>
                </c:pt>
                <c:pt idx="156">
                  <c:v>23433125</c:v>
                </c:pt>
                <c:pt idx="157">
                  <c:v>23678071</c:v>
                </c:pt>
                <c:pt idx="158">
                  <c:v>23920231</c:v>
                </c:pt>
                <c:pt idx="159">
                  <c:v>24177074</c:v>
                </c:pt>
                <c:pt idx="160">
                  <c:v>24480921</c:v>
                </c:pt>
                <c:pt idx="161">
                  <c:v>24744304</c:v>
                </c:pt>
                <c:pt idx="162">
                  <c:v>25022379</c:v>
                </c:pt>
                <c:pt idx="163">
                  <c:v>25234757</c:v>
                </c:pt>
                <c:pt idx="164">
                  <c:v>25501250</c:v>
                </c:pt>
                <c:pt idx="165">
                  <c:v>25771559</c:v>
                </c:pt>
                <c:pt idx="166">
                  <c:v>26065996</c:v>
                </c:pt>
                <c:pt idx="167">
                  <c:v>26433615</c:v>
                </c:pt>
                <c:pt idx="168">
                  <c:v>26916214</c:v>
                </c:pt>
                <c:pt idx="169">
                  <c:v>27189419</c:v>
                </c:pt>
                <c:pt idx="170">
                  <c:v>27405489</c:v>
                </c:pt>
                <c:pt idx="171">
                  <c:v>27579297</c:v>
                </c:pt>
                <c:pt idx="172">
                  <c:v>27894314</c:v>
                </c:pt>
                <c:pt idx="173">
                  <c:v>28175649</c:v>
                </c:pt>
                <c:pt idx="174">
                  <c:v>28512699</c:v>
                </c:pt>
                <c:pt idx="175">
                  <c:v>28811663</c:v>
                </c:pt>
                <c:pt idx="176">
                  <c:v>29089241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C-433D-8AD2-559C13C38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47568"/>
        <c:axId val="524747896"/>
      </c:lineChart>
      <c:dateAx>
        <c:axId val="524747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896"/>
        <c:crosses val="autoZero"/>
        <c:auto val="1"/>
        <c:lblOffset val="100"/>
        <c:baseTimeUnit val="days"/>
      </c:dateAx>
      <c:valAx>
        <c:axId val="5247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Number of Cases - US, Brazil, Russia &amp; India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Cases'!$F$2:$F$3</c:f>
              <c:strCache>
                <c:ptCount val="2"/>
                <c:pt idx="1">
                  <c:v> USA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Cases'!$B$4:$B$179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Cases'!$F$4:$F$179</c:f>
              <c:numCache>
                <c:formatCode>_(* #,##0_);_(* \(#,##0\);_(* "-"??_);_(@_)</c:formatCode>
                <c:ptCount val="176"/>
                <c:pt idx="0">
                  <c:v>4186</c:v>
                </c:pt>
                <c:pt idx="1">
                  <c:v>5709</c:v>
                </c:pt>
                <c:pt idx="2">
                  <c:v>7666</c:v>
                </c:pt>
                <c:pt idx="3">
                  <c:v>11348</c:v>
                </c:pt>
                <c:pt idx="4">
                  <c:v>16489</c:v>
                </c:pt>
                <c:pt idx="5">
                  <c:v>22213</c:v>
                </c:pt>
                <c:pt idx="6">
                  <c:v>32801</c:v>
                </c:pt>
                <c:pt idx="7">
                  <c:v>41170</c:v>
                </c:pt>
                <c:pt idx="8">
                  <c:v>50075</c:v>
                </c:pt>
                <c:pt idx="9">
                  <c:v>60126</c:v>
                </c:pt>
                <c:pt idx="10">
                  <c:v>79313</c:v>
                </c:pt>
                <c:pt idx="11">
                  <c:v>94281</c:v>
                </c:pt>
                <c:pt idx="12">
                  <c:v>114958</c:v>
                </c:pt>
                <c:pt idx="13">
                  <c:v>132351</c:v>
                </c:pt>
                <c:pt idx="14">
                  <c:v>147729</c:v>
                </c:pt>
                <c:pt idx="15">
                  <c:v>176518</c:v>
                </c:pt>
                <c:pt idx="16">
                  <c:v>205036</c:v>
                </c:pt>
                <c:pt idx="17">
                  <c:v>235972</c:v>
                </c:pt>
                <c:pt idx="18">
                  <c:v>265506</c:v>
                </c:pt>
                <c:pt idx="19">
                  <c:v>300106</c:v>
                </c:pt>
                <c:pt idx="20">
                  <c:v>324052</c:v>
                </c:pt>
                <c:pt idx="21">
                  <c:v>352249</c:v>
                </c:pt>
                <c:pt idx="22">
                  <c:v>385985</c:v>
                </c:pt>
                <c:pt idx="23">
                  <c:v>410916</c:v>
                </c:pt>
                <c:pt idx="24">
                  <c:v>455445</c:v>
                </c:pt>
                <c:pt idx="25">
                  <c:v>489973</c:v>
                </c:pt>
                <c:pt idx="26">
                  <c:v>521714</c:v>
                </c:pt>
                <c:pt idx="27">
                  <c:v>546481</c:v>
                </c:pt>
                <c:pt idx="28">
                  <c:v>574138</c:v>
                </c:pt>
                <c:pt idx="29">
                  <c:v>596211</c:v>
                </c:pt>
                <c:pt idx="30">
                  <c:v>619234</c:v>
                </c:pt>
                <c:pt idx="31">
                  <c:v>666949</c:v>
                </c:pt>
                <c:pt idx="32">
                  <c:v>689286</c:v>
                </c:pt>
                <c:pt idx="33">
                  <c:v>726856</c:v>
                </c:pt>
                <c:pt idx="34">
                  <c:v>755162</c:v>
                </c:pt>
                <c:pt idx="35">
                  <c:v>779481</c:v>
                </c:pt>
                <c:pt idx="36">
                  <c:v>811117</c:v>
                </c:pt>
                <c:pt idx="37">
                  <c:v>837136</c:v>
                </c:pt>
                <c:pt idx="38">
                  <c:v>869293</c:v>
                </c:pt>
                <c:pt idx="39">
                  <c:v>904759</c:v>
                </c:pt>
                <c:pt idx="40">
                  <c:v>945833</c:v>
                </c:pt>
                <c:pt idx="41">
                  <c:v>975798</c:v>
                </c:pt>
                <c:pt idx="42">
                  <c:v>999237</c:v>
                </c:pt>
                <c:pt idx="43">
                  <c:v>1019823</c:v>
                </c:pt>
                <c:pt idx="44">
                  <c:v>1048934</c:v>
                </c:pt>
                <c:pt idx="45">
                  <c:v>1076129</c:v>
                </c:pt>
                <c:pt idx="46">
                  <c:v>1111543</c:v>
                </c:pt>
                <c:pt idx="47">
                  <c:v>1147358</c:v>
                </c:pt>
                <c:pt idx="48">
                  <c:v>1171350</c:v>
                </c:pt>
                <c:pt idx="49">
                  <c:v>1200794</c:v>
                </c:pt>
                <c:pt idx="50">
                  <c:v>1224570</c:v>
                </c:pt>
                <c:pt idx="51">
                  <c:v>1246462</c:v>
                </c:pt>
                <c:pt idx="52">
                  <c:v>1277606</c:v>
                </c:pt>
                <c:pt idx="53">
                  <c:v>1303819</c:v>
                </c:pt>
                <c:pt idx="54">
                  <c:v>1333230</c:v>
                </c:pt>
                <c:pt idx="55">
                  <c:v>1353534</c:v>
                </c:pt>
                <c:pt idx="56">
                  <c:v>1375401</c:v>
                </c:pt>
                <c:pt idx="57">
                  <c:v>1395026</c:v>
                </c:pt>
                <c:pt idx="58">
                  <c:v>1418504</c:v>
                </c:pt>
                <c:pt idx="59">
                  <c:v>1440427</c:v>
                </c:pt>
                <c:pt idx="60">
                  <c:v>1470067</c:v>
                </c:pt>
                <c:pt idx="61">
                  <c:v>1495468</c:v>
                </c:pt>
                <c:pt idx="62">
                  <c:v>1515311</c:v>
                </c:pt>
                <c:pt idx="63">
                  <c:v>1535123</c:v>
                </c:pt>
                <c:pt idx="64">
                  <c:v>1558498</c:v>
                </c:pt>
                <c:pt idx="65">
                  <c:v>1577936</c:v>
                </c:pt>
                <c:pt idx="66">
                  <c:v>1630519</c:v>
                </c:pt>
                <c:pt idx="67">
                  <c:v>1655670</c:v>
                </c:pt>
                <c:pt idx="68">
                  <c:v>1673855</c:v>
                </c:pt>
                <c:pt idx="69">
                  <c:v>1695820</c:v>
                </c:pt>
                <c:pt idx="70">
                  <c:v>1713815</c:v>
                </c:pt>
                <c:pt idx="71">
                  <c:v>1735029</c:v>
                </c:pt>
                <c:pt idx="72">
                  <c:v>1757130</c:v>
                </c:pt>
                <c:pt idx="73">
                  <c:v>1777711</c:v>
                </c:pt>
                <c:pt idx="74">
                  <c:v>1805270</c:v>
                </c:pt>
                <c:pt idx="75">
                  <c:v>1826090</c:v>
                </c:pt>
                <c:pt idx="76">
                  <c:v>1842883</c:v>
                </c:pt>
                <c:pt idx="77">
                  <c:v>1868500</c:v>
                </c:pt>
                <c:pt idx="78">
                  <c:v>1890239</c:v>
                </c:pt>
                <c:pt idx="79">
                  <c:v>1910735</c:v>
                </c:pt>
                <c:pt idx="80">
                  <c:v>1934987</c:v>
                </c:pt>
                <c:pt idx="81">
                  <c:v>1976513</c:v>
                </c:pt>
                <c:pt idx="82">
                  <c:v>1996571</c:v>
                </c:pt>
                <c:pt idx="83">
                  <c:v>2014110</c:v>
                </c:pt>
                <c:pt idx="84">
                  <c:v>2033996</c:v>
                </c:pt>
                <c:pt idx="85">
                  <c:v>2055368</c:v>
                </c:pt>
                <c:pt idx="86">
                  <c:v>2076495</c:v>
                </c:pt>
                <c:pt idx="87">
                  <c:v>2101000</c:v>
                </c:pt>
                <c:pt idx="88">
                  <c:v>2134957</c:v>
                </c:pt>
                <c:pt idx="89">
                  <c:v>2151730</c:v>
                </c:pt>
                <c:pt idx="90">
                  <c:v>2171670</c:v>
                </c:pt>
                <c:pt idx="91">
                  <c:v>2194667</c:v>
                </c:pt>
                <c:pt idx="92">
                  <c:v>2219755</c:v>
                </c:pt>
                <c:pt idx="93">
                  <c:v>2246940</c:v>
                </c:pt>
                <c:pt idx="94">
                  <c:v>2278917</c:v>
                </c:pt>
                <c:pt idx="95">
                  <c:v>2313920</c:v>
                </c:pt>
                <c:pt idx="96">
                  <c:v>2344023</c:v>
                </c:pt>
                <c:pt idx="97">
                  <c:v>2367445</c:v>
                </c:pt>
                <c:pt idx="98">
                  <c:v>2416304</c:v>
                </c:pt>
                <c:pt idx="99">
                  <c:v>2441111</c:v>
                </c:pt>
                <c:pt idx="100">
                  <c:v>2496955</c:v>
                </c:pt>
                <c:pt idx="101">
                  <c:v>2527025</c:v>
                </c:pt>
                <c:pt idx="102">
                  <c:v>2586255</c:v>
                </c:pt>
                <c:pt idx="103">
                  <c:v>2617847</c:v>
                </c:pt>
                <c:pt idx="104">
                  <c:v>2652334</c:v>
                </c:pt>
                <c:pt idx="105">
                  <c:v>2699317</c:v>
                </c:pt>
                <c:pt idx="106">
                  <c:v>2751571</c:v>
                </c:pt>
                <c:pt idx="107">
                  <c:v>2804733</c:v>
                </c:pt>
                <c:pt idx="108">
                  <c:v>2860640</c:v>
                </c:pt>
                <c:pt idx="109">
                  <c:v>2914838</c:v>
                </c:pt>
                <c:pt idx="110">
                  <c:v>2959188</c:v>
                </c:pt>
                <c:pt idx="111">
                  <c:v>3005724</c:v>
                </c:pt>
                <c:pt idx="112">
                  <c:v>3061364</c:v>
                </c:pt>
                <c:pt idx="113">
                  <c:v>3120481</c:v>
                </c:pt>
                <c:pt idx="114">
                  <c:v>3206370</c:v>
                </c:pt>
                <c:pt idx="115">
                  <c:v>3250705</c:v>
                </c:pt>
                <c:pt idx="116">
                  <c:v>3329621</c:v>
                </c:pt>
                <c:pt idx="117">
                  <c:v>3388832</c:v>
                </c:pt>
                <c:pt idx="118">
                  <c:v>3441503</c:v>
                </c:pt>
                <c:pt idx="119">
                  <c:v>3483362</c:v>
                </c:pt>
                <c:pt idx="120">
                  <c:v>3569568</c:v>
                </c:pt>
                <c:pt idx="121">
                  <c:v>3644742</c:v>
                </c:pt>
                <c:pt idx="122">
                  <c:v>3725956</c:v>
                </c:pt>
                <c:pt idx="123">
                  <c:v>3819928</c:v>
                </c:pt>
                <c:pt idx="124">
                  <c:v>3861874</c:v>
                </c:pt>
                <c:pt idx="125">
                  <c:v>3927183</c:v>
                </c:pt>
                <c:pt idx="126">
                  <c:v>3986603</c:v>
                </c:pt>
                <c:pt idx="127">
                  <c:v>4066069</c:v>
                </c:pt>
                <c:pt idx="128">
                  <c:v>4129405</c:v>
                </c:pt>
                <c:pt idx="129">
                  <c:v>4205389</c:v>
                </c:pt>
                <c:pt idx="130">
                  <c:v>4309110</c:v>
                </c:pt>
                <c:pt idx="131">
                  <c:v>4341491</c:v>
                </c:pt>
                <c:pt idx="132">
                  <c:v>4398184</c:v>
                </c:pt>
                <c:pt idx="133">
                  <c:v>4459780</c:v>
                </c:pt>
                <c:pt idx="134">
                  <c:v>4526481</c:v>
                </c:pt>
                <c:pt idx="135">
                  <c:v>4597359</c:v>
                </c:pt>
                <c:pt idx="136">
                  <c:v>4668940</c:v>
                </c:pt>
                <c:pt idx="137">
                  <c:v>4735253</c:v>
                </c:pt>
                <c:pt idx="138">
                  <c:v>4789949</c:v>
                </c:pt>
                <c:pt idx="139">
                  <c:v>4827847</c:v>
                </c:pt>
                <c:pt idx="140">
                  <c:v>4882744</c:v>
                </c:pt>
                <c:pt idx="141">
                  <c:v>4936752</c:v>
                </c:pt>
                <c:pt idx="142">
                  <c:v>4997741</c:v>
                </c:pt>
                <c:pt idx="143">
                  <c:v>5050976</c:v>
                </c:pt>
                <c:pt idx="144">
                  <c:v>5144274</c:v>
                </c:pt>
                <c:pt idx="145">
                  <c:v>5166319</c:v>
                </c:pt>
                <c:pt idx="146">
                  <c:v>5216313</c:v>
                </c:pt>
                <c:pt idx="147">
                  <c:v>5365527</c:v>
                </c:pt>
                <c:pt idx="148">
                  <c:v>5438450</c:v>
                </c:pt>
                <c:pt idx="149">
                  <c:v>5574987</c:v>
                </c:pt>
                <c:pt idx="150">
                  <c:v>5621342</c:v>
                </c:pt>
                <c:pt idx="151">
                  <c:v>5673662</c:v>
                </c:pt>
                <c:pt idx="152">
                  <c:v>5717825</c:v>
                </c:pt>
                <c:pt idx="153">
                  <c:v>5765231</c:v>
                </c:pt>
                <c:pt idx="154">
                  <c:v>5814836</c:v>
                </c:pt>
                <c:pt idx="155">
                  <c:v>5848860</c:v>
                </c:pt>
                <c:pt idx="156">
                  <c:v>5887116</c:v>
                </c:pt>
                <c:pt idx="157">
                  <c:v>5924741</c:v>
                </c:pt>
                <c:pt idx="158">
                  <c:v>5968642</c:v>
                </c:pt>
                <c:pt idx="159">
                  <c:v>6016241</c:v>
                </c:pt>
                <c:pt idx="160">
                  <c:v>6061189</c:v>
                </c:pt>
                <c:pt idx="161">
                  <c:v>6115496</c:v>
                </c:pt>
                <c:pt idx="162">
                  <c:v>6145099</c:v>
                </c:pt>
                <c:pt idx="163">
                  <c:v>6187387</c:v>
                </c:pt>
                <c:pt idx="164">
                  <c:v>6224435</c:v>
                </c:pt>
                <c:pt idx="165">
                  <c:v>6272257</c:v>
                </c:pt>
                <c:pt idx="166">
                  <c:v>6331877</c:v>
                </c:pt>
                <c:pt idx="167">
                  <c:v>6404456</c:v>
                </c:pt>
                <c:pt idx="168">
                  <c:v>6444645</c:v>
                </c:pt>
                <c:pt idx="169">
                  <c:v>6473216</c:v>
                </c:pt>
                <c:pt idx="170">
                  <c:v>6491842</c:v>
                </c:pt>
                <c:pt idx="171">
                  <c:v>6526938</c:v>
                </c:pt>
                <c:pt idx="172">
                  <c:v>6559509</c:v>
                </c:pt>
                <c:pt idx="173">
                  <c:v>6606679</c:v>
                </c:pt>
                <c:pt idx="174">
                  <c:v>6652721</c:v>
                </c:pt>
                <c:pt idx="175">
                  <c:v>6695316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6-4087-AA54-E9570203A09C}"/>
            </c:ext>
          </c:extLst>
        </c:ser>
        <c:ser>
          <c:idx val="1"/>
          <c:order val="1"/>
          <c:tx>
            <c:strRef>
              <c:f>'Cumulative Cases'!$M$2:$M$3</c:f>
              <c:strCache>
                <c:ptCount val="2"/>
                <c:pt idx="1">
                  <c:v> India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Cases'!$B$4:$B$179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Cases'!$M$4:$M$179</c:f>
              <c:numCache>
                <c:formatCode>_(* #,##0_);_(* \(#,##0\);_(* "-"??_);_(@_)</c:formatCode>
                <c:ptCount val="176"/>
                <c:pt idx="0">
                  <c:v>130</c:v>
                </c:pt>
                <c:pt idx="1">
                  <c:v>142</c:v>
                </c:pt>
                <c:pt idx="2">
                  <c:v>156</c:v>
                </c:pt>
                <c:pt idx="3">
                  <c:v>197</c:v>
                </c:pt>
                <c:pt idx="4">
                  <c:v>249</c:v>
                </c:pt>
                <c:pt idx="5">
                  <c:v>329</c:v>
                </c:pt>
                <c:pt idx="6">
                  <c:v>391</c:v>
                </c:pt>
                <c:pt idx="7">
                  <c:v>496</c:v>
                </c:pt>
                <c:pt idx="8">
                  <c:v>551</c:v>
                </c:pt>
                <c:pt idx="9">
                  <c:v>606</c:v>
                </c:pt>
                <c:pt idx="10">
                  <c:v>732</c:v>
                </c:pt>
                <c:pt idx="11">
                  <c:v>887</c:v>
                </c:pt>
                <c:pt idx="12">
                  <c:v>933</c:v>
                </c:pt>
                <c:pt idx="13">
                  <c:v>1127</c:v>
                </c:pt>
                <c:pt idx="14">
                  <c:v>1209</c:v>
                </c:pt>
                <c:pt idx="15">
                  <c:v>1614</c:v>
                </c:pt>
                <c:pt idx="16">
                  <c:v>2012</c:v>
                </c:pt>
                <c:pt idx="17">
                  <c:v>2530</c:v>
                </c:pt>
                <c:pt idx="18">
                  <c:v>3053</c:v>
                </c:pt>
                <c:pt idx="19">
                  <c:v>3501</c:v>
                </c:pt>
                <c:pt idx="20">
                  <c:v>3588</c:v>
                </c:pt>
                <c:pt idx="21">
                  <c:v>4778</c:v>
                </c:pt>
                <c:pt idx="22">
                  <c:v>5337</c:v>
                </c:pt>
                <c:pt idx="23">
                  <c:v>5916</c:v>
                </c:pt>
                <c:pt idx="24">
                  <c:v>6725</c:v>
                </c:pt>
                <c:pt idx="25">
                  <c:v>7598</c:v>
                </c:pt>
                <c:pt idx="26">
                  <c:v>8439</c:v>
                </c:pt>
                <c:pt idx="27">
                  <c:v>9204</c:v>
                </c:pt>
                <c:pt idx="28">
                  <c:v>10453</c:v>
                </c:pt>
                <c:pt idx="29">
                  <c:v>11476</c:v>
                </c:pt>
                <c:pt idx="30">
                  <c:v>12370</c:v>
                </c:pt>
                <c:pt idx="31">
                  <c:v>13428</c:v>
                </c:pt>
                <c:pt idx="32">
                  <c:v>14347</c:v>
                </c:pt>
                <c:pt idx="33">
                  <c:v>15722</c:v>
                </c:pt>
                <c:pt idx="34">
                  <c:v>17615</c:v>
                </c:pt>
                <c:pt idx="35">
                  <c:v>18539</c:v>
                </c:pt>
                <c:pt idx="36">
                  <c:v>20080</c:v>
                </c:pt>
                <c:pt idx="37">
                  <c:v>21370</c:v>
                </c:pt>
                <c:pt idx="38">
                  <c:v>23031</c:v>
                </c:pt>
                <c:pt idx="39">
                  <c:v>24434</c:v>
                </c:pt>
                <c:pt idx="40">
                  <c:v>26283</c:v>
                </c:pt>
                <c:pt idx="41">
                  <c:v>27891</c:v>
                </c:pt>
                <c:pt idx="42">
                  <c:v>29451</c:v>
                </c:pt>
                <c:pt idx="43">
                  <c:v>30631</c:v>
                </c:pt>
                <c:pt idx="44">
                  <c:v>33061</c:v>
                </c:pt>
                <c:pt idx="45">
                  <c:v>34856</c:v>
                </c:pt>
                <c:pt idx="46">
                  <c:v>37257</c:v>
                </c:pt>
                <c:pt idx="47">
                  <c:v>39699</c:v>
                </c:pt>
                <c:pt idx="48">
                  <c:v>42505</c:v>
                </c:pt>
                <c:pt idx="49">
                  <c:v>44870</c:v>
                </c:pt>
                <c:pt idx="50">
                  <c:v>49393</c:v>
                </c:pt>
                <c:pt idx="51">
                  <c:v>52559</c:v>
                </c:pt>
                <c:pt idx="52">
                  <c:v>56325</c:v>
                </c:pt>
                <c:pt idx="53">
                  <c:v>59642</c:v>
                </c:pt>
                <c:pt idx="54">
                  <c:v>62808</c:v>
                </c:pt>
                <c:pt idx="55">
                  <c:v>67138</c:v>
                </c:pt>
                <c:pt idx="56">
                  <c:v>70765</c:v>
                </c:pt>
                <c:pt idx="57">
                  <c:v>74243</c:v>
                </c:pt>
                <c:pt idx="58">
                  <c:v>78042</c:v>
                </c:pt>
                <c:pt idx="59">
                  <c:v>81987</c:v>
                </c:pt>
                <c:pt idx="60">
                  <c:v>85784</c:v>
                </c:pt>
                <c:pt idx="61">
                  <c:v>90614</c:v>
                </c:pt>
                <c:pt idx="62">
                  <c:v>95664</c:v>
                </c:pt>
                <c:pt idx="63">
                  <c:v>100340</c:v>
                </c:pt>
                <c:pt idx="64">
                  <c:v>106446</c:v>
                </c:pt>
                <c:pt idx="65">
                  <c:v>111999</c:v>
                </c:pt>
                <c:pt idx="66">
                  <c:v>124073</c:v>
                </c:pt>
                <c:pt idx="67">
                  <c:v>131385</c:v>
                </c:pt>
                <c:pt idx="68">
                  <c:v>138059</c:v>
                </c:pt>
                <c:pt idx="69">
                  <c:v>144686</c:v>
                </c:pt>
                <c:pt idx="70">
                  <c:v>150762</c:v>
                </c:pt>
                <c:pt idx="71">
                  <c:v>157935</c:v>
                </c:pt>
                <c:pt idx="72">
                  <c:v>165362</c:v>
                </c:pt>
                <c:pt idx="73">
                  <c:v>173140</c:v>
                </c:pt>
                <c:pt idx="74">
                  <c:v>181796</c:v>
                </c:pt>
                <c:pt idx="75">
                  <c:v>190536</c:v>
                </c:pt>
                <c:pt idx="76">
                  <c:v>197808</c:v>
                </c:pt>
                <c:pt idx="77">
                  <c:v>207085</c:v>
                </c:pt>
                <c:pt idx="78">
                  <c:v>216653</c:v>
                </c:pt>
                <c:pt idx="79">
                  <c:v>226494</c:v>
                </c:pt>
                <c:pt idx="80">
                  <c:v>236001</c:v>
                </c:pt>
                <c:pt idx="81">
                  <c:v>246454</c:v>
                </c:pt>
                <c:pt idx="82">
                  <c:v>257238</c:v>
                </c:pt>
                <c:pt idx="83">
                  <c:v>265827</c:v>
                </c:pt>
                <c:pt idx="84">
                  <c:v>274479</c:v>
                </c:pt>
                <c:pt idx="85">
                  <c:v>286833</c:v>
                </c:pt>
                <c:pt idx="86">
                  <c:v>297832</c:v>
                </c:pt>
                <c:pt idx="87">
                  <c:v>309405</c:v>
                </c:pt>
                <c:pt idx="88">
                  <c:v>321626</c:v>
                </c:pt>
                <c:pt idx="89">
                  <c:v>332901</c:v>
                </c:pt>
                <c:pt idx="90">
                  <c:v>342845</c:v>
                </c:pt>
                <c:pt idx="91">
                  <c:v>352815</c:v>
                </c:pt>
                <c:pt idx="92">
                  <c:v>360795</c:v>
                </c:pt>
                <c:pt idx="93">
                  <c:v>378171</c:v>
                </c:pt>
                <c:pt idx="94">
                  <c:v>392536</c:v>
                </c:pt>
                <c:pt idx="95">
                  <c:v>407689</c:v>
                </c:pt>
                <c:pt idx="96">
                  <c:v>426473</c:v>
                </c:pt>
                <c:pt idx="97">
                  <c:v>440174</c:v>
                </c:pt>
                <c:pt idx="98">
                  <c:v>456062</c:v>
                </c:pt>
                <c:pt idx="99">
                  <c:v>473170</c:v>
                </c:pt>
                <c:pt idx="100">
                  <c:v>491170</c:v>
                </c:pt>
                <c:pt idx="101">
                  <c:v>509170</c:v>
                </c:pt>
                <c:pt idx="102">
                  <c:v>529577</c:v>
                </c:pt>
                <c:pt idx="103">
                  <c:v>548869</c:v>
                </c:pt>
                <c:pt idx="104">
                  <c:v>566931</c:v>
                </c:pt>
                <c:pt idx="105">
                  <c:v>585197</c:v>
                </c:pt>
                <c:pt idx="106">
                  <c:v>604808</c:v>
                </c:pt>
                <c:pt idx="107">
                  <c:v>626651</c:v>
                </c:pt>
                <c:pt idx="108">
                  <c:v>646987</c:v>
                </c:pt>
                <c:pt idx="109">
                  <c:v>672644</c:v>
                </c:pt>
                <c:pt idx="110">
                  <c:v>697069</c:v>
                </c:pt>
                <c:pt idx="111">
                  <c:v>719447</c:v>
                </c:pt>
                <c:pt idx="112">
                  <c:v>742016</c:v>
                </c:pt>
                <c:pt idx="113">
                  <c:v>768345</c:v>
                </c:pt>
                <c:pt idx="114">
                  <c:v>794855</c:v>
                </c:pt>
                <c:pt idx="115">
                  <c:v>821493</c:v>
                </c:pt>
                <c:pt idx="116">
                  <c:v>850358</c:v>
                </c:pt>
                <c:pt idx="117">
                  <c:v>879447</c:v>
                </c:pt>
                <c:pt idx="118">
                  <c:v>906612</c:v>
                </c:pt>
                <c:pt idx="119">
                  <c:v>933450</c:v>
                </c:pt>
                <c:pt idx="120">
                  <c:v>965858</c:v>
                </c:pt>
                <c:pt idx="121">
                  <c:v>1002707</c:v>
                </c:pt>
                <c:pt idx="122">
                  <c:v>1037249</c:v>
                </c:pt>
                <c:pt idx="123">
                  <c:v>1077864</c:v>
                </c:pt>
                <c:pt idx="124">
                  <c:v>1116999</c:v>
                </c:pt>
                <c:pt idx="125">
                  <c:v>1153824</c:v>
                </c:pt>
                <c:pt idx="126">
                  <c:v>1192151</c:v>
                </c:pt>
                <c:pt idx="127">
                  <c:v>1239684</c:v>
                </c:pt>
                <c:pt idx="128">
                  <c:v>1286314</c:v>
                </c:pt>
                <c:pt idx="129">
                  <c:v>1337021</c:v>
                </c:pt>
                <c:pt idx="130">
                  <c:v>1385494</c:v>
                </c:pt>
                <c:pt idx="131">
                  <c:v>1435213</c:v>
                </c:pt>
                <c:pt idx="132">
                  <c:v>1482386</c:v>
                </c:pt>
                <c:pt idx="133">
                  <c:v>1531783</c:v>
                </c:pt>
                <c:pt idx="134">
                  <c:v>1584299</c:v>
                </c:pt>
                <c:pt idx="135">
                  <c:v>1639184</c:v>
                </c:pt>
                <c:pt idx="136">
                  <c:v>1696780</c:v>
                </c:pt>
                <c:pt idx="137">
                  <c:v>1751919</c:v>
                </c:pt>
                <c:pt idx="138">
                  <c:v>1804702</c:v>
                </c:pt>
                <c:pt idx="139">
                  <c:v>1854620</c:v>
                </c:pt>
                <c:pt idx="140">
                  <c:v>1906121</c:v>
                </c:pt>
                <c:pt idx="141">
                  <c:v>1959822</c:v>
                </c:pt>
                <c:pt idx="142">
                  <c:v>2025338</c:v>
                </c:pt>
                <c:pt idx="143">
                  <c:v>2086506</c:v>
                </c:pt>
                <c:pt idx="144">
                  <c:v>2152020</c:v>
                </c:pt>
                <c:pt idx="145">
                  <c:v>2212484</c:v>
                </c:pt>
                <c:pt idx="146">
                  <c:v>2266954</c:v>
                </c:pt>
                <c:pt idx="147">
                  <c:v>2431558</c:v>
                </c:pt>
                <c:pt idx="148">
                  <c:v>2525144</c:v>
                </c:pt>
                <c:pt idx="149">
                  <c:v>2693753</c:v>
                </c:pt>
                <c:pt idx="150">
                  <c:v>2752269</c:v>
                </c:pt>
                <c:pt idx="151">
                  <c:v>2835722</c:v>
                </c:pt>
                <c:pt idx="152">
                  <c:v>2904193</c:v>
                </c:pt>
                <c:pt idx="153">
                  <c:v>2972235</c:v>
                </c:pt>
                <c:pt idx="154">
                  <c:v>3042219</c:v>
                </c:pt>
                <c:pt idx="155">
                  <c:v>3080483</c:v>
                </c:pt>
                <c:pt idx="156">
                  <c:v>3155651</c:v>
                </c:pt>
                <c:pt idx="157">
                  <c:v>3228365</c:v>
                </c:pt>
                <c:pt idx="158">
                  <c:v>3288693</c:v>
                </c:pt>
                <c:pt idx="159">
                  <c:v>3382152</c:v>
                </c:pt>
                <c:pt idx="160">
                  <c:v>3455609</c:v>
                </c:pt>
                <c:pt idx="161">
                  <c:v>3519149</c:v>
                </c:pt>
                <c:pt idx="162">
                  <c:v>3588098</c:v>
                </c:pt>
                <c:pt idx="163">
                  <c:v>3681073</c:v>
                </c:pt>
                <c:pt idx="164">
                  <c:v>3759515</c:v>
                </c:pt>
                <c:pt idx="165">
                  <c:v>3847536</c:v>
                </c:pt>
                <c:pt idx="166">
                  <c:v>3933124</c:v>
                </c:pt>
                <c:pt idx="167">
                  <c:v>4103694</c:v>
                </c:pt>
                <c:pt idx="168">
                  <c:v>4197563</c:v>
                </c:pt>
                <c:pt idx="169">
                  <c:v>4260348</c:v>
                </c:pt>
                <c:pt idx="170">
                  <c:v>4334622</c:v>
                </c:pt>
                <c:pt idx="171">
                  <c:v>4434825</c:v>
                </c:pt>
                <c:pt idx="172">
                  <c:v>4550180</c:v>
                </c:pt>
                <c:pt idx="173">
                  <c:v>4653455</c:v>
                </c:pt>
                <c:pt idx="174">
                  <c:v>4742743</c:v>
                </c:pt>
                <c:pt idx="175">
                  <c:v>4837952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6-4087-AA54-E9570203A09C}"/>
            </c:ext>
          </c:extLst>
        </c:ser>
        <c:ser>
          <c:idx val="2"/>
          <c:order val="2"/>
          <c:tx>
            <c:strRef>
              <c:f>'Cumulative Cases'!$P$2:$P$3</c:f>
              <c:strCache>
                <c:ptCount val="2"/>
                <c:pt idx="1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Cases'!$B$4:$B$179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Cases'!$P$4:$P$179</c:f>
              <c:numCache>
                <c:formatCode>_(* #,##0_);_(* \(#,##0\);_(* "-"??_);_(@_)</c:formatCode>
                <c:ptCount val="176"/>
                <c:pt idx="0">
                  <c:v>218</c:v>
                </c:pt>
                <c:pt idx="1">
                  <c:v>352</c:v>
                </c:pt>
                <c:pt idx="2">
                  <c:v>394</c:v>
                </c:pt>
                <c:pt idx="3">
                  <c:v>535</c:v>
                </c:pt>
                <c:pt idx="4">
                  <c:v>655</c:v>
                </c:pt>
                <c:pt idx="5">
                  <c:v>1021</c:v>
                </c:pt>
                <c:pt idx="6">
                  <c:v>1209</c:v>
                </c:pt>
                <c:pt idx="7">
                  <c:v>1629</c:v>
                </c:pt>
                <c:pt idx="8">
                  <c:v>1980</c:v>
                </c:pt>
                <c:pt idx="9">
                  <c:v>2274</c:v>
                </c:pt>
                <c:pt idx="10">
                  <c:v>2611</c:v>
                </c:pt>
                <c:pt idx="11">
                  <c:v>3027</c:v>
                </c:pt>
                <c:pt idx="12">
                  <c:v>3546</c:v>
                </c:pt>
                <c:pt idx="13">
                  <c:v>4006</c:v>
                </c:pt>
                <c:pt idx="14">
                  <c:v>4371</c:v>
                </c:pt>
                <c:pt idx="15">
                  <c:v>4715</c:v>
                </c:pt>
                <c:pt idx="16">
                  <c:v>5923</c:v>
                </c:pt>
                <c:pt idx="17">
                  <c:v>7031</c:v>
                </c:pt>
                <c:pt idx="18">
                  <c:v>8229</c:v>
                </c:pt>
                <c:pt idx="19">
                  <c:v>9391</c:v>
                </c:pt>
                <c:pt idx="20">
                  <c:v>10568</c:v>
                </c:pt>
                <c:pt idx="21">
                  <c:v>11518</c:v>
                </c:pt>
                <c:pt idx="22">
                  <c:v>12377</c:v>
                </c:pt>
                <c:pt idx="23">
                  <c:v>14275</c:v>
                </c:pt>
                <c:pt idx="24">
                  <c:v>16474</c:v>
                </c:pt>
                <c:pt idx="25">
                  <c:v>18397</c:v>
                </c:pt>
                <c:pt idx="26">
                  <c:v>20154</c:v>
                </c:pt>
                <c:pt idx="27">
                  <c:v>21065</c:v>
                </c:pt>
                <c:pt idx="28">
                  <c:v>22720</c:v>
                </c:pt>
                <c:pt idx="29">
                  <c:v>24169</c:v>
                </c:pt>
                <c:pt idx="30">
                  <c:v>26113</c:v>
                </c:pt>
                <c:pt idx="31">
                  <c:v>29214</c:v>
                </c:pt>
                <c:pt idx="32">
                  <c:v>30961</c:v>
                </c:pt>
                <c:pt idx="33">
                  <c:v>35025</c:v>
                </c:pt>
                <c:pt idx="34">
                  <c:v>37193</c:v>
                </c:pt>
                <c:pt idx="35">
                  <c:v>39548</c:v>
                </c:pt>
                <c:pt idx="36">
                  <c:v>41294</c:v>
                </c:pt>
                <c:pt idx="37">
                  <c:v>44563</c:v>
                </c:pt>
                <c:pt idx="38">
                  <c:v>46834</c:v>
                </c:pt>
                <c:pt idx="39">
                  <c:v>51073</c:v>
                </c:pt>
                <c:pt idx="40">
                  <c:v>55224</c:v>
                </c:pt>
                <c:pt idx="41">
                  <c:v>59875</c:v>
                </c:pt>
                <c:pt idx="42">
                  <c:v>63679</c:v>
                </c:pt>
                <c:pt idx="43">
                  <c:v>68188</c:v>
                </c:pt>
                <c:pt idx="44">
                  <c:v>74493</c:v>
                </c:pt>
                <c:pt idx="45">
                  <c:v>80246</c:v>
                </c:pt>
                <c:pt idx="46">
                  <c:v>87479</c:v>
                </c:pt>
                <c:pt idx="47">
                  <c:v>92630</c:v>
                </c:pt>
                <c:pt idx="48">
                  <c:v>97100</c:v>
                </c:pt>
                <c:pt idx="49">
                  <c:v>102514</c:v>
                </c:pt>
                <c:pt idx="50">
                  <c:v>109539</c:v>
                </c:pt>
                <c:pt idx="51">
                  <c:v>121600</c:v>
                </c:pt>
                <c:pt idx="52">
                  <c:v>127655</c:v>
                </c:pt>
                <c:pt idx="53">
                  <c:v>140023</c:v>
                </c:pt>
                <c:pt idx="54">
                  <c:v>148670</c:v>
                </c:pt>
                <c:pt idx="55">
                  <c:v>156862</c:v>
                </c:pt>
                <c:pt idx="56">
                  <c:v>163510</c:v>
                </c:pt>
                <c:pt idx="57">
                  <c:v>172790</c:v>
                </c:pt>
                <c:pt idx="58">
                  <c:v>180737</c:v>
                </c:pt>
                <c:pt idx="59">
                  <c:v>196375</c:v>
                </c:pt>
                <c:pt idx="60">
                  <c:v>208031</c:v>
                </c:pt>
                <c:pt idx="61">
                  <c:v>222877</c:v>
                </c:pt>
                <c:pt idx="62">
                  <c:v>233648</c:v>
                </c:pt>
                <c:pt idx="63">
                  <c:v>245595</c:v>
                </c:pt>
                <c:pt idx="64">
                  <c:v>262545</c:v>
                </c:pt>
                <c:pt idx="65">
                  <c:v>275382</c:v>
                </c:pt>
                <c:pt idx="66">
                  <c:v>314769</c:v>
                </c:pt>
                <c:pt idx="67">
                  <c:v>340837</c:v>
                </c:pt>
                <c:pt idx="68">
                  <c:v>352523</c:v>
                </c:pt>
                <c:pt idx="69">
                  <c:v>367906</c:v>
                </c:pt>
                <c:pt idx="70">
                  <c:v>378372</c:v>
                </c:pt>
                <c:pt idx="71">
                  <c:v>396166</c:v>
                </c:pt>
                <c:pt idx="72">
                  <c:v>418608</c:v>
                </c:pt>
                <c:pt idx="73">
                  <c:v>444636</c:v>
                </c:pt>
                <c:pt idx="74">
                  <c:v>469510</c:v>
                </c:pt>
                <c:pt idx="75">
                  <c:v>501985</c:v>
                </c:pt>
                <c:pt idx="76">
                  <c:v>514992</c:v>
                </c:pt>
                <c:pt idx="77">
                  <c:v>531768</c:v>
                </c:pt>
                <c:pt idx="78">
                  <c:v>560737</c:v>
                </c:pt>
                <c:pt idx="79">
                  <c:v>590485</c:v>
                </c:pt>
                <c:pt idx="80">
                  <c:v>621877</c:v>
                </c:pt>
                <c:pt idx="81">
                  <c:v>651980</c:v>
                </c:pt>
                <c:pt idx="82">
                  <c:v>678360</c:v>
                </c:pt>
                <c:pt idx="83">
                  <c:v>693953</c:v>
                </c:pt>
                <c:pt idx="84">
                  <c:v>719449</c:v>
                </c:pt>
                <c:pt idx="85">
                  <c:v>747561</c:v>
                </c:pt>
                <c:pt idx="86">
                  <c:v>787489</c:v>
                </c:pt>
                <c:pt idx="87">
                  <c:v>809398</c:v>
                </c:pt>
                <c:pt idx="88">
                  <c:v>832866</c:v>
                </c:pt>
                <c:pt idx="89">
                  <c:v>852785</c:v>
                </c:pt>
                <c:pt idx="90">
                  <c:v>873963</c:v>
                </c:pt>
                <c:pt idx="91">
                  <c:v>904734</c:v>
                </c:pt>
                <c:pt idx="92">
                  <c:v>934769</c:v>
                </c:pt>
                <c:pt idx="93">
                  <c:v>965512</c:v>
                </c:pt>
                <c:pt idx="94">
                  <c:v>1009699</c:v>
                </c:pt>
                <c:pt idx="95">
                  <c:v>1043168</c:v>
                </c:pt>
                <c:pt idx="96">
                  <c:v>1073376</c:v>
                </c:pt>
                <c:pt idx="97">
                  <c:v>1090349</c:v>
                </c:pt>
                <c:pt idx="98">
                  <c:v>1117430</c:v>
                </c:pt>
                <c:pt idx="99">
                  <c:v>1157451</c:v>
                </c:pt>
                <c:pt idx="100">
                  <c:v>1228114</c:v>
                </c:pt>
                <c:pt idx="101">
                  <c:v>1244419</c:v>
                </c:pt>
                <c:pt idx="102">
                  <c:v>1284214</c:v>
                </c:pt>
                <c:pt idx="103">
                  <c:v>1319274</c:v>
                </c:pt>
                <c:pt idx="104">
                  <c:v>1352708</c:v>
                </c:pt>
                <c:pt idx="105">
                  <c:v>1383678</c:v>
                </c:pt>
                <c:pt idx="106">
                  <c:v>1426913</c:v>
                </c:pt>
                <c:pt idx="107">
                  <c:v>1476884</c:v>
                </c:pt>
                <c:pt idx="108">
                  <c:v>1508991</c:v>
                </c:pt>
                <c:pt idx="109">
                  <c:v>1550176</c:v>
                </c:pt>
                <c:pt idx="110">
                  <c:v>1579837</c:v>
                </c:pt>
                <c:pt idx="111">
                  <c:v>1613351</c:v>
                </c:pt>
                <c:pt idx="112">
                  <c:v>1643539</c:v>
                </c:pt>
                <c:pt idx="113">
                  <c:v>1683738</c:v>
                </c:pt>
                <c:pt idx="114">
                  <c:v>1727279</c:v>
                </c:pt>
                <c:pt idx="115">
                  <c:v>1768970</c:v>
                </c:pt>
                <c:pt idx="116">
                  <c:v>1810691</c:v>
                </c:pt>
                <c:pt idx="117">
                  <c:v>1846249</c:v>
                </c:pt>
                <c:pt idx="118">
                  <c:v>1867841</c:v>
                </c:pt>
                <c:pt idx="119">
                  <c:v>1888889</c:v>
                </c:pt>
                <c:pt idx="120">
                  <c:v>1939167</c:v>
                </c:pt>
                <c:pt idx="121">
                  <c:v>1978236</c:v>
                </c:pt>
                <c:pt idx="122">
                  <c:v>2021834</c:v>
                </c:pt>
                <c:pt idx="123">
                  <c:v>2075124</c:v>
                </c:pt>
                <c:pt idx="124">
                  <c:v>2076365</c:v>
                </c:pt>
                <c:pt idx="125">
                  <c:v>2102559</c:v>
                </c:pt>
                <c:pt idx="126">
                  <c:v>2129053</c:v>
                </c:pt>
                <c:pt idx="127">
                  <c:v>2178159</c:v>
                </c:pt>
                <c:pt idx="128">
                  <c:v>2242394</c:v>
                </c:pt>
                <c:pt idx="129">
                  <c:v>2303661</c:v>
                </c:pt>
                <c:pt idx="130">
                  <c:v>2394513</c:v>
                </c:pt>
                <c:pt idx="131">
                  <c:v>2402255</c:v>
                </c:pt>
                <c:pt idx="132">
                  <c:v>2423798</c:v>
                </c:pt>
                <c:pt idx="133">
                  <c:v>2455905</c:v>
                </c:pt>
                <c:pt idx="134">
                  <c:v>2498668</c:v>
                </c:pt>
                <c:pt idx="135">
                  <c:v>2566765</c:v>
                </c:pt>
                <c:pt idx="136">
                  <c:v>2625612</c:v>
                </c:pt>
                <c:pt idx="137">
                  <c:v>2675676</c:v>
                </c:pt>
                <c:pt idx="138">
                  <c:v>2711132</c:v>
                </c:pt>
                <c:pt idx="139">
                  <c:v>2736298</c:v>
                </c:pt>
                <c:pt idx="140">
                  <c:v>2759436</c:v>
                </c:pt>
                <c:pt idx="141">
                  <c:v>2817473</c:v>
                </c:pt>
                <c:pt idx="142">
                  <c:v>2873304</c:v>
                </c:pt>
                <c:pt idx="143">
                  <c:v>2927807</c:v>
                </c:pt>
                <c:pt idx="144">
                  <c:v>3012412</c:v>
                </c:pt>
                <c:pt idx="145">
                  <c:v>3018286</c:v>
                </c:pt>
                <c:pt idx="146">
                  <c:v>3039349</c:v>
                </c:pt>
                <c:pt idx="147">
                  <c:v>3170474</c:v>
                </c:pt>
                <c:pt idx="148">
                  <c:v>3238216</c:v>
                </c:pt>
                <c:pt idx="149">
                  <c:v>3343925</c:v>
                </c:pt>
                <c:pt idx="150">
                  <c:v>3363235</c:v>
                </c:pt>
                <c:pt idx="151">
                  <c:v>3418306</c:v>
                </c:pt>
                <c:pt idx="152">
                  <c:v>3470517</c:v>
                </c:pt>
                <c:pt idx="153">
                  <c:v>3513039</c:v>
                </c:pt>
                <c:pt idx="154">
                  <c:v>3544389</c:v>
                </c:pt>
                <c:pt idx="155">
                  <c:v>3583308</c:v>
                </c:pt>
                <c:pt idx="156">
                  <c:v>3605783</c:v>
                </c:pt>
                <c:pt idx="157">
                  <c:v>3636167</c:v>
                </c:pt>
                <c:pt idx="158">
                  <c:v>3683224</c:v>
                </c:pt>
                <c:pt idx="159">
                  <c:v>3731022</c:v>
                </c:pt>
                <c:pt idx="160">
                  <c:v>3772945</c:v>
                </c:pt>
                <c:pt idx="161">
                  <c:v>3819077</c:v>
                </c:pt>
                <c:pt idx="162">
                  <c:v>3846965</c:v>
                </c:pt>
                <c:pt idx="163">
                  <c:v>3862311</c:v>
                </c:pt>
                <c:pt idx="164">
                  <c:v>3919452</c:v>
                </c:pt>
                <c:pt idx="165">
                  <c:v>3961502</c:v>
                </c:pt>
                <c:pt idx="166">
                  <c:v>4046150</c:v>
                </c:pt>
                <c:pt idx="167">
                  <c:v>4093586</c:v>
                </c:pt>
                <c:pt idx="168">
                  <c:v>4123000</c:v>
                </c:pt>
                <c:pt idx="169">
                  <c:v>4139357</c:v>
                </c:pt>
                <c:pt idx="170">
                  <c:v>4147794</c:v>
                </c:pt>
                <c:pt idx="171">
                  <c:v>4179471</c:v>
                </c:pt>
                <c:pt idx="172">
                  <c:v>4210556</c:v>
                </c:pt>
                <c:pt idx="173">
                  <c:v>4251455</c:v>
                </c:pt>
                <c:pt idx="174">
                  <c:v>4297949</c:v>
                </c:pt>
                <c:pt idx="175">
                  <c:v>4319184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6-4087-AA54-E9570203A09C}"/>
            </c:ext>
          </c:extLst>
        </c:ser>
        <c:ser>
          <c:idx val="3"/>
          <c:order val="3"/>
          <c:tx>
            <c:strRef>
              <c:f>'Cumulative Cases'!$Q$2:$Q$3</c:f>
              <c:strCache>
                <c:ptCount val="2"/>
                <c:pt idx="1">
                  <c:v>Russia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Cases'!$B$4:$B$179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Cases'!$Q$4:$Q$179</c:f>
              <c:numCache>
                <c:formatCode>_(* #,##0_);_(* \(#,##0\);_(* "-"??_);_(@_)</c:formatCode>
                <c:ptCount val="176"/>
                <c:pt idx="0">
                  <c:v>93</c:v>
                </c:pt>
                <c:pt idx="1">
                  <c:v>114</c:v>
                </c:pt>
                <c:pt idx="2">
                  <c:v>147</c:v>
                </c:pt>
                <c:pt idx="3">
                  <c:v>199</c:v>
                </c:pt>
                <c:pt idx="4">
                  <c:v>253</c:v>
                </c:pt>
                <c:pt idx="5">
                  <c:v>306</c:v>
                </c:pt>
                <c:pt idx="6">
                  <c:v>367</c:v>
                </c:pt>
                <c:pt idx="7">
                  <c:v>438</c:v>
                </c:pt>
                <c:pt idx="8">
                  <c:v>495</c:v>
                </c:pt>
                <c:pt idx="9">
                  <c:v>658</c:v>
                </c:pt>
                <c:pt idx="10">
                  <c:v>840</c:v>
                </c:pt>
                <c:pt idx="11">
                  <c:v>1036</c:v>
                </c:pt>
                <c:pt idx="12">
                  <c:v>1264</c:v>
                </c:pt>
                <c:pt idx="13">
                  <c:v>1534</c:v>
                </c:pt>
                <c:pt idx="14">
                  <c:v>1836</c:v>
                </c:pt>
                <c:pt idx="15">
                  <c:v>2337</c:v>
                </c:pt>
                <c:pt idx="16">
                  <c:v>2777</c:v>
                </c:pt>
                <c:pt idx="17">
                  <c:v>3548</c:v>
                </c:pt>
                <c:pt idx="18">
                  <c:v>4149</c:v>
                </c:pt>
                <c:pt idx="19">
                  <c:v>4731</c:v>
                </c:pt>
                <c:pt idx="21">
                  <c:v>6343</c:v>
                </c:pt>
                <c:pt idx="22">
                  <c:v>7497</c:v>
                </c:pt>
                <c:pt idx="23">
                  <c:v>8672</c:v>
                </c:pt>
                <c:pt idx="24">
                  <c:v>10131</c:v>
                </c:pt>
                <c:pt idx="25">
                  <c:v>11917</c:v>
                </c:pt>
                <c:pt idx="26">
                  <c:v>13584</c:v>
                </c:pt>
                <c:pt idx="27">
                  <c:v>15770</c:v>
                </c:pt>
                <c:pt idx="28">
                  <c:v>18328</c:v>
                </c:pt>
                <c:pt idx="29">
                  <c:v>21102</c:v>
                </c:pt>
                <c:pt idx="30">
                  <c:v>24490</c:v>
                </c:pt>
                <c:pt idx="31">
                  <c:v>27938</c:v>
                </c:pt>
                <c:pt idx="32">
                  <c:v>32008</c:v>
                </c:pt>
                <c:pt idx="33">
                  <c:v>36793</c:v>
                </c:pt>
                <c:pt idx="34">
                  <c:v>42853</c:v>
                </c:pt>
                <c:pt idx="35">
                  <c:v>47121</c:v>
                </c:pt>
                <c:pt idx="36">
                  <c:v>52763</c:v>
                </c:pt>
                <c:pt idx="37">
                  <c:v>57999</c:v>
                </c:pt>
                <c:pt idx="38">
                  <c:v>62773</c:v>
                </c:pt>
                <c:pt idx="39">
                  <c:v>68622</c:v>
                </c:pt>
                <c:pt idx="40">
                  <c:v>74588</c:v>
                </c:pt>
                <c:pt idx="41">
                  <c:v>80949</c:v>
                </c:pt>
                <c:pt idx="42">
                  <c:v>87147</c:v>
                </c:pt>
                <c:pt idx="43">
                  <c:v>93558</c:v>
                </c:pt>
                <c:pt idx="44">
                  <c:v>99399</c:v>
                </c:pt>
                <c:pt idx="45">
                  <c:v>106498</c:v>
                </c:pt>
                <c:pt idx="46">
                  <c:v>114431</c:v>
                </c:pt>
                <c:pt idx="47">
                  <c:v>124054</c:v>
                </c:pt>
                <c:pt idx="48">
                  <c:v>134687</c:v>
                </c:pt>
                <c:pt idx="49">
                  <c:v>145268</c:v>
                </c:pt>
                <c:pt idx="50">
                  <c:v>155370</c:v>
                </c:pt>
                <c:pt idx="51">
                  <c:v>165929</c:v>
                </c:pt>
                <c:pt idx="52">
                  <c:v>177160</c:v>
                </c:pt>
                <c:pt idx="53">
                  <c:v>187859</c:v>
                </c:pt>
                <c:pt idx="54">
                  <c:v>198676</c:v>
                </c:pt>
                <c:pt idx="55">
                  <c:v>209688</c:v>
                </c:pt>
                <c:pt idx="56">
                  <c:v>221344</c:v>
                </c:pt>
                <c:pt idx="57">
                  <c:v>232243</c:v>
                </c:pt>
                <c:pt idx="58">
                  <c:v>242271</c:v>
                </c:pt>
                <c:pt idx="59">
                  <c:v>252245</c:v>
                </c:pt>
                <c:pt idx="60">
                  <c:v>262843</c:v>
                </c:pt>
                <c:pt idx="61">
                  <c:v>272043</c:v>
                </c:pt>
                <c:pt idx="62">
                  <c:v>281752</c:v>
                </c:pt>
                <c:pt idx="63">
                  <c:v>290678</c:v>
                </c:pt>
                <c:pt idx="64">
                  <c:v>299941</c:v>
                </c:pt>
                <c:pt idx="65">
                  <c:v>308705</c:v>
                </c:pt>
                <c:pt idx="66">
                  <c:v>326448</c:v>
                </c:pt>
                <c:pt idx="67">
                  <c:v>335882</c:v>
                </c:pt>
                <c:pt idx="68">
                  <c:v>344481</c:v>
                </c:pt>
                <c:pt idx="69">
                  <c:v>353427</c:v>
                </c:pt>
                <c:pt idx="70">
                  <c:v>362342</c:v>
                </c:pt>
                <c:pt idx="71">
                  <c:v>370680</c:v>
                </c:pt>
                <c:pt idx="72">
                  <c:v>379051</c:v>
                </c:pt>
                <c:pt idx="73">
                  <c:v>387623</c:v>
                </c:pt>
                <c:pt idx="74">
                  <c:v>396575</c:v>
                </c:pt>
                <c:pt idx="75">
                  <c:v>405843</c:v>
                </c:pt>
                <c:pt idx="76">
                  <c:v>414878</c:v>
                </c:pt>
                <c:pt idx="77">
                  <c:v>423741</c:v>
                </c:pt>
                <c:pt idx="78">
                  <c:v>432277</c:v>
                </c:pt>
                <c:pt idx="79">
                  <c:v>441108</c:v>
                </c:pt>
                <c:pt idx="80">
                  <c:v>449834</c:v>
                </c:pt>
                <c:pt idx="81">
                  <c:v>458689</c:v>
                </c:pt>
                <c:pt idx="82">
                  <c:v>467673</c:v>
                </c:pt>
                <c:pt idx="83">
                  <c:v>476658</c:v>
                </c:pt>
                <c:pt idx="84">
                  <c:v>485253</c:v>
                </c:pt>
                <c:pt idx="85">
                  <c:v>493657</c:v>
                </c:pt>
                <c:pt idx="86">
                  <c:v>502436</c:v>
                </c:pt>
                <c:pt idx="87">
                  <c:v>511423</c:v>
                </c:pt>
                <c:pt idx="88">
                  <c:v>520129</c:v>
                </c:pt>
                <c:pt idx="89">
                  <c:v>528964</c:v>
                </c:pt>
                <c:pt idx="90">
                  <c:v>537210</c:v>
                </c:pt>
                <c:pt idx="91">
                  <c:v>545458</c:v>
                </c:pt>
                <c:pt idx="92">
                  <c:v>553301</c:v>
                </c:pt>
                <c:pt idx="93">
                  <c:v>561091</c:v>
                </c:pt>
                <c:pt idx="94">
                  <c:v>569063</c:v>
                </c:pt>
                <c:pt idx="95">
                  <c:v>576952</c:v>
                </c:pt>
                <c:pt idx="96">
                  <c:v>584680</c:v>
                </c:pt>
                <c:pt idx="97">
                  <c:v>592280</c:v>
                </c:pt>
                <c:pt idx="98">
                  <c:v>599705</c:v>
                </c:pt>
                <c:pt idx="99">
                  <c:v>606881</c:v>
                </c:pt>
                <c:pt idx="100">
                  <c:v>613994</c:v>
                </c:pt>
                <c:pt idx="101">
                  <c:v>620794</c:v>
                </c:pt>
                <c:pt idx="102">
                  <c:v>627646</c:v>
                </c:pt>
                <c:pt idx="103">
                  <c:v>634437</c:v>
                </c:pt>
                <c:pt idx="104">
                  <c:v>641156</c:v>
                </c:pt>
                <c:pt idx="105">
                  <c:v>647849</c:v>
                </c:pt>
                <c:pt idx="106">
                  <c:v>654405</c:v>
                </c:pt>
                <c:pt idx="107">
                  <c:v>661165</c:v>
                </c:pt>
                <c:pt idx="108">
                  <c:v>667883</c:v>
                </c:pt>
                <c:pt idx="109">
                  <c:v>674515</c:v>
                </c:pt>
                <c:pt idx="110">
                  <c:v>681251</c:v>
                </c:pt>
                <c:pt idx="111">
                  <c:v>687862</c:v>
                </c:pt>
                <c:pt idx="112">
                  <c:v>694230</c:v>
                </c:pt>
                <c:pt idx="113">
                  <c:v>700792</c:v>
                </c:pt>
                <c:pt idx="114">
                  <c:v>707301</c:v>
                </c:pt>
                <c:pt idx="115">
                  <c:v>713936</c:v>
                </c:pt>
                <c:pt idx="116">
                  <c:v>720547</c:v>
                </c:pt>
                <c:pt idx="117">
                  <c:v>727162</c:v>
                </c:pt>
                <c:pt idx="118">
                  <c:v>733699</c:v>
                </c:pt>
                <c:pt idx="119">
                  <c:v>739947</c:v>
                </c:pt>
                <c:pt idx="120">
                  <c:v>746369</c:v>
                </c:pt>
                <c:pt idx="121">
                  <c:v>752797</c:v>
                </c:pt>
                <c:pt idx="122">
                  <c:v>759203</c:v>
                </c:pt>
                <c:pt idx="123">
                  <c:v>765437</c:v>
                </c:pt>
                <c:pt idx="124">
                  <c:v>771546</c:v>
                </c:pt>
                <c:pt idx="125">
                  <c:v>777486</c:v>
                </c:pt>
                <c:pt idx="126">
                  <c:v>783328</c:v>
                </c:pt>
                <c:pt idx="127">
                  <c:v>789190</c:v>
                </c:pt>
                <c:pt idx="128">
                  <c:v>795038</c:v>
                </c:pt>
                <c:pt idx="129">
                  <c:v>800849</c:v>
                </c:pt>
                <c:pt idx="130">
                  <c:v>806720</c:v>
                </c:pt>
                <c:pt idx="131">
                  <c:v>812485</c:v>
                </c:pt>
                <c:pt idx="132">
                  <c:v>818120</c:v>
                </c:pt>
                <c:pt idx="133">
                  <c:v>823515</c:v>
                </c:pt>
                <c:pt idx="134">
                  <c:v>828990</c:v>
                </c:pt>
                <c:pt idx="135">
                  <c:v>834499</c:v>
                </c:pt>
                <c:pt idx="136">
                  <c:v>839981</c:v>
                </c:pt>
                <c:pt idx="137">
                  <c:v>845443</c:v>
                </c:pt>
                <c:pt idx="138">
                  <c:v>850870</c:v>
                </c:pt>
                <c:pt idx="139">
                  <c:v>856264</c:v>
                </c:pt>
                <c:pt idx="140">
                  <c:v>861423</c:v>
                </c:pt>
                <c:pt idx="141">
                  <c:v>866627</c:v>
                </c:pt>
                <c:pt idx="142">
                  <c:v>871894</c:v>
                </c:pt>
                <c:pt idx="143">
                  <c:v>877135</c:v>
                </c:pt>
                <c:pt idx="144">
                  <c:v>882347</c:v>
                </c:pt>
                <c:pt idx="145">
                  <c:v>887536</c:v>
                </c:pt>
                <c:pt idx="146">
                  <c:v>892654</c:v>
                </c:pt>
                <c:pt idx="147">
                  <c:v>907758</c:v>
                </c:pt>
                <c:pt idx="148">
                  <c:v>912823</c:v>
                </c:pt>
                <c:pt idx="149">
                  <c:v>927745</c:v>
                </c:pt>
                <c:pt idx="150">
                  <c:v>932493</c:v>
                </c:pt>
                <c:pt idx="151">
                  <c:v>937321</c:v>
                </c:pt>
                <c:pt idx="152">
                  <c:v>942106</c:v>
                </c:pt>
                <c:pt idx="153">
                  <c:v>946976</c:v>
                </c:pt>
                <c:pt idx="154">
                  <c:v>951897</c:v>
                </c:pt>
                <c:pt idx="155">
                  <c:v>956749</c:v>
                </c:pt>
                <c:pt idx="156">
                  <c:v>961493</c:v>
                </c:pt>
                <c:pt idx="157">
                  <c:v>966189</c:v>
                </c:pt>
                <c:pt idx="158">
                  <c:v>970865</c:v>
                </c:pt>
                <c:pt idx="159">
                  <c:v>975576</c:v>
                </c:pt>
                <c:pt idx="160">
                  <c:v>980405</c:v>
                </c:pt>
                <c:pt idx="161">
                  <c:v>985346</c:v>
                </c:pt>
                <c:pt idx="162">
                  <c:v>990326</c:v>
                </c:pt>
                <c:pt idx="163">
                  <c:v>995319</c:v>
                </c:pt>
                <c:pt idx="164">
                  <c:v>1000048</c:v>
                </c:pt>
                <c:pt idx="165">
                  <c:v>1005000</c:v>
                </c:pt>
                <c:pt idx="166">
                  <c:v>1009995</c:v>
                </c:pt>
                <c:pt idx="167">
                  <c:v>1020310</c:v>
                </c:pt>
                <c:pt idx="168">
                  <c:v>1025505</c:v>
                </c:pt>
                <c:pt idx="169">
                  <c:v>1030690</c:v>
                </c:pt>
                <c:pt idx="170">
                  <c:v>1035789</c:v>
                </c:pt>
                <c:pt idx="171">
                  <c:v>1041007</c:v>
                </c:pt>
                <c:pt idx="172">
                  <c:v>1046370</c:v>
                </c:pt>
                <c:pt idx="173">
                  <c:v>1051874</c:v>
                </c:pt>
                <c:pt idx="174">
                  <c:v>1057362</c:v>
                </c:pt>
                <c:pt idx="175">
                  <c:v>1062811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6-4087-AA54-E9570203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045032"/>
        <c:axId val="687044376"/>
      </c:lineChart>
      <c:dateAx>
        <c:axId val="687045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44376"/>
        <c:crosses val="autoZero"/>
        <c:auto val="1"/>
        <c:lblOffset val="100"/>
        <c:baseTimeUnit val="days"/>
      </c:dateAx>
      <c:valAx>
        <c:axId val="6870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4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Deaths</a:t>
            </a:r>
            <a:r>
              <a:rPr lang="en-IN" baseline="0"/>
              <a:t> - Italy, Spain &amp; France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Deaths'!$D$1:$D$2</c:f>
              <c:strCache>
                <c:ptCount val="2"/>
                <c:pt idx="1">
                  <c:v> Italy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Deaths'!$D$3:$D$178</c:f>
              <c:numCache>
                <c:formatCode>_(* #,##0_);_(* \(#,##0\);_(* "-"??_);_(@_)</c:formatCode>
                <c:ptCount val="176"/>
                <c:pt idx="0">
                  <c:v>2158</c:v>
                </c:pt>
                <c:pt idx="1">
                  <c:v>2503</c:v>
                </c:pt>
                <c:pt idx="2">
                  <c:v>2978</c:v>
                </c:pt>
                <c:pt idx="3">
                  <c:v>3405</c:v>
                </c:pt>
                <c:pt idx="4">
                  <c:v>4032</c:v>
                </c:pt>
                <c:pt idx="5">
                  <c:v>4825</c:v>
                </c:pt>
                <c:pt idx="6">
                  <c:v>5476</c:v>
                </c:pt>
                <c:pt idx="7">
                  <c:v>6078</c:v>
                </c:pt>
                <c:pt idx="8">
                  <c:v>6820</c:v>
                </c:pt>
                <c:pt idx="9">
                  <c:v>7503</c:v>
                </c:pt>
                <c:pt idx="10">
                  <c:v>8215</c:v>
                </c:pt>
                <c:pt idx="11">
                  <c:v>9134</c:v>
                </c:pt>
                <c:pt idx="12">
                  <c:v>10023</c:v>
                </c:pt>
                <c:pt idx="13">
                  <c:v>10779</c:v>
                </c:pt>
                <c:pt idx="14">
                  <c:v>11591</c:v>
                </c:pt>
                <c:pt idx="15">
                  <c:v>12428</c:v>
                </c:pt>
                <c:pt idx="16">
                  <c:v>13155</c:v>
                </c:pt>
                <c:pt idx="17">
                  <c:v>13915</c:v>
                </c:pt>
                <c:pt idx="18">
                  <c:v>14681</c:v>
                </c:pt>
                <c:pt idx="19">
                  <c:v>15362</c:v>
                </c:pt>
                <c:pt idx="20">
                  <c:v>15887</c:v>
                </c:pt>
                <c:pt idx="21">
                  <c:v>16523</c:v>
                </c:pt>
                <c:pt idx="22">
                  <c:v>17127</c:v>
                </c:pt>
                <c:pt idx="23">
                  <c:v>17669</c:v>
                </c:pt>
                <c:pt idx="24">
                  <c:v>18279</c:v>
                </c:pt>
                <c:pt idx="25">
                  <c:v>18849</c:v>
                </c:pt>
                <c:pt idx="26">
                  <c:v>19468</c:v>
                </c:pt>
                <c:pt idx="27">
                  <c:v>19899</c:v>
                </c:pt>
                <c:pt idx="28">
                  <c:v>20465</c:v>
                </c:pt>
                <c:pt idx="29">
                  <c:v>21067</c:v>
                </c:pt>
                <c:pt idx="30">
                  <c:v>21645</c:v>
                </c:pt>
                <c:pt idx="31">
                  <c:v>22170</c:v>
                </c:pt>
                <c:pt idx="32">
                  <c:v>22745</c:v>
                </c:pt>
                <c:pt idx="33">
                  <c:v>23227</c:v>
                </c:pt>
                <c:pt idx="34">
                  <c:v>23660</c:v>
                </c:pt>
                <c:pt idx="35">
                  <c:v>24114</c:v>
                </c:pt>
                <c:pt idx="36">
                  <c:v>24648</c:v>
                </c:pt>
                <c:pt idx="37">
                  <c:v>25085</c:v>
                </c:pt>
                <c:pt idx="38">
                  <c:v>25549</c:v>
                </c:pt>
                <c:pt idx="39">
                  <c:v>25969</c:v>
                </c:pt>
                <c:pt idx="40">
                  <c:v>26384</c:v>
                </c:pt>
                <c:pt idx="41">
                  <c:v>26644</c:v>
                </c:pt>
                <c:pt idx="42">
                  <c:v>26977</c:v>
                </c:pt>
                <c:pt idx="43">
                  <c:v>27359</c:v>
                </c:pt>
                <c:pt idx="44">
                  <c:v>27682</c:v>
                </c:pt>
                <c:pt idx="45">
                  <c:v>27967</c:v>
                </c:pt>
                <c:pt idx="46">
                  <c:v>28236</c:v>
                </c:pt>
                <c:pt idx="47">
                  <c:v>28710</c:v>
                </c:pt>
                <c:pt idx="48">
                  <c:v>28884</c:v>
                </c:pt>
                <c:pt idx="49">
                  <c:v>29079</c:v>
                </c:pt>
                <c:pt idx="50">
                  <c:v>29315</c:v>
                </c:pt>
                <c:pt idx="51">
                  <c:v>29684</c:v>
                </c:pt>
                <c:pt idx="52">
                  <c:v>29958</c:v>
                </c:pt>
                <c:pt idx="53">
                  <c:v>30201</c:v>
                </c:pt>
                <c:pt idx="54">
                  <c:v>30395</c:v>
                </c:pt>
                <c:pt idx="55">
                  <c:v>30560</c:v>
                </c:pt>
                <c:pt idx="56">
                  <c:v>30739</c:v>
                </c:pt>
                <c:pt idx="57">
                  <c:v>30911</c:v>
                </c:pt>
                <c:pt idx="58">
                  <c:v>31106</c:v>
                </c:pt>
                <c:pt idx="59">
                  <c:v>31368</c:v>
                </c:pt>
                <c:pt idx="60">
                  <c:v>31610</c:v>
                </c:pt>
                <c:pt idx="61">
                  <c:v>31763</c:v>
                </c:pt>
                <c:pt idx="62">
                  <c:v>31908</c:v>
                </c:pt>
                <c:pt idx="63">
                  <c:v>32007</c:v>
                </c:pt>
                <c:pt idx="64">
                  <c:v>32169</c:v>
                </c:pt>
                <c:pt idx="65">
                  <c:v>32330</c:v>
                </c:pt>
                <c:pt idx="66">
                  <c:v>32616</c:v>
                </c:pt>
                <c:pt idx="67">
                  <c:v>32735</c:v>
                </c:pt>
                <c:pt idx="68">
                  <c:v>32785</c:v>
                </c:pt>
                <c:pt idx="69">
                  <c:v>32877</c:v>
                </c:pt>
                <c:pt idx="70">
                  <c:v>32955</c:v>
                </c:pt>
                <c:pt idx="71">
                  <c:v>33072</c:v>
                </c:pt>
                <c:pt idx="72">
                  <c:v>33142</c:v>
                </c:pt>
                <c:pt idx="73">
                  <c:v>33229</c:v>
                </c:pt>
                <c:pt idx="74">
                  <c:v>33340</c:v>
                </c:pt>
                <c:pt idx="75">
                  <c:v>33415</c:v>
                </c:pt>
                <c:pt idx="76">
                  <c:v>33475</c:v>
                </c:pt>
                <c:pt idx="77">
                  <c:v>33530</c:v>
                </c:pt>
                <c:pt idx="78">
                  <c:v>33601</c:v>
                </c:pt>
                <c:pt idx="79">
                  <c:v>33689</c:v>
                </c:pt>
                <c:pt idx="80">
                  <c:v>33774</c:v>
                </c:pt>
                <c:pt idx="81">
                  <c:v>33846</c:v>
                </c:pt>
                <c:pt idx="82">
                  <c:v>33899</c:v>
                </c:pt>
                <c:pt idx="83">
                  <c:v>33964</c:v>
                </c:pt>
                <c:pt idx="84">
                  <c:v>34043</c:v>
                </c:pt>
                <c:pt idx="85">
                  <c:v>34114</c:v>
                </c:pt>
                <c:pt idx="86">
                  <c:v>34167</c:v>
                </c:pt>
                <c:pt idx="87">
                  <c:v>34223</c:v>
                </c:pt>
                <c:pt idx="88">
                  <c:v>34305</c:v>
                </c:pt>
                <c:pt idx="89">
                  <c:v>34345</c:v>
                </c:pt>
                <c:pt idx="90">
                  <c:v>34371</c:v>
                </c:pt>
                <c:pt idx="91">
                  <c:v>34405</c:v>
                </c:pt>
                <c:pt idx="92">
                  <c:v>34448</c:v>
                </c:pt>
                <c:pt idx="93">
                  <c:v>34514</c:v>
                </c:pt>
                <c:pt idx="94">
                  <c:v>34514</c:v>
                </c:pt>
                <c:pt idx="95">
                  <c:v>34610</c:v>
                </c:pt>
                <c:pt idx="96">
                  <c:v>34634</c:v>
                </c:pt>
                <c:pt idx="97">
                  <c:v>34657</c:v>
                </c:pt>
                <c:pt idx="98">
                  <c:v>34675</c:v>
                </c:pt>
                <c:pt idx="99">
                  <c:v>34675</c:v>
                </c:pt>
                <c:pt idx="100">
                  <c:v>34678</c:v>
                </c:pt>
                <c:pt idx="101">
                  <c:v>34708</c:v>
                </c:pt>
                <c:pt idx="102">
                  <c:v>34716</c:v>
                </c:pt>
                <c:pt idx="103">
                  <c:v>34738</c:v>
                </c:pt>
                <c:pt idx="104">
                  <c:v>34744</c:v>
                </c:pt>
                <c:pt idx="105">
                  <c:v>34767</c:v>
                </c:pt>
                <c:pt idx="106">
                  <c:v>34788</c:v>
                </c:pt>
                <c:pt idx="107">
                  <c:v>34818</c:v>
                </c:pt>
                <c:pt idx="108">
                  <c:v>34833</c:v>
                </c:pt>
                <c:pt idx="109">
                  <c:v>34854</c:v>
                </c:pt>
                <c:pt idx="110">
                  <c:v>34861</c:v>
                </c:pt>
                <c:pt idx="111">
                  <c:v>34869</c:v>
                </c:pt>
                <c:pt idx="112">
                  <c:v>34899</c:v>
                </c:pt>
                <c:pt idx="113">
                  <c:v>34914</c:v>
                </c:pt>
                <c:pt idx="114">
                  <c:v>34926</c:v>
                </c:pt>
                <c:pt idx="115">
                  <c:v>34938</c:v>
                </c:pt>
                <c:pt idx="116">
                  <c:v>34945</c:v>
                </c:pt>
                <c:pt idx="117">
                  <c:v>34954</c:v>
                </c:pt>
                <c:pt idx="118">
                  <c:v>34967</c:v>
                </c:pt>
                <c:pt idx="119">
                  <c:v>34967</c:v>
                </c:pt>
                <c:pt idx="120">
                  <c:v>34997</c:v>
                </c:pt>
                <c:pt idx="121">
                  <c:v>35017</c:v>
                </c:pt>
                <c:pt idx="122">
                  <c:v>35028</c:v>
                </c:pt>
                <c:pt idx="123">
                  <c:v>35042</c:v>
                </c:pt>
                <c:pt idx="124">
                  <c:v>35045</c:v>
                </c:pt>
                <c:pt idx="125">
                  <c:v>35058</c:v>
                </c:pt>
                <c:pt idx="126">
                  <c:v>35073</c:v>
                </c:pt>
                <c:pt idx="127">
                  <c:v>35082</c:v>
                </c:pt>
                <c:pt idx="128">
                  <c:v>35092</c:v>
                </c:pt>
                <c:pt idx="129">
                  <c:v>35097</c:v>
                </c:pt>
                <c:pt idx="130">
                  <c:v>35102</c:v>
                </c:pt>
                <c:pt idx="131">
                  <c:v>35107</c:v>
                </c:pt>
                <c:pt idx="132">
                  <c:v>35112</c:v>
                </c:pt>
                <c:pt idx="133">
                  <c:v>35123</c:v>
                </c:pt>
                <c:pt idx="134">
                  <c:v>35129</c:v>
                </c:pt>
                <c:pt idx="135">
                  <c:v>35132</c:v>
                </c:pt>
                <c:pt idx="136">
                  <c:v>35141</c:v>
                </c:pt>
                <c:pt idx="137">
                  <c:v>35146</c:v>
                </c:pt>
                <c:pt idx="138">
                  <c:v>35154</c:v>
                </c:pt>
                <c:pt idx="139">
                  <c:v>35166</c:v>
                </c:pt>
                <c:pt idx="140">
                  <c:v>35171</c:v>
                </c:pt>
                <c:pt idx="141">
                  <c:v>35181</c:v>
                </c:pt>
                <c:pt idx="142">
                  <c:v>35187</c:v>
                </c:pt>
                <c:pt idx="143">
                  <c:v>35190</c:v>
                </c:pt>
                <c:pt idx="144">
                  <c:v>35203</c:v>
                </c:pt>
                <c:pt idx="145">
                  <c:v>35205</c:v>
                </c:pt>
                <c:pt idx="146">
                  <c:v>35209</c:v>
                </c:pt>
                <c:pt idx="147">
                  <c:v>35231</c:v>
                </c:pt>
                <c:pt idx="148">
                  <c:v>35234</c:v>
                </c:pt>
                <c:pt idx="149">
                  <c:v>35400</c:v>
                </c:pt>
                <c:pt idx="150">
                  <c:v>35405</c:v>
                </c:pt>
                <c:pt idx="151">
                  <c:v>35412</c:v>
                </c:pt>
                <c:pt idx="152">
                  <c:v>35418</c:v>
                </c:pt>
                <c:pt idx="153">
                  <c:v>35427</c:v>
                </c:pt>
                <c:pt idx="154">
                  <c:v>35430</c:v>
                </c:pt>
                <c:pt idx="155">
                  <c:v>35437</c:v>
                </c:pt>
                <c:pt idx="156">
                  <c:v>35441</c:v>
                </c:pt>
                <c:pt idx="157">
                  <c:v>35445</c:v>
                </c:pt>
                <c:pt idx="158">
                  <c:v>35458</c:v>
                </c:pt>
                <c:pt idx="159">
                  <c:v>35463</c:v>
                </c:pt>
                <c:pt idx="160">
                  <c:v>35472</c:v>
                </c:pt>
                <c:pt idx="161">
                  <c:v>35473</c:v>
                </c:pt>
                <c:pt idx="162">
                  <c:v>35477</c:v>
                </c:pt>
                <c:pt idx="163">
                  <c:v>35483</c:v>
                </c:pt>
                <c:pt idx="164">
                  <c:v>35491</c:v>
                </c:pt>
                <c:pt idx="165">
                  <c:v>35497</c:v>
                </c:pt>
                <c:pt idx="166">
                  <c:v>35507</c:v>
                </c:pt>
                <c:pt idx="167">
                  <c:v>35534</c:v>
                </c:pt>
                <c:pt idx="168">
                  <c:v>35541</c:v>
                </c:pt>
                <c:pt idx="169">
                  <c:v>35553</c:v>
                </c:pt>
                <c:pt idx="170">
                  <c:v>35563</c:v>
                </c:pt>
                <c:pt idx="171">
                  <c:v>35577</c:v>
                </c:pt>
                <c:pt idx="172">
                  <c:v>35587</c:v>
                </c:pt>
                <c:pt idx="173">
                  <c:v>35597</c:v>
                </c:pt>
                <c:pt idx="174">
                  <c:v>35603</c:v>
                </c:pt>
                <c:pt idx="175">
                  <c:v>35610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B-4647-B9F3-3954662FC972}"/>
            </c:ext>
          </c:extLst>
        </c:ser>
        <c:ser>
          <c:idx val="1"/>
          <c:order val="1"/>
          <c:tx>
            <c:strRef>
              <c:f>'Cumulative Deaths'!$E$1:$E$2</c:f>
              <c:strCache>
                <c:ptCount val="2"/>
                <c:pt idx="1">
                  <c:v> Spain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Deaths'!$E$3:$E$178</c:f>
              <c:numCache>
                <c:formatCode>_(* #,##0_);_(* \(#,##0\);_(* "-"??_);_(@_)</c:formatCode>
                <c:ptCount val="176"/>
                <c:pt idx="0">
                  <c:v>336</c:v>
                </c:pt>
                <c:pt idx="1">
                  <c:v>510</c:v>
                </c:pt>
                <c:pt idx="2">
                  <c:v>624</c:v>
                </c:pt>
                <c:pt idx="3">
                  <c:v>803</c:v>
                </c:pt>
                <c:pt idx="4">
                  <c:v>1041</c:v>
                </c:pt>
                <c:pt idx="5">
                  <c:v>1378</c:v>
                </c:pt>
                <c:pt idx="6">
                  <c:v>1756</c:v>
                </c:pt>
                <c:pt idx="7">
                  <c:v>2206</c:v>
                </c:pt>
                <c:pt idx="8">
                  <c:v>2800</c:v>
                </c:pt>
                <c:pt idx="9">
                  <c:v>3486</c:v>
                </c:pt>
                <c:pt idx="10">
                  <c:v>4145</c:v>
                </c:pt>
                <c:pt idx="11">
                  <c:v>4934</c:v>
                </c:pt>
                <c:pt idx="12">
                  <c:v>5812</c:v>
                </c:pt>
                <c:pt idx="13">
                  <c:v>6606</c:v>
                </c:pt>
                <c:pt idx="14">
                  <c:v>7424</c:v>
                </c:pt>
                <c:pt idx="15">
                  <c:v>8269</c:v>
                </c:pt>
                <c:pt idx="16">
                  <c:v>9053</c:v>
                </c:pt>
                <c:pt idx="17">
                  <c:v>10096</c:v>
                </c:pt>
                <c:pt idx="18">
                  <c:v>11009</c:v>
                </c:pt>
                <c:pt idx="19">
                  <c:v>11814</c:v>
                </c:pt>
                <c:pt idx="20">
                  <c:v>12418</c:v>
                </c:pt>
                <c:pt idx="21">
                  <c:v>13169</c:v>
                </c:pt>
                <c:pt idx="22">
                  <c:v>13897</c:v>
                </c:pt>
                <c:pt idx="23">
                  <c:v>14673</c:v>
                </c:pt>
                <c:pt idx="24">
                  <c:v>15238</c:v>
                </c:pt>
                <c:pt idx="25">
                  <c:v>15970</c:v>
                </c:pt>
                <c:pt idx="26">
                  <c:v>16480</c:v>
                </c:pt>
                <c:pt idx="27">
                  <c:v>17100</c:v>
                </c:pt>
                <c:pt idx="28">
                  <c:v>17614</c:v>
                </c:pt>
                <c:pt idx="29">
                  <c:v>18150</c:v>
                </c:pt>
                <c:pt idx="30">
                  <c:v>18706</c:v>
                </c:pt>
                <c:pt idx="31">
                  <c:v>19130</c:v>
                </c:pt>
                <c:pt idx="32">
                  <c:v>19613</c:v>
                </c:pt>
                <c:pt idx="33">
                  <c:v>20171</c:v>
                </c:pt>
                <c:pt idx="34">
                  <c:v>20590</c:v>
                </c:pt>
                <c:pt idx="35">
                  <c:v>20852</c:v>
                </c:pt>
                <c:pt idx="36">
                  <c:v>21282</c:v>
                </c:pt>
                <c:pt idx="37">
                  <c:v>21717</c:v>
                </c:pt>
                <c:pt idx="38">
                  <c:v>22157</c:v>
                </c:pt>
                <c:pt idx="39">
                  <c:v>22524</c:v>
                </c:pt>
                <c:pt idx="40">
                  <c:v>22902</c:v>
                </c:pt>
                <c:pt idx="41">
                  <c:v>23190</c:v>
                </c:pt>
                <c:pt idx="42">
                  <c:v>23521</c:v>
                </c:pt>
                <c:pt idx="43">
                  <c:v>23822</c:v>
                </c:pt>
                <c:pt idx="44">
                  <c:v>24275</c:v>
                </c:pt>
                <c:pt idx="45">
                  <c:v>24543</c:v>
                </c:pt>
                <c:pt idx="46">
                  <c:v>24824</c:v>
                </c:pt>
                <c:pt idx="47">
                  <c:v>25100</c:v>
                </c:pt>
                <c:pt idx="48">
                  <c:v>25264</c:v>
                </c:pt>
                <c:pt idx="49">
                  <c:v>25428</c:v>
                </c:pt>
                <c:pt idx="50">
                  <c:v>25613</c:v>
                </c:pt>
                <c:pt idx="51">
                  <c:v>25857</c:v>
                </c:pt>
                <c:pt idx="52">
                  <c:v>26070</c:v>
                </c:pt>
                <c:pt idx="53">
                  <c:v>26299</c:v>
                </c:pt>
                <c:pt idx="54">
                  <c:v>26478</c:v>
                </c:pt>
                <c:pt idx="55">
                  <c:v>26621</c:v>
                </c:pt>
                <c:pt idx="56">
                  <c:v>26744</c:v>
                </c:pt>
                <c:pt idx="57">
                  <c:v>26920</c:v>
                </c:pt>
                <c:pt idx="58">
                  <c:v>27104</c:v>
                </c:pt>
                <c:pt idx="59">
                  <c:v>27321</c:v>
                </c:pt>
                <c:pt idx="60">
                  <c:v>27459</c:v>
                </c:pt>
                <c:pt idx="61">
                  <c:v>27563</c:v>
                </c:pt>
                <c:pt idx="62">
                  <c:v>27650</c:v>
                </c:pt>
                <c:pt idx="63">
                  <c:v>27709</c:v>
                </c:pt>
                <c:pt idx="64">
                  <c:v>27778</c:v>
                </c:pt>
                <c:pt idx="65">
                  <c:v>27888</c:v>
                </c:pt>
                <c:pt idx="66">
                  <c:v>27888</c:v>
                </c:pt>
                <c:pt idx="67">
                  <c:v>28628</c:v>
                </c:pt>
                <c:pt idx="68">
                  <c:v>28752</c:v>
                </c:pt>
                <c:pt idx="69">
                  <c:v>26834</c:v>
                </c:pt>
                <c:pt idx="70">
                  <c:v>27117</c:v>
                </c:pt>
                <c:pt idx="71">
                  <c:v>27118</c:v>
                </c:pt>
                <c:pt idx="72">
                  <c:v>27118</c:v>
                </c:pt>
                <c:pt idx="73">
                  <c:v>27118</c:v>
                </c:pt>
                <c:pt idx="74">
                  <c:v>27125</c:v>
                </c:pt>
                <c:pt idx="75">
                  <c:v>27127</c:v>
                </c:pt>
                <c:pt idx="76">
                  <c:v>27127</c:v>
                </c:pt>
                <c:pt idx="77">
                  <c:v>27127</c:v>
                </c:pt>
                <c:pt idx="78">
                  <c:v>27128</c:v>
                </c:pt>
                <c:pt idx="79">
                  <c:v>27133</c:v>
                </c:pt>
                <c:pt idx="80">
                  <c:v>27134</c:v>
                </c:pt>
                <c:pt idx="81">
                  <c:v>27135</c:v>
                </c:pt>
                <c:pt idx="82">
                  <c:v>27136</c:v>
                </c:pt>
                <c:pt idx="83">
                  <c:v>27136</c:v>
                </c:pt>
                <c:pt idx="84">
                  <c:v>27136</c:v>
                </c:pt>
                <c:pt idx="85">
                  <c:v>27136</c:v>
                </c:pt>
                <c:pt idx="86">
                  <c:v>27136</c:v>
                </c:pt>
                <c:pt idx="87">
                  <c:v>27136</c:v>
                </c:pt>
                <c:pt idx="88">
                  <c:v>27136</c:v>
                </c:pt>
                <c:pt idx="89">
                  <c:v>27136</c:v>
                </c:pt>
                <c:pt idx="90">
                  <c:v>27136</c:v>
                </c:pt>
                <c:pt idx="91">
                  <c:v>27136</c:v>
                </c:pt>
                <c:pt idx="92">
                  <c:v>27136</c:v>
                </c:pt>
                <c:pt idx="93">
                  <c:v>27136</c:v>
                </c:pt>
                <c:pt idx="94">
                  <c:v>28315</c:v>
                </c:pt>
                <c:pt idx="95">
                  <c:v>28322</c:v>
                </c:pt>
                <c:pt idx="96">
                  <c:v>28323</c:v>
                </c:pt>
                <c:pt idx="97">
                  <c:v>28324</c:v>
                </c:pt>
                <c:pt idx="98">
                  <c:v>28325</c:v>
                </c:pt>
                <c:pt idx="99">
                  <c:v>28327</c:v>
                </c:pt>
                <c:pt idx="100">
                  <c:v>28330</c:v>
                </c:pt>
                <c:pt idx="101">
                  <c:v>28338</c:v>
                </c:pt>
                <c:pt idx="102">
                  <c:v>28341</c:v>
                </c:pt>
                <c:pt idx="103">
                  <c:v>28343</c:v>
                </c:pt>
                <c:pt idx="104">
                  <c:v>28346</c:v>
                </c:pt>
                <c:pt idx="105">
                  <c:v>28355</c:v>
                </c:pt>
                <c:pt idx="106">
                  <c:v>28363</c:v>
                </c:pt>
                <c:pt idx="107">
                  <c:v>28368</c:v>
                </c:pt>
                <c:pt idx="108">
                  <c:v>28385</c:v>
                </c:pt>
                <c:pt idx="109">
                  <c:v>28385</c:v>
                </c:pt>
                <c:pt idx="110">
                  <c:v>28385</c:v>
                </c:pt>
                <c:pt idx="111">
                  <c:v>28388</c:v>
                </c:pt>
                <c:pt idx="112">
                  <c:v>28388</c:v>
                </c:pt>
                <c:pt idx="113">
                  <c:v>28396</c:v>
                </c:pt>
                <c:pt idx="114">
                  <c:v>28401</c:v>
                </c:pt>
                <c:pt idx="115">
                  <c:v>28403</c:v>
                </c:pt>
                <c:pt idx="116">
                  <c:v>28403</c:v>
                </c:pt>
                <c:pt idx="117">
                  <c:v>28403</c:v>
                </c:pt>
                <c:pt idx="118">
                  <c:v>28406</c:v>
                </c:pt>
                <c:pt idx="119">
                  <c:v>28406</c:v>
                </c:pt>
                <c:pt idx="120">
                  <c:v>28413</c:v>
                </c:pt>
                <c:pt idx="121">
                  <c:v>28416</c:v>
                </c:pt>
                <c:pt idx="122">
                  <c:v>28416</c:v>
                </c:pt>
                <c:pt idx="123">
                  <c:v>28420</c:v>
                </c:pt>
                <c:pt idx="124">
                  <c:v>28420</c:v>
                </c:pt>
                <c:pt idx="125">
                  <c:v>28422</c:v>
                </c:pt>
                <c:pt idx="126">
                  <c:v>28424</c:v>
                </c:pt>
                <c:pt idx="127">
                  <c:v>28426</c:v>
                </c:pt>
                <c:pt idx="128">
                  <c:v>28429</c:v>
                </c:pt>
                <c:pt idx="129">
                  <c:v>28432</c:v>
                </c:pt>
                <c:pt idx="130">
                  <c:v>28432</c:v>
                </c:pt>
                <c:pt idx="131">
                  <c:v>28432</c:v>
                </c:pt>
                <c:pt idx="132">
                  <c:v>28434</c:v>
                </c:pt>
                <c:pt idx="133">
                  <c:v>28436</c:v>
                </c:pt>
                <c:pt idx="134">
                  <c:v>28441</c:v>
                </c:pt>
                <c:pt idx="135">
                  <c:v>28443</c:v>
                </c:pt>
                <c:pt idx="136">
                  <c:v>28445</c:v>
                </c:pt>
                <c:pt idx="137">
                  <c:v>28445</c:v>
                </c:pt>
                <c:pt idx="138">
                  <c:v>28445</c:v>
                </c:pt>
                <c:pt idx="139">
                  <c:v>28472</c:v>
                </c:pt>
                <c:pt idx="140">
                  <c:v>28498</c:v>
                </c:pt>
                <c:pt idx="141">
                  <c:v>28499</c:v>
                </c:pt>
                <c:pt idx="142">
                  <c:v>28500</c:v>
                </c:pt>
                <c:pt idx="143">
                  <c:v>28503</c:v>
                </c:pt>
                <c:pt idx="144">
                  <c:v>28503</c:v>
                </c:pt>
                <c:pt idx="145">
                  <c:v>28503</c:v>
                </c:pt>
                <c:pt idx="146">
                  <c:v>28576</c:v>
                </c:pt>
                <c:pt idx="147">
                  <c:v>28579</c:v>
                </c:pt>
                <c:pt idx="148">
                  <c:v>28617</c:v>
                </c:pt>
                <c:pt idx="149">
                  <c:v>28646</c:v>
                </c:pt>
                <c:pt idx="150">
                  <c:v>28670</c:v>
                </c:pt>
                <c:pt idx="151">
                  <c:v>28797</c:v>
                </c:pt>
                <c:pt idx="152">
                  <c:v>28813</c:v>
                </c:pt>
                <c:pt idx="153">
                  <c:v>28838</c:v>
                </c:pt>
                <c:pt idx="154">
                  <c:v>28838</c:v>
                </c:pt>
                <c:pt idx="155">
                  <c:v>28838</c:v>
                </c:pt>
                <c:pt idx="156">
                  <c:v>28872</c:v>
                </c:pt>
                <c:pt idx="157">
                  <c:v>28924</c:v>
                </c:pt>
                <c:pt idx="158">
                  <c:v>28971</c:v>
                </c:pt>
                <c:pt idx="159">
                  <c:v>28996</c:v>
                </c:pt>
                <c:pt idx="160">
                  <c:v>29011</c:v>
                </c:pt>
                <c:pt idx="161">
                  <c:v>29011</c:v>
                </c:pt>
                <c:pt idx="162">
                  <c:v>29011</c:v>
                </c:pt>
                <c:pt idx="163">
                  <c:v>29094</c:v>
                </c:pt>
                <c:pt idx="164">
                  <c:v>29094</c:v>
                </c:pt>
                <c:pt idx="165">
                  <c:v>29194</c:v>
                </c:pt>
                <c:pt idx="166">
                  <c:v>29324</c:v>
                </c:pt>
                <c:pt idx="167">
                  <c:v>29418</c:v>
                </c:pt>
                <c:pt idx="168">
                  <c:v>29418</c:v>
                </c:pt>
                <c:pt idx="169">
                  <c:v>29516</c:v>
                </c:pt>
                <c:pt idx="170">
                  <c:v>29516</c:v>
                </c:pt>
                <c:pt idx="171">
                  <c:v>29628</c:v>
                </c:pt>
                <c:pt idx="172">
                  <c:v>29628</c:v>
                </c:pt>
                <c:pt idx="173">
                  <c:v>29747</c:v>
                </c:pt>
                <c:pt idx="174">
                  <c:v>29747</c:v>
                </c:pt>
                <c:pt idx="175">
                  <c:v>29747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B-4647-B9F3-3954662FC972}"/>
            </c:ext>
          </c:extLst>
        </c:ser>
        <c:ser>
          <c:idx val="2"/>
          <c:order val="2"/>
          <c:tx>
            <c:strRef>
              <c:f>'Cumulative Deaths'!$G$1:$G$2</c:f>
              <c:strCache>
                <c:ptCount val="2"/>
                <c:pt idx="1">
                  <c:v> France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Deaths'!$G$3:$G$178</c:f>
              <c:numCache>
                <c:formatCode>_(* #,##0_);_(* \(#,##0\);_(* "-"??_);_(@_)</c:formatCode>
                <c:ptCount val="176"/>
                <c:pt idx="0">
                  <c:v>127</c:v>
                </c:pt>
                <c:pt idx="1">
                  <c:v>148</c:v>
                </c:pt>
                <c:pt idx="2">
                  <c:v>175</c:v>
                </c:pt>
                <c:pt idx="3">
                  <c:v>264</c:v>
                </c:pt>
                <c:pt idx="4">
                  <c:v>372</c:v>
                </c:pt>
                <c:pt idx="5">
                  <c:v>452</c:v>
                </c:pt>
                <c:pt idx="6">
                  <c:v>562</c:v>
                </c:pt>
                <c:pt idx="7">
                  <c:v>674</c:v>
                </c:pt>
                <c:pt idx="8">
                  <c:v>860</c:v>
                </c:pt>
                <c:pt idx="9">
                  <c:v>1100</c:v>
                </c:pt>
                <c:pt idx="10">
                  <c:v>1696</c:v>
                </c:pt>
                <c:pt idx="11">
                  <c:v>1696</c:v>
                </c:pt>
                <c:pt idx="12">
                  <c:v>1995</c:v>
                </c:pt>
                <c:pt idx="13">
                  <c:v>2314</c:v>
                </c:pt>
                <c:pt idx="14">
                  <c:v>2606</c:v>
                </c:pt>
                <c:pt idx="15">
                  <c:v>3024</c:v>
                </c:pt>
                <c:pt idx="16">
                  <c:v>3523</c:v>
                </c:pt>
                <c:pt idx="17">
                  <c:v>4032</c:v>
                </c:pt>
                <c:pt idx="18">
                  <c:v>5387</c:v>
                </c:pt>
                <c:pt idx="19">
                  <c:v>6507</c:v>
                </c:pt>
                <c:pt idx="20">
                  <c:v>7560</c:v>
                </c:pt>
                <c:pt idx="21">
                  <c:v>8911</c:v>
                </c:pt>
                <c:pt idx="22">
                  <c:v>10328</c:v>
                </c:pt>
                <c:pt idx="23">
                  <c:v>10869</c:v>
                </c:pt>
                <c:pt idx="24">
                  <c:v>12210</c:v>
                </c:pt>
                <c:pt idx="25">
                  <c:v>13197</c:v>
                </c:pt>
                <c:pt idx="26">
                  <c:v>13822</c:v>
                </c:pt>
                <c:pt idx="27">
                  <c:v>14393</c:v>
                </c:pt>
                <c:pt idx="28">
                  <c:v>14967</c:v>
                </c:pt>
                <c:pt idx="29">
                  <c:v>15729</c:v>
                </c:pt>
                <c:pt idx="30">
                  <c:v>17167</c:v>
                </c:pt>
                <c:pt idx="31">
                  <c:v>17920</c:v>
                </c:pt>
                <c:pt idx="32">
                  <c:v>18681</c:v>
                </c:pt>
                <c:pt idx="33">
                  <c:v>19323</c:v>
                </c:pt>
                <c:pt idx="34">
                  <c:v>19718</c:v>
                </c:pt>
                <c:pt idx="35">
                  <c:v>20265</c:v>
                </c:pt>
                <c:pt idx="36">
                  <c:v>20796</c:v>
                </c:pt>
                <c:pt idx="37">
                  <c:v>20796</c:v>
                </c:pt>
                <c:pt idx="38">
                  <c:v>21856</c:v>
                </c:pt>
                <c:pt idx="39">
                  <c:v>22245</c:v>
                </c:pt>
                <c:pt idx="40">
                  <c:v>22614</c:v>
                </c:pt>
                <c:pt idx="41">
                  <c:v>22856</c:v>
                </c:pt>
                <c:pt idx="42">
                  <c:v>22856</c:v>
                </c:pt>
                <c:pt idx="43">
                  <c:v>23293</c:v>
                </c:pt>
                <c:pt idx="44">
                  <c:v>23660</c:v>
                </c:pt>
                <c:pt idx="45">
                  <c:v>24087</c:v>
                </c:pt>
                <c:pt idx="46">
                  <c:v>24376</c:v>
                </c:pt>
                <c:pt idx="47">
                  <c:v>24594</c:v>
                </c:pt>
                <c:pt idx="48">
                  <c:v>24760</c:v>
                </c:pt>
                <c:pt idx="49">
                  <c:v>24895</c:v>
                </c:pt>
                <c:pt idx="50">
                  <c:v>25201</c:v>
                </c:pt>
                <c:pt idx="51">
                  <c:v>25351</c:v>
                </c:pt>
                <c:pt idx="52">
                  <c:v>25809</c:v>
                </c:pt>
                <c:pt idx="53">
                  <c:v>25987</c:v>
                </c:pt>
                <c:pt idx="54">
                  <c:v>26230</c:v>
                </c:pt>
                <c:pt idx="55">
                  <c:v>26380</c:v>
                </c:pt>
                <c:pt idx="56">
                  <c:v>26380</c:v>
                </c:pt>
                <c:pt idx="57">
                  <c:v>26643</c:v>
                </c:pt>
                <c:pt idx="58">
                  <c:v>26991</c:v>
                </c:pt>
                <c:pt idx="59">
                  <c:v>27074</c:v>
                </c:pt>
                <c:pt idx="60">
                  <c:v>27425</c:v>
                </c:pt>
                <c:pt idx="61">
                  <c:v>27529</c:v>
                </c:pt>
                <c:pt idx="62">
                  <c:v>27625</c:v>
                </c:pt>
                <c:pt idx="63">
                  <c:v>28108</c:v>
                </c:pt>
                <c:pt idx="64">
                  <c:v>28239</c:v>
                </c:pt>
                <c:pt idx="65">
                  <c:v>28022</c:v>
                </c:pt>
                <c:pt idx="66">
                  <c:v>28215</c:v>
                </c:pt>
                <c:pt idx="67">
                  <c:v>28289</c:v>
                </c:pt>
                <c:pt idx="68">
                  <c:v>28332</c:v>
                </c:pt>
                <c:pt idx="69">
                  <c:v>28367</c:v>
                </c:pt>
                <c:pt idx="70">
                  <c:v>28432</c:v>
                </c:pt>
                <c:pt idx="71">
                  <c:v>28530</c:v>
                </c:pt>
                <c:pt idx="72">
                  <c:v>28596</c:v>
                </c:pt>
                <c:pt idx="73">
                  <c:v>28662</c:v>
                </c:pt>
                <c:pt idx="74">
                  <c:v>28714</c:v>
                </c:pt>
                <c:pt idx="75">
                  <c:v>28771</c:v>
                </c:pt>
                <c:pt idx="76">
                  <c:v>28802</c:v>
                </c:pt>
                <c:pt idx="77">
                  <c:v>28833</c:v>
                </c:pt>
                <c:pt idx="78">
                  <c:v>28940</c:v>
                </c:pt>
                <c:pt idx="79">
                  <c:v>29021</c:v>
                </c:pt>
                <c:pt idx="80">
                  <c:v>29111</c:v>
                </c:pt>
                <c:pt idx="81">
                  <c:v>29111</c:v>
                </c:pt>
                <c:pt idx="82">
                  <c:v>29155</c:v>
                </c:pt>
                <c:pt idx="83">
                  <c:v>29155</c:v>
                </c:pt>
                <c:pt idx="84">
                  <c:v>29209</c:v>
                </c:pt>
                <c:pt idx="85">
                  <c:v>29296</c:v>
                </c:pt>
                <c:pt idx="86">
                  <c:v>29319</c:v>
                </c:pt>
                <c:pt idx="87">
                  <c:v>29346</c:v>
                </c:pt>
                <c:pt idx="88">
                  <c:v>29398</c:v>
                </c:pt>
                <c:pt idx="89">
                  <c:v>29398</c:v>
                </c:pt>
                <c:pt idx="90">
                  <c:v>29407</c:v>
                </c:pt>
                <c:pt idx="91">
                  <c:v>29436</c:v>
                </c:pt>
                <c:pt idx="92">
                  <c:v>29547</c:v>
                </c:pt>
                <c:pt idx="93">
                  <c:v>29575</c:v>
                </c:pt>
                <c:pt idx="94">
                  <c:v>29603</c:v>
                </c:pt>
                <c:pt idx="95">
                  <c:v>29617</c:v>
                </c:pt>
                <c:pt idx="96">
                  <c:v>29633</c:v>
                </c:pt>
                <c:pt idx="97">
                  <c:v>29640</c:v>
                </c:pt>
                <c:pt idx="98">
                  <c:v>29720</c:v>
                </c:pt>
                <c:pt idx="99">
                  <c:v>29720</c:v>
                </c:pt>
                <c:pt idx="100">
                  <c:v>29752</c:v>
                </c:pt>
                <c:pt idx="101">
                  <c:v>29752</c:v>
                </c:pt>
                <c:pt idx="102">
                  <c:v>29778</c:v>
                </c:pt>
                <c:pt idx="103">
                  <c:v>29778</c:v>
                </c:pt>
                <c:pt idx="104">
                  <c:v>29778</c:v>
                </c:pt>
                <c:pt idx="105">
                  <c:v>29813</c:v>
                </c:pt>
                <c:pt idx="106">
                  <c:v>29843</c:v>
                </c:pt>
                <c:pt idx="107">
                  <c:v>29861</c:v>
                </c:pt>
                <c:pt idx="108">
                  <c:v>29875</c:v>
                </c:pt>
                <c:pt idx="109">
                  <c:v>29893</c:v>
                </c:pt>
                <c:pt idx="110">
                  <c:v>29893</c:v>
                </c:pt>
                <c:pt idx="111">
                  <c:v>29893</c:v>
                </c:pt>
                <c:pt idx="112">
                  <c:v>29920</c:v>
                </c:pt>
                <c:pt idx="113">
                  <c:v>29965</c:v>
                </c:pt>
                <c:pt idx="114">
                  <c:v>29979</c:v>
                </c:pt>
                <c:pt idx="115">
                  <c:v>29979</c:v>
                </c:pt>
                <c:pt idx="116">
                  <c:v>30004</c:v>
                </c:pt>
                <c:pt idx="117">
                  <c:v>30004</c:v>
                </c:pt>
                <c:pt idx="118">
                  <c:v>30004</c:v>
                </c:pt>
                <c:pt idx="119">
                  <c:v>30029</c:v>
                </c:pt>
                <c:pt idx="120">
                  <c:v>30029</c:v>
                </c:pt>
                <c:pt idx="121">
                  <c:v>30120</c:v>
                </c:pt>
                <c:pt idx="122">
                  <c:v>30138</c:v>
                </c:pt>
                <c:pt idx="123">
                  <c:v>30152</c:v>
                </c:pt>
                <c:pt idx="124">
                  <c:v>30152</c:v>
                </c:pt>
                <c:pt idx="125">
                  <c:v>30152</c:v>
                </c:pt>
                <c:pt idx="126">
                  <c:v>30177</c:v>
                </c:pt>
                <c:pt idx="127">
                  <c:v>30172</c:v>
                </c:pt>
                <c:pt idx="128">
                  <c:v>30172</c:v>
                </c:pt>
                <c:pt idx="129">
                  <c:v>30192</c:v>
                </c:pt>
                <c:pt idx="130">
                  <c:v>30192</c:v>
                </c:pt>
                <c:pt idx="131">
                  <c:v>30192</c:v>
                </c:pt>
                <c:pt idx="132">
                  <c:v>30192</c:v>
                </c:pt>
                <c:pt idx="133">
                  <c:v>30209</c:v>
                </c:pt>
                <c:pt idx="134">
                  <c:v>30238</c:v>
                </c:pt>
                <c:pt idx="135">
                  <c:v>30238</c:v>
                </c:pt>
                <c:pt idx="136">
                  <c:v>30265</c:v>
                </c:pt>
                <c:pt idx="137">
                  <c:v>30265</c:v>
                </c:pt>
                <c:pt idx="138">
                  <c:v>30265</c:v>
                </c:pt>
                <c:pt idx="139">
                  <c:v>30265</c:v>
                </c:pt>
                <c:pt idx="140">
                  <c:v>30294</c:v>
                </c:pt>
                <c:pt idx="141">
                  <c:v>30296</c:v>
                </c:pt>
                <c:pt idx="142">
                  <c:v>30305</c:v>
                </c:pt>
                <c:pt idx="143">
                  <c:v>30312</c:v>
                </c:pt>
                <c:pt idx="144">
                  <c:v>30324</c:v>
                </c:pt>
                <c:pt idx="145">
                  <c:v>30324</c:v>
                </c:pt>
                <c:pt idx="146">
                  <c:v>30324</c:v>
                </c:pt>
                <c:pt idx="147">
                  <c:v>30371</c:v>
                </c:pt>
                <c:pt idx="148">
                  <c:v>30388</c:v>
                </c:pt>
                <c:pt idx="149">
                  <c:v>30410</c:v>
                </c:pt>
                <c:pt idx="150">
                  <c:v>30429</c:v>
                </c:pt>
                <c:pt idx="151">
                  <c:v>30451</c:v>
                </c:pt>
                <c:pt idx="152">
                  <c:v>30480</c:v>
                </c:pt>
                <c:pt idx="153">
                  <c:v>30503</c:v>
                </c:pt>
                <c:pt idx="154">
                  <c:v>30503</c:v>
                </c:pt>
                <c:pt idx="155">
                  <c:v>30512</c:v>
                </c:pt>
                <c:pt idx="156">
                  <c:v>30513</c:v>
                </c:pt>
                <c:pt idx="157">
                  <c:v>30528</c:v>
                </c:pt>
                <c:pt idx="158">
                  <c:v>30544</c:v>
                </c:pt>
                <c:pt idx="159">
                  <c:v>30544</c:v>
                </c:pt>
                <c:pt idx="160">
                  <c:v>30576</c:v>
                </c:pt>
                <c:pt idx="161">
                  <c:v>30602</c:v>
                </c:pt>
                <c:pt idx="162">
                  <c:v>30602</c:v>
                </c:pt>
                <c:pt idx="163">
                  <c:v>30606</c:v>
                </c:pt>
                <c:pt idx="164">
                  <c:v>30635</c:v>
                </c:pt>
                <c:pt idx="165">
                  <c:v>30661</c:v>
                </c:pt>
                <c:pt idx="166">
                  <c:v>30706</c:v>
                </c:pt>
                <c:pt idx="167">
                  <c:v>30724</c:v>
                </c:pt>
                <c:pt idx="168">
                  <c:v>30724</c:v>
                </c:pt>
                <c:pt idx="169">
                  <c:v>30724</c:v>
                </c:pt>
                <c:pt idx="170">
                  <c:v>30726</c:v>
                </c:pt>
                <c:pt idx="171">
                  <c:v>30794</c:v>
                </c:pt>
                <c:pt idx="172">
                  <c:v>30794</c:v>
                </c:pt>
                <c:pt idx="173">
                  <c:v>30813</c:v>
                </c:pt>
                <c:pt idx="174">
                  <c:v>30893</c:v>
                </c:pt>
                <c:pt idx="175">
                  <c:v>30916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B-4647-B9F3-3954662F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582784"/>
        <c:axId val="7595873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'Cumulative Deaths'!$M$1:$M$2</c15:sqref>
                        </c15:formulaRef>
                      </c:ext>
                    </c:extLst>
                    <c:strCache>
                      <c:ptCount val="2"/>
                      <c:pt idx="1">
                        <c:v> India 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'Cumulative Deaths'!$B$3:$B$178</c15:sqref>
                        </c15:formulaRef>
                      </c:ext>
                    </c:extLst>
                    <c:numCache>
                      <c:formatCode>m/d/yyyy</c:formatCode>
                      <c:ptCount val="176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  <c:pt idx="164">
                        <c:v>44075</c:v>
                      </c:pt>
                      <c:pt idx="165">
                        <c:v>44076</c:v>
                      </c:pt>
                      <c:pt idx="166">
                        <c:v>44077</c:v>
                      </c:pt>
                      <c:pt idx="167">
                        <c:v>44079</c:v>
                      </c:pt>
                      <c:pt idx="168">
                        <c:v>44080</c:v>
                      </c:pt>
                      <c:pt idx="169">
                        <c:v>44081</c:v>
                      </c:pt>
                      <c:pt idx="170">
                        <c:v>44082</c:v>
                      </c:pt>
                      <c:pt idx="171">
                        <c:v>44083</c:v>
                      </c:pt>
                      <c:pt idx="172">
                        <c:v>44084</c:v>
                      </c:pt>
                      <c:pt idx="173">
                        <c:v>44085</c:v>
                      </c:pt>
                      <c:pt idx="174">
                        <c:v>44086</c:v>
                      </c:pt>
                      <c:pt idx="175">
                        <c:v>44087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'Cumulative Deaths'!$M$3:$M$178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76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27</c:v>
                      </c:pt>
                      <c:pt idx="14">
                        <c:v>36</c:v>
                      </c:pt>
                      <c:pt idx="15">
                        <c:v>47</c:v>
                      </c:pt>
                      <c:pt idx="16">
                        <c:v>55</c:v>
                      </c:pt>
                      <c:pt idx="17">
                        <c:v>70</c:v>
                      </c:pt>
                      <c:pt idx="18">
                        <c:v>84</c:v>
                      </c:pt>
                      <c:pt idx="19">
                        <c:v>91</c:v>
                      </c:pt>
                      <c:pt idx="20">
                        <c:v>99</c:v>
                      </c:pt>
                      <c:pt idx="21">
                        <c:v>135</c:v>
                      </c:pt>
                      <c:pt idx="22">
                        <c:v>154</c:v>
                      </c:pt>
                      <c:pt idx="23">
                        <c:v>179</c:v>
                      </c:pt>
                      <c:pt idx="24">
                        <c:v>226</c:v>
                      </c:pt>
                      <c:pt idx="25">
                        <c:v>246</c:v>
                      </c:pt>
                      <c:pt idx="26">
                        <c:v>288</c:v>
                      </c:pt>
                      <c:pt idx="27">
                        <c:v>331</c:v>
                      </c:pt>
                      <c:pt idx="28">
                        <c:v>358</c:v>
                      </c:pt>
                      <c:pt idx="29">
                        <c:v>377</c:v>
                      </c:pt>
                      <c:pt idx="30">
                        <c:v>422</c:v>
                      </c:pt>
                      <c:pt idx="31">
                        <c:v>447</c:v>
                      </c:pt>
                      <c:pt idx="32">
                        <c:v>479</c:v>
                      </c:pt>
                      <c:pt idx="33">
                        <c:v>520</c:v>
                      </c:pt>
                      <c:pt idx="34">
                        <c:v>556</c:v>
                      </c:pt>
                      <c:pt idx="35">
                        <c:v>592</c:v>
                      </c:pt>
                      <c:pt idx="36">
                        <c:v>645</c:v>
                      </c:pt>
                      <c:pt idx="37">
                        <c:v>681</c:v>
                      </c:pt>
                      <c:pt idx="38">
                        <c:v>721</c:v>
                      </c:pt>
                      <c:pt idx="39">
                        <c:v>780</c:v>
                      </c:pt>
                      <c:pt idx="40">
                        <c:v>825</c:v>
                      </c:pt>
                      <c:pt idx="41">
                        <c:v>880</c:v>
                      </c:pt>
                      <c:pt idx="42">
                        <c:v>939</c:v>
                      </c:pt>
                      <c:pt idx="43">
                        <c:v>977</c:v>
                      </c:pt>
                      <c:pt idx="44">
                        <c:v>1079</c:v>
                      </c:pt>
                      <c:pt idx="45">
                        <c:v>1154</c:v>
                      </c:pt>
                      <c:pt idx="46">
                        <c:v>1223</c:v>
                      </c:pt>
                      <c:pt idx="47">
                        <c:v>1322</c:v>
                      </c:pt>
                      <c:pt idx="48">
                        <c:v>1391</c:v>
                      </c:pt>
                      <c:pt idx="49">
                        <c:v>1524</c:v>
                      </c:pt>
                      <c:pt idx="50">
                        <c:v>1693</c:v>
                      </c:pt>
                      <c:pt idx="51">
                        <c:v>1785</c:v>
                      </c:pt>
                      <c:pt idx="52">
                        <c:v>1889</c:v>
                      </c:pt>
                      <c:pt idx="53">
                        <c:v>1985</c:v>
                      </c:pt>
                      <c:pt idx="54">
                        <c:v>2101</c:v>
                      </c:pt>
                      <c:pt idx="55">
                        <c:v>2212</c:v>
                      </c:pt>
                      <c:pt idx="56">
                        <c:v>2294</c:v>
                      </c:pt>
                      <c:pt idx="57">
                        <c:v>2415</c:v>
                      </c:pt>
                      <c:pt idx="58">
                        <c:v>2551</c:v>
                      </c:pt>
                      <c:pt idx="59">
                        <c:v>2649</c:v>
                      </c:pt>
                      <c:pt idx="60">
                        <c:v>2753</c:v>
                      </c:pt>
                      <c:pt idx="61">
                        <c:v>2871</c:v>
                      </c:pt>
                      <c:pt idx="62">
                        <c:v>3025</c:v>
                      </c:pt>
                      <c:pt idx="63">
                        <c:v>3155</c:v>
                      </c:pt>
                      <c:pt idx="64">
                        <c:v>3301</c:v>
                      </c:pt>
                      <c:pt idx="65">
                        <c:v>3434</c:v>
                      </c:pt>
                      <c:pt idx="66">
                        <c:v>3707</c:v>
                      </c:pt>
                      <c:pt idx="67">
                        <c:v>3868</c:v>
                      </c:pt>
                      <c:pt idx="68">
                        <c:v>4014</c:v>
                      </c:pt>
                      <c:pt idx="69">
                        <c:v>4172</c:v>
                      </c:pt>
                      <c:pt idx="70">
                        <c:v>4349</c:v>
                      </c:pt>
                      <c:pt idx="71">
                        <c:v>4528</c:v>
                      </c:pt>
                      <c:pt idx="72">
                        <c:v>4711</c:v>
                      </c:pt>
                      <c:pt idx="73">
                        <c:v>4975</c:v>
                      </c:pt>
                      <c:pt idx="74">
                        <c:v>5185</c:v>
                      </c:pt>
                      <c:pt idx="75">
                        <c:v>5406</c:v>
                      </c:pt>
                      <c:pt idx="76">
                        <c:v>5603</c:v>
                      </c:pt>
                      <c:pt idx="77">
                        <c:v>5829</c:v>
                      </c:pt>
                      <c:pt idx="78">
                        <c:v>6088</c:v>
                      </c:pt>
                      <c:pt idx="79">
                        <c:v>6318</c:v>
                      </c:pt>
                      <c:pt idx="80">
                        <c:v>6649</c:v>
                      </c:pt>
                      <c:pt idx="81">
                        <c:v>6946</c:v>
                      </c:pt>
                      <c:pt idx="82">
                        <c:v>7207</c:v>
                      </c:pt>
                      <c:pt idx="83">
                        <c:v>7473</c:v>
                      </c:pt>
                      <c:pt idx="84">
                        <c:v>7712</c:v>
                      </c:pt>
                      <c:pt idx="85">
                        <c:v>8106</c:v>
                      </c:pt>
                      <c:pt idx="86">
                        <c:v>8498</c:v>
                      </c:pt>
                      <c:pt idx="87">
                        <c:v>8890</c:v>
                      </c:pt>
                      <c:pt idx="88">
                        <c:v>9205</c:v>
                      </c:pt>
                      <c:pt idx="89">
                        <c:v>9520</c:v>
                      </c:pt>
                      <c:pt idx="90">
                        <c:v>9914</c:v>
                      </c:pt>
                      <c:pt idx="91">
                        <c:v>11882</c:v>
                      </c:pt>
                      <c:pt idx="92">
                        <c:v>12065</c:v>
                      </c:pt>
                      <c:pt idx="93">
                        <c:v>12539</c:v>
                      </c:pt>
                      <c:pt idx="94">
                        <c:v>12904</c:v>
                      </c:pt>
                      <c:pt idx="95">
                        <c:v>13269</c:v>
                      </c:pt>
                      <c:pt idx="96">
                        <c:v>13695</c:v>
                      </c:pt>
                      <c:pt idx="97">
                        <c:v>14015</c:v>
                      </c:pt>
                      <c:pt idx="98">
                        <c:v>14483</c:v>
                      </c:pt>
                      <c:pt idx="99">
                        <c:v>15276</c:v>
                      </c:pt>
                      <c:pt idx="100">
                        <c:v>15308</c:v>
                      </c:pt>
                      <c:pt idx="101">
                        <c:v>15689</c:v>
                      </c:pt>
                      <c:pt idx="102">
                        <c:v>16103</c:v>
                      </c:pt>
                      <c:pt idx="103">
                        <c:v>16486</c:v>
                      </c:pt>
                      <c:pt idx="104">
                        <c:v>16899</c:v>
                      </c:pt>
                      <c:pt idx="105">
                        <c:v>17410</c:v>
                      </c:pt>
                      <c:pt idx="106">
                        <c:v>17848</c:v>
                      </c:pt>
                      <c:pt idx="107">
                        <c:v>18226</c:v>
                      </c:pt>
                      <c:pt idx="108">
                        <c:v>18656</c:v>
                      </c:pt>
                      <c:pt idx="109">
                        <c:v>19279</c:v>
                      </c:pt>
                      <c:pt idx="110">
                        <c:v>19699</c:v>
                      </c:pt>
                      <c:pt idx="111">
                        <c:v>20173</c:v>
                      </c:pt>
                      <c:pt idx="112">
                        <c:v>20643</c:v>
                      </c:pt>
                      <c:pt idx="113">
                        <c:v>21144</c:v>
                      </c:pt>
                      <c:pt idx="114">
                        <c:v>21623</c:v>
                      </c:pt>
                      <c:pt idx="115">
                        <c:v>22144</c:v>
                      </c:pt>
                      <c:pt idx="116">
                        <c:v>22687</c:v>
                      </c:pt>
                      <c:pt idx="117">
                        <c:v>23187</c:v>
                      </c:pt>
                      <c:pt idx="118">
                        <c:v>23727</c:v>
                      </c:pt>
                      <c:pt idx="119">
                        <c:v>24281</c:v>
                      </c:pt>
                      <c:pt idx="120">
                        <c:v>24901</c:v>
                      </c:pt>
                      <c:pt idx="121">
                        <c:v>25595</c:v>
                      </c:pt>
                      <c:pt idx="122">
                        <c:v>26273</c:v>
                      </c:pt>
                      <c:pt idx="123">
                        <c:v>26828</c:v>
                      </c:pt>
                      <c:pt idx="124">
                        <c:v>27503</c:v>
                      </c:pt>
                      <c:pt idx="125">
                        <c:v>28099</c:v>
                      </c:pt>
                      <c:pt idx="126">
                        <c:v>28769</c:v>
                      </c:pt>
                      <c:pt idx="127">
                        <c:v>29895</c:v>
                      </c:pt>
                      <c:pt idx="128">
                        <c:v>30639</c:v>
                      </c:pt>
                      <c:pt idx="129">
                        <c:v>31405</c:v>
                      </c:pt>
                      <c:pt idx="130">
                        <c:v>32096</c:v>
                      </c:pt>
                      <c:pt idx="131">
                        <c:v>32809</c:v>
                      </c:pt>
                      <c:pt idx="132">
                        <c:v>33448</c:v>
                      </c:pt>
                      <c:pt idx="133">
                        <c:v>34224</c:v>
                      </c:pt>
                      <c:pt idx="134">
                        <c:v>35000</c:v>
                      </c:pt>
                      <c:pt idx="135">
                        <c:v>35786</c:v>
                      </c:pt>
                      <c:pt idx="136">
                        <c:v>36551</c:v>
                      </c:pt>
                      <c:pt idx="137">
                        <c:v>37403</c:v>
                      </c:pt>
                      <c:pt idx="138">
                        <c:v>38161</c:v>
                      </c:pt>
                      <c:pt idx="139">
                        <c:v>38969</c:v>
                      </c:pt>
                      <c:pt idx="140">
                        <c:v>39819</c:v>
                      </c:pt>
                      <c:pt idx="141">
                        <c:v>40732</c:v>
                      </c:pt>
                      <c:pt idx="142">
                        <c:v>41634</c:v>
                      </c:pt>
                      <c:pt idx="143">
                        <c:v>42564</c:v>
                      </c:pt>
                      <c:pt idx="144">
                        <c:v>43453</c:v>
                      </c:pt>
                      <c:pt idx="145">
                        <c:v>44457</c:v>
                      </c:pt>
                      <c:pt idx="146">
                        <c:v>45352</c:v>
                      </c:pt>
                      <c:pt idx="147">
                        <c:v>47527</c:v>
                      </c:pt>
                      <c:pt idx="148">
                        <c:v>49134</c:v>
                      </c:pt>
                      <c:pt idx="149">
                        <c:v>51796</c:v>
                      </c:pt>
                      <c:pt idx="150">
                        <c:v>52846</c:v>
                      </c:pt>
                      <c:pt idx="151">
                        <c:v>53991</c:v>
                      </c:pt>
                      <c:pt idx="152">
                        <c:v>54971</c:v>
                      </c:pt>
                      <c:pt idx="153">
                        <c:v>55921</c:v>
                      </c:pt>
                      <c:pt idx="154">
                        <c:v>56830</c:v>
                      </c:pt>
                      <c:pt idx="155">
                        <c:v>57263</c:v>
                      </c:pt>
                      <c:pt idx="156">
                        <c:v>58397</c:v>
                      </c:pt>
                      <c:pt idx="157">
                        <c:v>59593</c:v>
                      </c:pt>
                      <c:pt idx="158">
                        <c:v>60297</c:v>
                      </c:pt>
                      <c:pt idx="159">
                        <c:v>61675</c:v>
                      </c:pt>
                      <c:pt idx="160">
                        <c:v>62683</c:v>
                      </c:pt>
                      <c:pt idx="161">
                        <c:v>63313</c:v>
                      </c:pt>
                      <c:pt idx="162">
                        <c:v>64129</c:v>
                      </c:pt>
                      <c:pt idx="163">
                        <c:v>65427</c:v>
                      </c:pt>
                      <c:pt idx="164">
                        <c:v>66448</c:v>
                      </c:pt>
                      <c:pt idx="165">
                        <c:v>67476</c:v>
                      </c:pt>
                      <c:pt idx="166">
                        <c:v>68569</c:v>
                      </c:pt>
                      <c:pt idx="167">
                        <c:v>70633</c:v>
                      </c:pt>
                      <c:pt idx="168">
                        <c:v>71739</c:v>
                      </c:pt>
                      <c:pt idx="169">
                        <c:v>72386</c:v>
                      </c:pt>
                      <c:pt idx="170">
                        <c:v>73457</c:v>
                      </c:pt>
                      <c:pt idx="171">
                        <c:v>74625</c:v>
                      </c:pt>
                      <c:pt idx="172">
                        <c:v>76245</c:v>
                      </c:pt>
                      <c:pt idx="173">
                        <c:v>77462</c:v>
                      </c:pt>
                      <c:pt idx="174">
                        <c:v>78552</c:v>
                      </c:pt>
                      <c:pt idx="175">
                        <c:v>79690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9DB-4647-B9F3-3954662FC972}"/>
                  </c:ext>
                </c:extLst>
              </c15:ser>
            </c15:filteredLineSeries>
          </c:ext>
        </c:extLst>
      </c:lineChart>
      <c:dateAx>
        <c:axId val="759582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87376"/>
        <c:crosses val="autoZero"/>
        <c:auto val="1"/>
        <c:lblOffset val="100"/>
        <c:baseTimeUnit val="days"/>
      </c:dateAx>
      <c:valAx>
        <c:axId val="7595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Deaths - USA, Brazil, India</a:t>
            </a:r>
            <a:r>
              <a:rPr lang="en-IN" baseline="0"/>
              <a:t> &amp; UK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Deaths'!$F$1:$F$2</c:f>
              <c:strCache>
                <c:ptCount val="2"/>
                <c:pt idx="1">
                  <c:v> USA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Deaths'!$F$3:$F$178</c:f>
              <c:numCache>
                <c:formatCode>_(* #,##0_);_(* \(#,##0\);_(* "-"??_);_(@_)</c:formatCode>
                <c:ptCount val="176"/>
                <c:pt idx="0">
                  <c:v>73</c:v>
                </c:pt>
                <c:pt idx="1">
                  <c:v>97</c:v>
                </c:pt>
                <c:pt idx="2">
                  <c:v>116</c:v>
                </c:pt>
                <c:pt idx="3">
                  <c:v>171</c:v>
                </c:pt>
                <c:pt idx="4">
                  <c:v>223</c:v>
                </c:pt>
                <c:pt idx="5">
                  <c:v>283</c:v>
                </c:pt>
                <c:pt idx="6">
                  <c:v>391</c:v>
                </c:pt>
                <c:pt idx="7">
                  <c:v>485</c:v>
                </c:pt>
                <c:pt idx="8">
                  <c:v>616</c:v>
                </c:pt>
                <c:pt idx="9">
                  <c:v>827</c:v>
                </c:pt>
                <c:pt idx="10">
                  <c:v>1118</c:v>
                </c:pt>
                <c:pt idx="11">
                  <c:v>1439</c:v>
                </c:pt>
                <c:pt idx="12">
                  <c:v>1878</c:v>
                </c:pt>
                <c:pt idx="13">
                  <c:v>2339</c:v>
                </c:pt>
                <c:pt idx="14">
                  <c:v>2616</c:v>
                </c:pt>
                <c:pt idx="15">
                  <c:v>3431</c:v>
                </c:pt>
                <c:pt idx="16">
                  <c:v>4516</c:v>
                </c:pt>
                <c:pt idx="17">
                  <c:v>5775</c:v>
                </c:pt>
                <c:pt idx="18">
                  <c:v>6786</c:v>
                </c:pt>
                <c:pt idx="19">
                  <c:v>8141</c:v>
                </c:pt>
                <c:pt idx="20">
                  <c:v>9302</c:v>
                </c:pt>
                <c:pt idx="21">
                  <c:v>10396</c:v>
                </c:pt>
                <c:pt idx="22">
                  <c:v>12230</c:v>
                </c:pt>
                <c:pt idx="23">
                  <c:v>14210</c:v>
                </c:pt>
                <c:pt idx="24">
                  <c:v>16114</c:v>
                </c:pt>
                <c:pt idx="25">
                  <c:v>18026</c:v>
                </c:pt>
                <c:pt idx="26">
                  <c:v>20064</c:v>
                </c:pt>
                <c:pt idx="27">
                  <c:v>21540</c:v>
                </c:pt>
                <c:pt idx="28">
                  <c:v>22985</c:v>
                </c:pt>
                <c:pt idx="29">
                  <c:v>24590</c:v>
                </c:pt>
                <c:pt idx="30">
                  <c:v>27128</c:v>
                </c:pt>
                <c:pt idx="31">
                  <c:v>33875</c:v>
                </c:pt>
                <c:pt idx="32">
                  <c:v>35973</c:v>
                </c:pt>
                <c:pt idx="33">
                  <c:v>38200</c:v>
                </c:pt>
                <c:pt idx="34">
                  <c:v>40109</c:v>
                </c:pt>
                <c:pt idx="35">
                  <c:v>41446</c:v>
                </c:pt>
                <c:pt idx="36">
                  <c:v>44246</c:v>
                </c:pt>
                <c:pt idx="37">
                  <c:v>46997</c:v>
                </c:pt>
                <c:pt idx="38">
                  <c:v>48979</c:v>
                </c:pt>
                <c:pt idx="39">
                  <c:v>51154</c:v>
                </c:pt>
                <c:pt idx="40">
                  <c:v>53266</c:v>
                </c:pt>
                <c:pt idx="41">
                  <c:v>54941</c:v>
                </c:pt>
                <c:pt idx="42">
                  <c:v>56173</c:v>
                </c:pt>
                <c:pt idx="43">
                  <c:v>57601</c:v>
                </c:pt>
                <c:pt idx="44">
                  <c:v>60495</c:v>
                </c:pt>
                <c:pt idx="45">
                  <c:v>62380</c:v>
                </c:pt>
                <c:pt idx="46">
                  <c:v>64887</c:v>
                </c:pt>
                <c:pt idx="47">
                  <c:v>66640</c:v>
                </c:pt>
                <c:pt idx="48">
                  <c:v>68088</c:v>
                </c:pt>
                <c:pt idx="49">
                  <c:v>69064</c:v>
                </c:pt>
                <c:pt idx="50">
                  <c:v>71148</c:v>
                </c:pt>
                <c:pt idx="51">
                  <c:v>73234</c:v>
                </c:pt>
                <c:pt idx="52">
                  <c:v>76052</c:v>
                </c:pt>
                <c:pt idx="53">
                  <c:v>77630</c:v>
                </c:pt>
                <c:pt idx="54">
                  <c:v>79244</c:v>
                </c:pt>
                <c:pt idx="55">
                  <c:v>80351</c:v>
                </c:pt>
                <c:pt idx="56">
                  <c:v>81141</c:v>
                </c:pt>
                <c:pt idx="57">
                  <c:v>82555</c:v>
                </c:pt>
                <c:pt idx="58">
                  <c:v>84187</c:v>
                </c:pt>
                <c:pt idx="59">
                  <c:v>85991</c:v>
                </c:pt>
                <c:pt idx="60">
                  <c:v>87707</c:v>
                </c:pt>
                <c:pt idx="61">
                  <c:v>88987</c:v>
                </c:pt>
                <c:pt idx="62">
                  <c:v>90332</c:v>
                </c:pt>
                <c:pt idx="63">
                  <c:v>91306</c:v>
                </c:pt>
                <c:pt idx="64">
                  <c:v>92520</c:v>
                </c:pt>
                <c:pt idx="65">
                  <c:v>93894</c:v>
                </c:pt>
                <c:pt idx="66">
                  <c:v>96943</c:v>
                </c:pt>
                <c:pt idx="67">
                  <c:v>98145</c:v>
                </c:pt>
                <c:pt idx="68">
                  <c:v>98833</c:v>
                </c:pt>
                <c:pt idx="69">
                  <c:v>99537</c:v>
                </c:pt>
                <c:pt idx="70">
                  <c:v>100088</c:v>
                </c:pt>
                <c:pt idx="71">
                  <c:v>101285</c:v>
                </c:pt>
                <c:pt idx="72">
                  <c:v>102794</c:v>
                </c:pt>
                <c:pt idx="73">
                  <c:v>103813</c:v>
                </c:pt>
                <c:pt idx="74">
                  <c:v>104977</c:v>
                </c:pt>
                <c:pt idx="75">
                  <c:v>105877</c:v>
                </c:pt>
                <c:pt idx="76">
                  <c:v>106323</c:v>
                </c:pt>
                <c:pt idx="77">
                  <c:v>107530</c:v>
                </c:pt>
                <c:pt idx="78">
                  <c:v>108567</c:v>
                </c:pt>
                <c:pt idx="79">
                  <c:v>109533</c:v>
                </c:pt>
                <c:pt idx="80">
                  <c:v>110638</c:v>
                </c:pt>
                <c:pt idx="81">
                  <c:v>111716</c:v>
                </c:pt>
                <c:pt idx="82">
                  <c:v>112205</c:v>
                </c:pt>
                <c:pt idx="83">
                  <c:v>112645</c:v>
                </c:pt>
                <c:pt idx="84">
                  <c:v>113482</c:v>
                </c:pt>
                <c:pt idx="85">
                  <c:v>114637</c:v>
                </c:pt>
                <c:pt idx="86">
                  <c:v>115529</c:v>
                </c:pt>
                <c:pt idx="87">
                  <c:v>116394</c:v>
                </c:pt>
                <c:pt idx="88">
                  <c:v>117241</c:v>
                </c:pt>
                <c:pt idx="89">
                  <c:v>117649</c:v>
                </c:pt>
                <c:pt idx="90">
                  <c:v>118003</c:v>
                </c:pt>
                <c:pt idx="91">
                  <c:v>118703</c:v>
                </c:pt>
                <c:pt idx="92">
                  <c:v>119453</c:v>
                </c:pt>
                <c:pt idx="93">
                  <c:v>120240</c:v>
                </c:pt>
                <c:pt idx="94">
                  <c:v>121024</c:v>
                </c:pt>
                <c:pt idx="95">
                  <c:v>121652</c:v>
                </c:pt>
                <c:pt idx="96">
                  <c:v>122127</c:v>
                </c:pt>
                <c:pt idx="97">
                  <c:v>122374</c:v>
                </c:pt>
                <c:pt idx="98">
                  <c:v>123362</c:v>
                </c:pt>
                <c:pt idx="99">
                  <c:v>123842</c:v>
                </c:pt>
                <c:pt idx="100">
                  <c:v>126423</c:v>
                </c:pt>
                <c:pt idx="101">
                  <c:v>127055</c:v>
                </c:pt>
                <c:pt idx="102">
                  <c:v>128054</c:v>
                </c:pt>
                <c:pt idx="103">
                  <c:v>128243</c:v>
                </c:pt>
                <c:pt idx="104">
                  <c:v>128557</c:v>
                </c:pt>
                <c:pt idx="105">
                  <c:v>129075</c:v>
                </c:pt>
                <c:pt idx="106">
                  <c:v>130396</c:v>
                </c:pt>
                <c:pt idx="107">
                  <c:v>131118</c:v>
                </c:pt>
                <c:pt idx="108">
                  <c:v>131742</c:v>
                </c:pt>
                <c:pt idx="109">
                  <c:v>132224</c:v>
                </c:pt>
                <c:pt idx="110">
                  <c:v>132418</c:v>
                </c:pt>
                <c:pt idx="111">
                  <c:v>132684</c:v>
                </c:pt>
                <c:pt idx="112">
                  <c:v>133370</c:v>
                </c:pt>
                <c:pt idx="113">
                  <c:v>134309</c:v>
                </c:pt>
                <c:pt idx="114">
                  <c:v>135541</c:v>
                </c:pt>
                <c:pt idx="115">
                  <c:v>136158</c:v>
                </c:pt>
                <c:pt idx="116">
                  <c:v>137174</c:v>
                </c:pt>
                <c:pt idx="117">
                  <c:v>137648</c:v>
                </c:pt>
                <c:pt idx="118">
                  <c:v>137947</c:v>
                </c:pt>
                <c:pt idx="119">
                  <c:v>138331</c:v>
                </c:pt>
                <c:pt idx="120">
                  <c:v>139504</c:v>
                </c:pt>
                <c:pt idx="121">
                  <c:v>140478</c:v>
                </c:pt>
                <c:pt idx="122">
                  <c:v>141518</c:v>
                </c:pt>
                <c:pt idx="123">
                  <c:v>142733</c:v>
                </c:pt>
                <c:pt idx="124">
                  <c:v>143054</c:v>
                </c:pt>
                <c:pt idx="125">
                  <c:v>143527</c:v>
                </c:pt>
                <c:pt idx="126">
                  <c:v>144331</c:v>
                </c:pt>
                <c:pt idx="127">
                  <c:v>145488</c:v>
                </c:pt>
                <c:pt idx="128">
                  <c:v>146665</c:v>
                </c:pt>
                <c:pt idx="129">
                  <c:v>147865</c:v>
                </c:pt>
                <c:pt idx="130">
                  <c:v>149320</c:v>
                </c:pt>
                <c:pt idx="131">
                  <c:v>149601</c:v>
                </c:pt>
                <c:pt idx="132">
                  <c:v>150053</c:v>
                </c:pt>
                <c:pt idx="133">
                  <c:v>151675</c:v>
                </c:pt>
                <c:pt idx="134">
                  <c:v>152929</c:v>
                </c:pt>
                <c:pt idx="135">
                  <c:v>154472</c:v>
                </c:pt>
                <c:pt idx="136">
                  <c:v>156015</c:v>
                </c:pt>
                <c:pt idx="137">
                  <c:v>157271</c:v>
                </c:pt>
                <c:pt idx="138">
                  <c:v>158172</c:v>
                </c:pt>
                <c:pt idx="139">
                  <c:v>158496</c:v>
                </c:pt>
                <c:pt idx="140">
                  <c:v>159457</c:v>
                </c:pt>
                <c:pt idx="141">
                  <c:v>160833</c:v>
                </c:pt>
                <c:pt idx="142">
                  <c:v>162058</c:v>
                </c:pt>
                <c:pt idx="143">
                  <c:v>163149</c:v>
                </c:pt>
                <c:pt idx="144">
                  <c:v>164979</c:v>
                </c:pt>
                <c:pt idx="145">
                  <c:v>165269</c:v>
                </c:pt>
                <c:pt idx="146">
                  <c:v>165815</c:v>
                </c:pt>
                <c:pt idx="147">
                  <c:v>169225</c:v>
                </c:pt>
                <c:pt idx="148">
                  <c:v>170892</c:v>
                </c:pt>
                <c:pt idx="149">
                  <c:v>173197</c:v>
                </c:pt>
                <c:pt idx="150">
                  <c:v>174074</c:v>
                </c:pt>
                <c:pt idx="151">
                  <c:v>175686</c:v>
                </c:pt>
                <c:pt idx="152">
                  <c:v>176729</c:v>
                </c:pt>
                <c:pt idx="153">
                  <c:v>177749</c:v>
                </c:pt>
                <c:pt idx="154">
                  <c:v>179574</c:v>
                </c:pt>
                <c:pt idx="155">
                  <c:v>180297</c:v>
                </c:pt>
                <c:pt idx="156">
                  <c:v>180728</c:v>
                </c:pt>
                <c:pt idx="157">
                  <c:v>181485</c:v>
                </c:pt>
                <c:pt idx="158">
                  <c:v>182886</c:v>
                </c:pt>
                <c:pt idx="159">
                  <c:v>183972</c:v>
                </c:pt>
                <c:pt idx="160">
                  <c:v>185174</c:v>
                </c:pt>
                <c:pt idx="161">
                  <c:v>186357</c:v>
                </c:pt>
                <c:pt idx="162">
                  <c:v>186923</c:v>
                </c:pt>
                <c:pt idx="163">
                  <c:v>187410</c:v>
                </c:pt>
                <c:pt idx="164">
                  <c:v>188027</c:v>
                </c:pt>
                <c:pt idx="165">
                  <c:v>189279</c:v>
                </c:pt>
                <c:pt idx="166">
                  <c:v>190959</c:v>
                </c:pt>
                <c:pt idx="167">
                  <c:v>192358</c:v>
                </c:pt>
                <c:pt idx="168">
                  <c:v>193020</c:v>
                </c:pt>
                <c:pt idx="169">
                  <c:v>193383</c:v>
                </c:pt>
                <c:pt idx="170">
                  <c:v>193670</c:v>
                </c:pt>
                <c:pt idx="171">
                  <c:v>194473</c:v>
                </c:pt>
                <c:pt idx="172">
                  <c:v>195590</c:v>
                </c:pt>
                <c:pt idx="173">
                  <c:v>196747</c:v>
                </c:pt>
                <c:pt idx="174">
                  <c:v>197678</c:v>
                </c:pt>
                <c:pt idx="175">
                  <c:v>198293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3-416D-BDDF-86751C52D8EB}"/>
            </c:ext>
          </c:extLst>
        </c:ser>
        <c:ser>
          <c:idx val="1"/>
          <c:order val="1"/>
          <c:tx>
            <c:strRef>
              <c:f>'Cumulative Deaths'!$K$1:$K$2</c:f>
              <c:strCache>
                <c:ptCount val="2"/>
                <c:pt idx="1">
                  <c:v> UK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Deaths'!$K$3:$K$178</c:f>
              <c:numCache>
                <c:formatCode>_(* #,##0_);_(* \(#,##0\);_(* "-"??_);_(@_)</c:formatCode>
                <c:ptCount val="176"/>
                <c:pt idx="0">
                  <c:v>53</c:v>
                </c:pt>
                <c:pt idx="1">
                  <c:v>71</c:v>
                </c:pt>
                <c:pt idx="2">
                  <c:v>104</c:v>
                </c:pt>
                <c:pt idx="3">
                  <c:v>137</c:v>
                </c:pt>
                <c:pt idx="4">
                  <c:v>184</c:v>
                </c:pt>
                <c:pt idx="5">
                  <c:v>234</c:v>
                </c:pt>
                <c:pt idx="6">
                  <c:v>281</c:v>
                </c:pt>
                <c:pt idx="7">
                  <c:v>335</c:v>
                </c:pt>
                <c:pt idx="8">
                  <c:v>422</c:v>
                </c:pt>
                <c:pt idx="9">
                  <c:v>433</c:v>
                </c:pt>
                <c:pt idx="10">
                  <c:v>578</c:v>
                </c:pt>
                <c:pt idx="11">
                  <c:v>769</c:v>
                </c:pt>
                <c:pt idx="12">
                  <c:v>1019</c:v>
                </c:pt>
                <c:pt idx="13">
                  <c:v>1235</c:v>
                </c:pt>
                <c:pt idx="14">
                  <c:v>1408</c:v>
                </c:pt>
                <c:pt idx="15">
                  <c:v>1789</c:v>
                </c:pt>
                <c:pt idx="16">
                  <c:v>2352</c:v>
                </c:pt>
                <c:pt idx="17">
                  <c:v>2921</c:v>
                </c:pt>
                <c:pt idx="18">
                  <c:v>3605</c:v>
                </c:pt>
                <c:pt idx="19">
                  <c:v>4313</c:v>
                </c:pt>
                <c:pt idx="20">
                  <c:v>4932</c:v>
                </c:pt>
                <c:pt idx="21">
                  <c:v>5373</c:v>
                </c:pt>
                <c:pt idx="22">
                  <c:v>6159</c:v>
                </c:pt>
                <c:pt idx="23">
                  <c:v>7097</c:v>
                </c:pt>
                <c:pt idx="24">
                  <c:v>7978</c:v>
                </c:pt>
                <c:pt idx="25">
                  <c:v>8958</c:v>
                </c:pt>
                <c:pt idx="26">
                  <c:v>9875</c:v>
                </c:pt>
                <c:pt idx="27">
                  <c:v>10612</c:v>
                </c:pt>
                <c:pt idx="28">
                  <c:v>11329</c:v>
                </c:pt>
                <c:pt idx="29">
                  <c:v>12107</c:v>
                </c:pt>
                <c:pt idx="30">
                  <c:v>12868</c:v>
                </c:pt>
                <c:pt idx="31">
                  <c:v>13729</c:v>
                </c:pt>
                <c:pt idx="32">
                  <c:v>14576</c:v>
                </c:pt>
                <c:pt idx="33">
                  <c:v>15464</c:v>
                </c:pt>
                <c:pt idx="34">
                  <c:v>16060</c:v>
                </c:pt>
                <c:pt idx="35">
                  <c:v>16509</c:v>
                </c:pt>
                <c:pt idx="36">
                  <c:v>17337</c:v>
                </c:pt>
                <c:pt idx="37">
                  <c:v>18100</c:v>
                </c:pt>
                <c:pt idx="38">
                  <c:v>18738</c:v>
                </c:pt>
                <c:pt idx="39">
                  <c:v>19506</c:v>
                </c:pt>
                <c:pt idx="40">
                  <c:v>20319</c:v>
                </c:pt>
                <c:pt idx="41">
                  <c:v>20732</c:v>
                </c:pt>
                <c:pt idx="42">
                  <c:v>20732</c:v>
                </c:pt>
                <c:pt idx="43">
                  <c:v>21092</c:v>
                </c:pt>
                <c:pt idx="44">
                  <c:v>26097</c:v>
                </c:pt>
                <c:pt idx="45">
                  <c:v>26771</c:v>
                </c:pt>
                <c:pt idx="46">
                  <c:v>27510</c:v>
                </c:pt>
                <c:pt idx="47">
                  <c:v>28131</c:v>
                </c:pt>
                <c:pt idx="48">
                  <c:v>28446</c:v>
                </c:pt>
                <c:pt idx="49">
                  <c:v>28734</c:v>
                </c:pt>
                <c:pt idx="50">
                  <c:v>29427</c:v>
                </c:pt>
                <c:pt idx="51">
                  <c:v>30076</c:v>
                </c:pt>
                <c:pt idx="52">
                  <c:v>30615</c:v>
                </c:pt>
                <c:pt idx="53">
                  <c:v>31241</c:v>
                </c:pt>
                <c:pt idx="54">
                  <c:v>31587</c:v>
                </c:pt>
                <c:pt idx="55">
                  <c:v>31855</c:v>
                </c:pt>
                <c:pt idx="56">
                  <c:v>32065</c:v>
                </c:pt>
                <c:pt idx="57">
                  <c:v>32692</c:v>
                </c:pt>
                <c:pt idx="58">
                  <c:v>33186</c:v>
                </c:pt>
                <c:pt idx="59">
                  <c:v>33614</c:v>
                </c:pt>
                <c:pt idx="60">
                  <c:v>33998</c:v>
                </c:pt>
                <c:pt idx="61">
                  <c:v>34466</c:v>
                </c:pt>
                <c:pt idx="62">
                  <c:v>34636</c:v>
                </c:pt>
                <c:pt idx="63">
                  <c:v>34796</c:v>
                </c:pt>
                <c:pt idx="64">
                  <c:v>35341</c:v>
                </c:pt>
                <c:pt idx="65">
                  <c:v>35704</c:v>
                </c:pt>
                <c:pt idx="66">
                  <c:v>36393</c:v>
                </c:pt>
                <c:pt idx="67">
                  <c:v>36675</c:v>
                </c:pt>
                <c:pt idx="68">
                  <c:v>36793</c:v>
                </c:pt>
                <c:pt idx="69">
                  <c:v>36914</c:v>
                </c:pt>
                <c:pt idx="70">
                  <c:v>37048</c:v>
                </c:pt>
                <c:pt idx="71">
                  <c:v>37460</c:v>
                </c:pt>
                <c:pt idx="72">
                  <c:v>37837</c:v>
                </c:pt>
                <c:pt idx="73">
                  <c:v>38161</c:v>
                </c:pt>
                <c:pt idx="74">
                  <c:v>38376</c:v>
                </c:pt>
                <c:pt idx="75">
                  <c:v>38489</c:v>
                </c:pt>
                <c:pt idx="76">
                  <c:v>38489</c:v>
                </c:pt>
                <c:pt idx="77">
                  <c:v>39369</c:v>
                </c:pt>
                <c:pt idx="78">
                  <c:v>39728</c:v>
                </c:pt>
                <c:pt idx="79">
                  <c:v>39904</c:v>
                </c:pt>
                <c:pt idx="80">
                  <c:v>40261</c:v>
                </c:pt>
                <c:pt idx="81">
                  <c:v>40465</c:v>
                </c:pt>
                <c:pt idx="82">
                  <c:v>40542</c:v>
                </c:pt>
                <c:pt idx="83">
                  <c:v>40579</c:v>
                </c:pt>
                <c:pt idx="84">
                  <c:v>40883</c:v>
                </c:pt>
                <c:pt idx="85">
                  <c:v>41128</c:v>
                </c:pt>
                <c:pt idx="86">
                  <c:v>41279</c:v>
                </c:pt>
                <c:pt idx="87">
                  <c:v>41481</c:v>
                </c:pt>
                <c:pt idx="88">
                  <c:v>41662</c:v>
                </c:pt>
                <c:pt idx="89">
                  <c:v>41698</c:v>
                </c:pt>
                <c:pt idx="90">
                  <c:v>41736</c:v>
                </c:pt>
                <c:pt idx="91">
                  <c:v>41969</c:v>
                </c:pt>
                <c:pt idx="92">
                  <c:v>42153</c:v>
                </c:pt>
                <c:pt idx="93">
                  <c:v>42288</c:v>
                </c:pt>
                <c:pt idx="94">
                  <c:v>42461</c:v>
                </c:pt>
                <c:pt idx="95">
                  <c:v>42589</c:v>
                </c:pt>
                <c:pt idx="96">
                  <c:v>42632</c:v>
                </c:pt>
                <c:pt idx="97">
                  <c:v>42647</c:v>
                </c:pt>
                <c:pt idx="98">
                  <c:v>42927</c:v>
                </c:pt>
                <c:pt idx="99">
                  <c:v>43081</c:v>
                </c:pt>
                <c:pt idx="100">
                  <c:v>43230</c:v>
                </c:pt>
                <c:pt idx="101">
                  <c:v>43414</c:v>
                </c:pt>
                <c:pt idx="102">
                  <c:v>43514</c:v>
                </c:pt>
                <c:pt idx="103">
                  <c:v>43550</c:v>
                </c:pt>
                <c:pt idx="104">
                  <c:v>43575</c:v>
                </c:pt>
                <c:pt idx="105">
                  <c:v>43730</c:v>
                </c:pt>
                <c:pt idx="106">
                  <c:v>43906</c:v>
                </c:pt>
                <c:pt idx="107">
                  <c:v>43906</c:v>
                </c:pt>
                <c:pt idx="108">
                  <c:v>44131</c:v>
                </c:pt>
                <c:pt idx="109">
                  <c:v>44198</c:v>
                </c:pt>
                <c:pt idx="110">
                  <c:v>44220</c:v>
                </c:pt>
                <c:pt idx="111">
                  <c:v>44236</c:v>
                </c:pt>
                <c:pt idx="112">
                  <c:v>44391</c:v>
                </c:pt>
                <c:pt idx="113">
                  <c:v>44517</c:v>
                </c:pt>
                <c:pt idx="114">
                  <c:v>44602</c:v>
                </c:pt>
                <c:pt idx="115">
                  <c:v>44650</c:v>
                </c:pt>
                <c:pt idx="116">
                  <c:v>44798</c:v>
                </c:pt>
                <c:pt idx="117">
                  <c:v>44819</c:v>
                </c:pt>
                <c:pt idx="118">
                  <c:v>44830</c:v>
                </c:pt>
                <c:pt idx="119">
                  <c:v>44830</c:v>
                </c:pt>
                <c:pt idx="120">
                  <c:v>45053</c:v>
                </c:pt>
                <c:pt idx="121">
                  <c:v>45119</c:v>
                </c:pt>
                <c:pt idx="122">
                  <c:v>45233</c:v>
                </c:pt>
                <c:pt idx="123">
                  <c:v>45273</c:v>
                </c:pt>
                <c:pt idx="124">
                  <c:v>45300</c:v>
                </c:pt>
                <c:pt idx="125">
                  <c:v>45312</c:v>
                </c:pt>
                <c:pt idx="126">
                  <c:v>45422</c:v>
                </c:pt>
                <c:pt idx="127">
                  <c:v>45501</c:v>
                </c:pt>
                <c:pt idx="128">
                  <c:v>45554</c:v>
                </c:pt>
                <c:pt idx="129">
                  <c:v>45677</c:v>
                </c:pt>
                <c:pt idx="130">
                  <c:v>45738</c:v>
                </c:pt>
                <c:pt idx="131">
                  <c:v>45752</c:v>
                </c:pt>
                <c:pt idx="132">
                  <c:v>45759</c:v>
                </c:pt>
                <c:pt idx="133">
                  <c:v>45878</c:v>
                </c:pt>
                <c:pt idx="134">
                  <c:v>45961</c:v>
                </c:pt>
                <c:pt idx="135">
                  <c:v>45961</c:v>
                </c:pt>
                <c:pt idx="136">
                  <c:v>46119</c:v>
                </c:pt>
                <c:pt idx="137">
                  <c:v>46193</c:v>
                </c:pt>
                <c:pt idx="138">
                  <c:v>46201</c:v>
                </c:pt>
                <c:pt idx="139">
                  <c:v>46210</c:v>
                </c:pt>
                <c:pt idx="140">
                  <c:v>46299</c:v>
                </c:pt>
                <c:pt idx="141">
                  <c:v>46364</c:v>
                </c:pt>
                <c:pt idx="142">
                  <c:v>46413</c:v>
                </c:pt>
                <c:pt idx="143">
                  <c:v>46511</c:v>
                </c:pt>
                <c:pt idx="144">
                  <c:v>46566</c:v>
                </c:pt>
                <c:pt idx="145">
                  <c:v>46574</c:v>
                </c:pt>
                <c:pt idx="146">
                  <c:v>46526</c:v>
                </c:pt>
                <c:pt idx="147">
                  <c:v>46210</c:v>
                </c:pt>
                <c:pt idx="148">
                  <c:v>41358</c:v>
                </c:pt>
                <c:pt idx="149">
                  <c:v>41369</c:v>
                </c:pt>
                <c:pt idx="150">
                  <c:v>41381</c:v>
                </c:pt>
                <c:pt idx="151">
                  <c:v>41397</c:v>
                </c:pt>
                <c:pt idx="152">
                  <c:v>41403</c:v>
                </c:pt>
                <c:pt idx="153">
                  <c:v>41405</c:v>
                </c:pt>
                <c:pt idx="154">
                  <c:v>41423</c:v>
                </c:pt>
                <c:pt idx="155">
                  <c:v>41429</c:v>
                </c:pt>
                <c:pt idx="156">
                  <c:v>41433</c:v>
                </c:pt>
                <c:pt idx="157">
                  <c:v>41449</c:v>
                </c:pt>
                <c:pt idx="158">
                  <c:v>41449</c:v>
                </c:pt>
                <c:pt idx="159">
                  <c:v>41477</c:v>
                </c:pt>
                <c:pt idx="160">
                  <c:v>41486</c:v>
                </c:pt>
                <c:pt idx="161">
                  <c:v>41498</c:v>
                </c:pt>
                <c:pt idx="162">
                  <c:v>41499</c:v>
                </c:pt>
                <c:pt idx="163">
                  <c:v>41501</c:v>
                </c:pt>
                <c:pt idx="164">
                  <c:v>41504</c:v>
                </c:pt>
                <c:pt idx="165">
                  <c:v>41514</c:v>
                </c:pt>
                <c:pt idx="166">
                  <c:v>41527</c:v>
                </c:pt>
                <c:pt idx="167">
                  <c:v>41549</c:v>
                </c:pt>
                <c:pt idx="168">
                  <c:v>41551</c:v>
                </c:pt>
                <c:pt idx="169">
                  <c:v>41554</c:v>
                </c:pt>
                <c:pt idx="170">
                  <c:v>41554</c:v>
                </c:pt>
                <c:pt idx="171">
                  <c:v>41594</c:v>
                </c:pt>
                <c:pt idx="172">
                  <c:v>41608</c:v>
                </c:pt>
                <c:pt idx="173">
                  <c:v>41614</c:v>
                </c:pt>
                <c:pt idx="174">
                  <c:v>41623</c:v>
                </c:pt>
                <c:pt idx="175">
                  <c:v>41628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3-416D-BDDF-86751C52D8EB}"/>
            </c:ext>
          </c:extLst>
        </c:ser>
        <c:ser>
          <c:idx val="2"/>
          <c:order val="2"/>
          <c:tx>
            <c:strRef>
              <c:f>'Cumulative Deaths'!$M$1:$M$2</c:f>
              <c:strCache>
                <c:ptCount val="2"/>
                <c:pt idx="1">
                  <c:v> India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Deaths'!$M$3:$M$178</c:f>
              <c:numCache>
                <c:formatCode>_(* #,##0_);_(* \(#,##0\);_(* "-"??_);_(@_)</c:formatCode>
                <c:ptCount val="17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20</c:v>
                </c:pt>
                <c:pt idx="13">
                  <c:v>27</c:v>
                </c:pt>
                <c:pt idx="14">
                  <c:v>36</c:v>
                </c:pt>
                <c:pt idx="15">
                  <c:v>47</c:v>
                </c:pt>
                <c:pt idx="16">
                  <c:v>55</c:v>
                </c:pt>
                <c:pt idx="17">
                  <c:v>70</c:v>
                </c:pt>
                <c:pt idx="18">
                  <c:v>84</c:v>
                </c:pt>
                <c:pt idx="19">
                  <c:v>91</c:v>
                </c:pt>
                <c:pt idx="20">
                  <c:v>99</c:v>
                </c:pt>
                <c:pt idx="21">
                  <c:v>135</c:v>
                </c:pt>
                <c:pt idx="22">
                  <c:v>154</c:v>
                </c:pt>
                <c:pt idx="23">
                  <c:v>179</c:v>
                </c:pt>
                <c:pt idx="24">
                  <c:v>226</c:v>
                </c:pt>
                <c:pt idx="25">
                  <c:v>246</c:v>
                </c:pt>
                <c:pt idx="26">
                  <c:v>288</c:v>
                </c:pt>
                <c:pt idx="27">
                  <c:v>331</c:v>
                </c:pt>
                <c:pt idx="28">
                  <c:v>358</c:v>
                </c:pt>
                <c:pt idx="29">
                  <c:v>377</c:v>
                </c:pt>
                <c:pt idx="30">
                  <c:v>422</c:v>
                </c:pt>
                <c:pt idx="31">
                  <c:v>447</c:v>
                </c:pt>
                <c:pt idx="32">
                  <c:v>479</c:v>
                </c:pt>
                <c:pt idx="33">
                  <c:v>520</c:v>
                </c:pt>
                <c:pt idx="34">
                  <c:v>556</c:v>
                </c:pt>
                <c:pt idx="35">
                  <c:v>592</c:v>
                </c:pt>
                <c:pt idx="36">
                  <c:v>645</c:v>
                </c:pt>
                <c:pt idx="37">
                  <c:v>681</c:v>
                </c:pt>
                <c:pt idx="38">
                  <c:v>721</c:v>
                </c:pt>
                <c:pt idx="39">
                  <c:v>780</c:v>
                </c:pt>
                <c:pt idx="40">
                  <c:v>825</c:v>
                </c:pt>
                <c:pt idx="41">
                  <c:v>880</c:v>
                </c:pt>
                <c:pt idx="42">
                  <c:v>939</c:v>
                </c:pt>
                <c:pt idx="43">
                  <c:v>977</c:v>
                </c:pt>
                <c:pt idx="44">
                  <c:v>1079</c:v>
                </c:pt>
                <c:pt idx="45">
                  <c:v>1154</c:v>
                </c:pt>
                <c:pt idx="46">
                  <c:v>1223</c:v>
                </c:pt>
                <c:pt idx="47">
                  <c:v>1322</c:v>
                </c:pt>
                <c:pt idx="48">
                  <c:v>1391</c:v>
                </c:pt>
                <c:pt idx="49">
                  <c:v>1524</c:v>
                </c:pt>
                <c:pt idx="50">
                  <c:v>1693</c:v>
                </c:pt>
                <c:pt idx="51">
                  <c:v>1785</c:v>
                </c:pt>
                <c:pt idx="52">
                  <c:v>1889</c:v>
                </c:pt>
                <c:pt idx="53">
                  <c:v>1985</c:v>
                </c:pt>
                <c:pt idx="54">
                  <c:v>2101</c:v>
                </c:pt>
                <c:pt idx="55">
                  <c:v>2212</c:v>
                </c:pt>
                <c:pt idx="56">
                  <c:v>2294</c:v>
                </c:pt>
                <c:pt idx="57">
                  <c:v>2415</c:v>
                </c:pt>
                <c:pt idx="58">
                  <c:v>2551</c:v>
                </c:pt>
                <c:pt idx="59">
                  <c:v>2649</c:v>
                </c:pt>
                <c:pt idx="60">
                  <c:v>2753</c:v>
                </c:pt>
                <c:pt idx="61">
                  <c:v>2871</c:v>
                </c:pt>
                <c:pt idx="62">
                  <c:v>3025</c:v>
                </c:pt>
                <c:pt idx="63">
                  <c:v>3155</c:v>
                </c:pt>
                <c:pt idx="64">
                  <c:v>3301</c:v>
                </c:pt>
                <c:pt idx="65">
                  <c:v>3434</c:v>
                </c:pt>
                <c:pt idx="66">
                  <c:v>3707</c:v>
                </c:pt>
                <c:pt idx="67">
                  <c:v>3868</c:v>
                </c:pt>
                <c:pt idx="68">
                  <c:v>4014</c:v>
                </c:pt>
                <c:pt idx="69">
                  <c:v>4172</c:v>
                </c:pt>
                <c:pt idx="70">
                  <c:v>4349</c:v>
                </c:pt>
                <c:pt idx="71">
                  <c:v>4528</c:v>
                </c:pt>
                <c:pt idx="72">
                  <c:v>4711</c:v>
                </c:pt>
                <c:pt idx="73">
                  <c:v>4975</c:v>
                </c:pt>
                <c:pt idx="74">
                  <c:v>5185</c:v>
                </c:pt>
                <c:pt idx="75">
                  <c:v>5406</c:v>
                </c:pt>
                <c:pt idx="76">
                  <c:v>5603</c:v>
                </c:pt>
                <c:pt idx="77">
                  <c:v>5829</c:v>
                </c:pt>
                <c:pt idx="78">
                  <c:v>6088</c:v>
                </c:pt>
                <c:pt idx="79">
                  <c:v>6318</c:v>
                </c:pt>
                <c:pt idx="80">
                  <c:v>6649</c:v>
                </c:pt>
                <c:pt idx="81">
                  <c:v>6946</c:v>
                </c:pt>
                <c:pt idx="82">
                  <c:v>7207</c:v>
                </c:pt>
                <c:pt idx="83">
                  <c:v>7473</c:v>
                </c:pt>
                <c:pt idx="84">
                  <c:v>7712</c:v>
                </c:pt>
                <c:pt idx="85">
                  <c:v>8106</c:v>
                </c:pt>
                <c:pt idx="86">
                  <c:v>8498</c:v>
                </c:pt>
                <c:pt idx="87">
                  <c:v>8890</c:v>
                </c:pt>
                <c:pt idx="88">
                  <c:v>9205</c:v>
                </c:pt>
                <c:pt idx="89">
                  <c:v>9520</c:v>
                </c:pt>
                <c:pt idx="90">
                  <c:v>9914</c:v>
                </c:pt>
                <c:pt idx="91">
                  <c:v>11882</c:v>
                </c:pt>
                <c:pt idx="92">
                  <c:v>12065</c:v>
                </c:pt>
                <c:pt idx="93">
                  <c:v>12539</c:v>
                </c:pt>
                <c:pt idx="94">
                  <c:v>12904</c:v>
                </c:pt>
                <c:pt idx="95">
                  <c:v>13269</c:v>
                </c:pt>
                <c:pt idx="96">
                  <c:v>13695</c:v>
                </c:pt>
                <c:pt idx="97">
                  <c:v>14015</c:v>
                </c:pt>
                <c:pt idx="98">
                  <c:v>14483</c:v>
                </c:pt>
                <c:pt idx="99">
                  <c:v>15276</c:v>
                </c:pt>
                <c:pt idx="100">
                  <c:v>15308</c:v>
                </c:pt>
                <c:pt idx="101">
                  <c:v>15689</c:v>
                </c:pt>
                <c:pt idx="102">
                  <c:v>16103</c:v>
                </c:pt>
                <c:pt idx="103">
                  <c:v>16486</c:v>
                </c:pt>
                <c:pt idx="104">
                  <c:v>16899</c:v>
                </c:pt>
                <c:pt idx="105">
                  <c:v>17410</c:v>
                </c:pt>
                <c:pt idx="106">
                  <c:v>17848</c:v>
                </c:pt>
                <c:pt idx="107">
                  <c:v>18226</c:v>
                </c:pt>
                <c:pt idx="108">
                  <c:v>18656</c:v>
                </c:pt>
                <c:pt idx="109">
                  <c:v>19279</c:v>
                </c:pt>
                <c:pt idx="110">
                  <c:v>19699</c:v>
                </c:pt>
                <c:pt idx="111">
                  <c:v>20173</c:v>
                </c:pt>
                <c:pt idx="112">
                  <c:v>20643</c:v>
                </c:pt>
                <c:pt idx="113">
                  <c:v>21144</c:v>
                </c:pt>
                <c:pt idx="114">
                  <c:v>21623</c:v>
                </c:pt>
                <c:pt idx="115">
                  <c:v>22144</c:v>
                </c:pt>
                <c:pt idx="116">
                  <c:v>22687</c:v>
                </c:pt>
                <c:pt idx="117">
                  <c:v>23187</c:v>
                </c:pt>
                <c:pt idx="118">
                  <c:v>23727</c:v>
                </c:pt>
                <c:pt idx="119">
                  <c:v>24281</c:v>
                </c:pt>
                <c:pt idx="120">
                  <c:v>24901</c:v>
                </c:pt>
                <c:pt idx="121">
                  <c:v>25595</c:v>
                </c:pt>
                <c:pt idx="122">
                  <c:v>26273</c:v>
                </c:pt>
                <c:pt idx="123">
                  <c:v>26828</c:v>
                </c:pt>
                <c:pt idx="124">
                  <c:v>27503</c:v>
                </c:pt>
                <c:pt idx="125">
                  <c:v>28099</c:v>
                </c:pt>
                <c:pt idx="126">
                  <c:v>28769</c:v>
                </c:pt>
                <c:pt idx="127">
                  <c:v>29895</c:v>
                </c:pt>
                <c:pt idx="128">
                  <c:v>30639</c:v>
                </c:pt>
                <c:pt idx="129">
                  <c:v>31405</c:v>
                </c:pt>
                <c:pt idx="130">
                  <c:v>32096</c:v>
                </c:pt>
                <c:pt idx="131">
                  <c:v>32809</c:v>
                </c:pt>
                <c:pt idx="132">
                  <c:v>33448</c:v>
                </c:pt>
                <c:pt idx="133">
                  <c:v>34224</c:v>
                </c:pt>
                <c:pt idx="134">
                  <c:v>35000</c:v>
                </c:pt>
                <c:pt idx="135">
                  <c:v>35786</c:v>
                </c:pt>
                <c:pt idx="136">
                  <c:v>36551</c:v>
                </c:pt>
                <c:pt idx="137">
                  <c:v>37403</c:v>
                </c:pt>
                <c:pt idx="138">
                  <c:v>38161</c:v>
                </c:pt>
                <c:pt idx="139">
                  <c:v>38969</c:v>
                </c:pt>
                <c:pt idx="140">
                  <c:v>39819</c:v>
                </c:pt>
                <c:pt idx="141">
                  <c:v>40732</c:v>
                </c:pt>
                <c:pt idx="142">
                  <c:v>41634</c:v>
                </c:pt>
                <c:pt idx="143">
                  <c:v>42564</c:v>
                </c:pt>
                <c:pt idx="144">
                  <c:v>43453</c:v>
                </c:pt>
                <c:pt idx="145">
                  <c:v>44457</c:v>
                </c:pt>
                <c:pt idx="146">
                  <c:v>45352</c:v>
                </c:pt>
                <c:pt idx="147">
                  <c:v>47527</c:v>
                </c:pt>
                <c:pt idx="148">
                  <c:v>49134</c:v>
                </c:pt>
                <c:pt idx="149">
                  <c:v>51796</c:v>
                </c:pt>
                <c:pt idx="150">
                  <c:v>52846</c:v>
                </c:pt>
                <c:pt idx="151">
                  <c:v>53991</c:v>
                </c:pt>
                <c:pt idx="152">
                  <c:v>54971</c:v>
                </c:pt>
                <c:pt idx="153">
                  <c:v>55921</c:v>
                </c:pt>
                <c:pt idx="154">
                  <c:v>56830</c:v>
                </c:pt>
                <c:pt idx="155">
                  <c:v>57263</c:v>
                </c:pt>
                <c:pt idx="156">
                  <c:v>58397</c:v>
                </c:pt>
                <c:pt idx="157">
                  <c:v>59593</c:v>
                </c:pt>
                <c:pt idx="158">
                  <c:v>60297</c:v>
                </c:pt>
                <c:pt idx="159">
                  <c:v>61675</c:v>
                </c:pt>
                <c:pt idx="160">
                  <c:v>62683</c:v>
                </c:pt>
                <c:pt idx="161">
                  <c:v>63313</c:v>
                </c:pt>
                <c:pt idx="162">
                  <c:v>64129</c:v>
                </c:pt>
                <c:pt idx="163">
                  <c:v>65427</c:v>
                </c:pt>
                <c:pt idx="164">
                  <c:v>66448</c:v>
                </c:pt>
                <c:pt idx="165">
                  <c:v>67476</c:v>
                </c:pt>
                <c:pt idx="166">
                  <c:v>68569</c:v>
                </c:pt>
                <c:pt idx="167">
                  <c:v>70633</c:v>
                </c:pt>
                <c:pt idx="168">
                  <c:v>71739</c:v>
                </c:pt>
                <c:pt idx="169">
                  <c:v>72386</c:v>
                </c:pt>
                <c:pt idx="170">
                  <c:v>73457</c:v>
                </c:pt>
                <c:pt idx="171">
                  <c:v>74625</c:v>
                </c:pt>
                <c:pt idx="172">
                  <c:v>76245</c:v>
                </c:pt>
                <c:pt idx="173">
                  <c:v>77462</c:v>
                </c:pt>
                <c:pt idx="174">
                  <c:v>78552</c:v>
                </c:pt>
                <c:pt idx="175">
                  <c:v>79690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3-416D-BDDF-86751C52D8EB}"/>
            </c:ext>
          </c:extLst>
        </c:ser>
        <c:ser>
          <c:idx val="3"/>
          <c:order val="3"/>
          <c:tx>
            <c:strRef>
              <c:f>'Cumulative Deaths'!$P$1:$P$2</c:f>
              <c:strCache>
                <c:ptCount val="2"/>
                <c:pt idx="1">
                  <c:v>Brazil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Deaths'!$P$3:$P$178</c:f>
              <c:numCache>
                <c:formatCode>_(* #,##0_);_(* \(#,##0\);_(* "-"??_);_(@_)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18</c:v>
                </c:pt>
                <c:pt idx="6">
                  <c:v>18</c:v>
                </c:pt>
                <c:pt idx="7">
                  <c:v>25</c:v>
                </c:pt>
                <c:pt idx="8">
                  <c:v>34</c:v>
                </c:pt>
                <c:pt idx="9">
                  <c:v>47</c:v>
                </c:pt>
                <c:pt idx="10">
                  <c:v>63</c:v>
                </c:pt>
                <c:pt idx="11">
                  <c:v>77</c:v>
                </c:pt>
                <c:pt idx="12">
                  <c:v>94</c:v>
                </c:pt>
                <c:pt idx="13">
                  <c:v>117</c:v>
                </c:pt>
                <c:pt idx="14">
                  <c:v>141</c:v>
                </c:pt>
                <c:pt idx="15">
                  <c:v>168</c:v>
                </c:pt>
                <c:pt idx="16">
                  <c:v>206</c:v>
                </c:pt>
                <c:pt idx="17">
                  <c:v>252</c:v>
                </c:pt>
                <c:pt idx="18">
                  <c:v>343</c:v>
                </c:pt>
                <c:pt idx="19">
                  <c:v>376</c:v>
                </c:pt>
                <c:pt idx="20">
                  <c:v>445</c:v>
                </c:pt>
                <c:pt idx="21">
                  <c:v>506</c:v>
                </c:pt>
                <c:pt idx="22">
                  <c:v>582</c:v>
                </c:pt>
                <c:pt idx="23">
                  <c:v>706</c:v>
                </c:pt>
                <c:pt idx="24">
                  <c:v>839</c:v>
                </c:pt>
                <c:pt idx="25">
                  <c:v>974</c:v>
                </c:pt>
                <c:pt idx="26">
                  <c:v>1086</c:v>
                </c:pt>
                <c:pt idx="27">
                  <c:v>1144</c:v>
                </c:pt>
                <c:pt idx="28">
                  <c:v>1270</c:v>
                </c:pt>
                <c:pt idx="29">
                  <c:v>1378</c:v>
                </c:pt>
                <c:pt idx="30">
                  <c:v>1590</c:v>
                </c:pt>
                <c:pt idx="31">
                  <c:v>1769</c:v>
                </c:pt>
                <c:pt idx="32">
                  <c:v>1956</c:v>
                </c:pt>
                <c:pt idx="33">
                  <c:v>2203</c:v>
                </c:pt>
                <c:pt idx="34">
                  <c:v>2377</c:v>
                </c:pt>
                <c:pt idx="35">
                  <c:v>2513</c:v>
                </c:pt>
                <c:pt idx="36">
                  <c:v>2682</c:v>
                </c:pt>
                <c:pt idx="37">
                  <c:v>2808</c:v>
                </c:pt>
                <c:pt idx="38">
                  <c:v>2956</c:v>
                </c:pt>
                <c:pt idx="39">
                  <c:v>3411</c:v>
                </c:pt>
                <c:pt idx="40">
                  <c:v>3762</c:v>
                </c:pt>
                <c:pt idx="41">
                  <c:v>4077</c:v>
                </c:pt>
                <c:pt idx="42">
                  <c:v>4304</c:v>
                </c:pt>
                <c:pt idx="43">
                  <c:v>4674</c:v>
                </c:pt>
                <c:pt idx="44">
                  <c:v>5158</c:v>
                </c:pt>
                <c:pt idx="45">
                  <c:v>5583</c:v>
                </c:pt>
                <c:pt idx="46">
                  <c:v>6017</c:v>
                </c:pt>
                <c:pt idx="47">
                  <c:v>6434</c:v>
                </c:pt>
                <c:pt idx="48">
                  <c:v>6761</c:v>
                </c:pt>
                <c:pt idx="49">
                  <c:v>7169</c:v>
                </c:pt>
                <c:pt idx="50">
                  <c:v>7478</c:v>
                </c:pt>
                <c:pt idx="51">
                  <c:v>8035</c:v>
                </c:pt>
                <c:pt idx="52">
                  <c:v>8627</c:v>
                </c:pt>
                <c:pt idx="53">
                  <c:v>9600</c:v>
                </c:pt>
                <c:pt idx="54">
                  <c:v>10100</c:v>
                </c:pt>
                <c:pt idx="55">
                  <c:v>10739</c:v>
                </c:pt>
                <c:pt idx="56">
                  <c:v>11207</c:v>
                </c:pt>
                <c:pt idx="57">
                  <c:v>12033</c:v>
                </c:pt>
                <c:pt idx="58">
                  <c:v>12635</c:v>
                </c:pt>
                <c:pt idx="59">
                  <c:v>13555</c:v>
                </c:pt>
                <c:pt idx="60">
                  <c:v>14267</c:v>
                </c:pt>
                <c:pt idx="61">
                  <c:v>15046</c:v>
                </c:pt>
                <c:pt idx="62">
                  <c:v>15668</c:v>
                </c:pt>
                <c:pt idx="63">
                  <c:v>16370</c:v>
                </c:pt>
                <c:pt idx="64">
                  <c:v>17509</c:v>
                </c:pt>
                <c:pt idx="65">
                  <c:v>18130</c:v>
                </c:pt>
                <c:pt idx="66">
                  <c:v>20267</c:v>
                </c:pt>
                <c:pt idx="67">
                  <c:v>21678</c:v>
                </c:pt>
                <c:pt idx="68">
                  <c:v>22288</c:v>
                </c:pt>
                <c:pt idx="69">
                  <c:v>22965</c:v>
                </c:pt>
                <c:pt idx="70">
                  <c:v>23911</c:v>
                </c:pt>
                <c:pt idx="71">
                  <c:v>24746</c:v>
                </c:pt>
                <c:pt idx="72">
                  <c:v>25935</c:v>
                </c:pt>
                <c:pt idx="73">
                  <c:v>26899</c:v>
                </c:pt>
                <c:pt idx="74">
                  <c:v>28015</c:v>
                </c:pt>
                <c:pt idx="75">
                  <c:v>28872</c:v>
                </c:pt>
                <c:pt idx="76">
                  <c:v>29341</c:v>
                </c:pt>
                <c:pt idx="77">
                  <c:v>30152</c:v>
                </c:pt>
                <c:pt idx="78">
                  <c:v>31417</c:v>
                </c:pt>
                <c:pt idx="79">
                  <c:v>32688</c:v>
                </c:pt>
                <c:pt idx="80">
                  <c:v>34212</c:v>
                </c:pt>
                <c:pt idx="81">
                  <c:v>35211</c:v>
                </c:pt>
                <c:pt idx="82">
                  <c:v>36078</c:v>
                </c:pt>
                <c:pt idx="83">
                  <c:v>37312</c:v>
                </c:pt>
                <c:pt idx="84">
                  <c:v>37840</c:v>
                </c:pt>
                <c:pt idx="85">
                  <c:v>38701</c:v>
                </c:pt>
                <c:pt idx="86">
                  <c:v>40276</c:v>
                </c:pt>
                <c:pt idx="87">
                  <c:v>41162</c:v>
                </c:pt>
                <c:pt idx="88">
                  <c:v>42055</c:v>
                </c:pt>
                <c:pt idx="89">
                  <c:v>42837</c:v>
                </c:pt>
                <c:pt idx="90">
                  <c:v>43485</c:v>
                </c:pt>
                <c:pt idx="91">
                  <c:v>44657</c:v>
                </c:pt>
                <c:pt idx="92">
                  <c:v>45585</c:v>
                </c:pt>
                <c:pt idx="93">
                  <c:v>46842</c:v>
                </c:pt>
                <c:pt idx="94">
                  <c:v>48427</c:v>
                </c:pt>
                <c:pt idx="95">
                  <c:v>49156</c:v>
                </c:pt>
                <c:pt idx="96">
                  <c:v>50182</c:v>
                </c:pt>
                <c:pt idx="97">
                  <c:v>50737</c:v>
                </c:pt>
                <c:pt idx="98">
                  <c:v>51502</c:v>
                </c:pt>
                <c:pt idx="99">
                  <c:v>52951</c:v>
                </c:pt>
                <c:pt idx="100">
                  <c:v>54971</c:v>
                </c:pt>
                <c:pt idx="101">
                  <c:v>55304</c:v>
                </c:pt>
                <c:pt idx="102">
                  <c:v>56197</c:v>
                </c:pt>
                <c:pt idx="103">
                  <c:v>57149</c:v>
                </c:pt>
                <c:pt idx="104">
                  <c:v>57774</c:v>
                </c:pt>
                <c:pt idx="105">
                  <c:v>58972</c:v>
                </c:pt>
                <c:pt idx="106">
                  <c:v>60194</c:v>
                </c:pt>
                <c:pt idx="107">
                  <c:v>61314</c:v>
                </c:pt>
                <c:pt idx="108">
                  <c:v>62304</c:v>
                </c:pt>
                <c:pt idx="109">
                  <c:v>63409</c:v>
                </c:pt>
                <c:pt idx="110">
                  <c:v>64383</c:v>
                </c:pt>
                <c:pt idx="111">
                  <c:v>65120</c:v>
                </c:pt>
                <c:pt idx="112">
                  <c:v>66093</c:v>
                </c:pt>
                <c:pt idx="113">
                  <c:v>67113</c:v>
                </c:pt>
                <c:pt idx="114">
                  <c:v>68355</c:v>
                </c:pt>
                <c:pt idx="115">
                  <c:v>69406</c:v>
                </c:pt>
                <c:pt idx="116">
                  <c:v>70623</c:v>
                </c:pt>
                <c:pt idx="117">
                  <c:v>71854</c:v>
                </c:pt>
                <c:pt idx="118">
                  <c:v>72234</c:v>
                </c:pt>
                <c:pt idx="119">
                  <c:v>72950</c:v>
                </c:pt>
                <c:pt idx="120">
                  <c:v>74445</c:v>
                </c:pt>
                <c:pt idx="121">
                  <c:v>75697</c:v>
                </c:pt>
                <c:pt idx="122">
                  <c:v>76997</c:v>
                </c:pt>
                <c:pt idx="123">
                  <c:v>78735</c:v>
                </c:pt>
                <c:pt idx="124">
                  <c:v>78871</c:v>
                </c:pt>
                <c:pt idx="125">
                  <c:v>79590</c:v>
                </c:pt>
                <c:pt idx="126">
                  <c:v>80493</c:v>
                </c:pt>
                <c:pt idx="127">
                  <c:v>81828</c:v>
                </c:pt>
                <c:pt idx="128">
                  <c:v>83036</c:v>
                </c:pt>
                <c:pt idx="129">
                  <c:v>84440</c:v>
                </c:pt>
                <c:pt idx="130">
                  <c:v>86449</c:v>
                </c:pt>
                <c:pt idx="131">
                  <c:v>86591</c:v>
                </c:pt>
                <c:pt idx="132">
                  <c:v>87131</c:v>
                </c:pt>
                <c:pt idx="133">
                  <c:v>88017</c:v>
                </c:pt>
                <c:pt idx="134">
                  <c:v>88792</c:v>
                </c:pt>
                <c:pt idx="135">
                  <c:v>90383</c:v>
                </c:pt>
                <c:pt idx="136">
                  <c:v>91607</c:v>
                </c:pt>
                <c:pt idx="137">
                  <c:v>92789</c:v>
                </c:pt>
                <c:pt idx="138">
                  <c:v>93659</c:v>
                </c:pt>
                <c:pt idx="139">
                  <c:v>94226</c:v>
                </c:pt>
                <c:pt idx="140">
                  <c:v>95078</c:v>
                </c:pt>
                <c:pt idx="141">
                  <c:v>96326</c:v>
                </c:pt>
                <c:pt idx="142">
                  <c:v>97692</c:v>
                </c:pt>
                <c:pt idx="143">
                  <c:v>98844</c:v>
                </c:pt>
                <c:pt idx="144">
                  <c:v>100477</c:v>
                </c:pt>
                <c:pt idx="145">
                  <c:v>100667</c:v>
                </c:pt>
                <c:pt idx="146">
                  <c:v>101269</c:v>
                </c:pt>
                <c:pt idx="147">
                  <c:v>104263</c:v>
                </c:pt>
                <c:pt idx="148">
                  <c:v>105791</c:v>
                </c:pt>
                <c:pt idx="149">
                  <c:v>108054</c:v>
                </c:pt>
                <c:pt idx="150">
                  <c:v>108654</c:v>
                </c:pt>
                <c:pt idx="151">
                  <c:v>110171</c:v>
                </c:pt>
                <c:pt idx="152">
                  <c:v>111443</c:v>
                </c:pt>
                <c:pt idx="153">
                  <c:v>112670</c:v>
                </c:pt>
                <c:pt idx="154">
                  <c:v>113678</c:v>
                </c:pt>
                <c:pt idx="155">
                  <c:v>114287</c:v>
                </c:pt>
                <c:pt idx="156">
                  <c:v>114772</c:v>
                </c:pt>
                <c:pt idx="157">
                  <c:v>115646</c:v>
                </c:pt>
                <c:pt idx="158">
                  <c:v>116964</c:v>
                </c:pt>
                <c:pt idx="159">
                  <c:v>117996</c:v>
                </c:pt>
                <c:pt idx="160">
                  <c:v>118988</c:v>
                </c:pt>
                <c:pt idx="161">
                  <c:v>120025</c:v>
                </c:pt>
                <c:pt idx="162">
                  <c:v>120498</c:v>
                </c:pt>
                <c:pt idx="163">
                  <c:v>120896</c:v>
                </c:pt>
                <c:pt idx="164">
                  <c:v>121727</c:v>
                </c:pt>
                <c:pt idx="165">
                  <c:v>122941</c:v>
                </c:pt>
                <c:pt idx="166">
                  <c:v>124729</c:v>
                </c:pt>
                <c:pt idx="167">
                  <c:v>125659</c:v>
                </c:pt>
                <c:pt idx="168">
                  <c:v>126266</c:v>
                </c:pt>
                <c:pt idx="169">
                  <c:v>126736</c:v>
                </c:pt>
                <c:pt idx="170">
                  <c:v>127001</c:v>
                </c:pt>
                <c:pt idx="171">
                  <c:v>128119</c:v>
                </c:pt>
                <c:pt idx="172">
                  <c:v>128857</c:v>
                </c:pt>
                <c:pt idx="173">
                  <c:v>129865</c:v>
                </c:pt>
                <c:pt idx="174">
                  <c:v>130870</c:v>
                </c:pt>
                <c:pt idx="175">
                  <c:v>131408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3-416D-BDDF-86751C52D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67368"/>
        <c:axId val="476168352"/>
      </c:lineChart>
      <c:dateAx>
        <c:axId val="476167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68352"/>
        <c:crosses val="autoZero"/>
        <c:auto val="1"/>
        <c:lblOffset val="100"/>
        <c:baseTimeUnit val="days"/>
      </c:dateAx>
      <c:valAx>
        <c:axId val="4761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6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Difference</a:t>
            </a:r>
            <a:r>
              <a:rPr lang="en-US" baseline="0"/>
              <a:t> in total number of cases (USA - India)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'us-india difference'!$D$2:$D$3</c:f>
              <c:strCache>
                <c:ptCount val="2"/>
                <c:pt idx="1">
                  <c:v> Difference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'us-india difference'!$A$4:$A$507</c:f>
              <c:numCache>
                <c:formatCode>m/d/yyyy</c:formatCode>
                <c:ptCount val="50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'us-india difference'!$D$4:$D$507</c:f>
              <c:numCache>
                <c:formatCode>_(* #,##0_);_(* \(#,##0\);_(* "-"??_);_(@_)</c:formatCode>
                <c:ptCount val="504"/>
                <c:pt idx="0">
                  <c:v>4056</c:v>
                </c:pt>
                <c:pt idx="1">
                  <c:v>5567</c:v>
                </c:pt>
                <c:pt idx="2">
                  <c:v>7510</c:v>
                </c:pt>
                <c:pt idx="3">
                  <c:v>11151</c:v>
                </c:pt>
                <c:pt idx="4">
                  <c:v>16240</c:v>
                </c:pt>
                <c:pt idx="5">
                  <c:v>21884</c:v>
                </c:pt>
                <c:pt idx="6">
                  <c:v>32410</c:v>
                </c:pt>
                <c:pt idx="7">
                  <c:v>40674</c:v>
                </c:pt>
                <c:pt idx="8">
                  <c:v>49524</c:v>
                </c:pt>
                <c:pt idx="9">
                  <c:v>59520</c:v>
                </c:pt>
                <c:pt idx="10">
                  <c:v>78581</c:v>
                </c:pt>
                <c:pt idx="11">
                  <c:v>93394</c:v>
                </c:pt>
                <c:pt idx="12">
                  <c:v>114025</c:v>
                </c:pt>
                <c:pt idx="13">
                  <c:v>131224</c:v>
                </c:pt>
                <c:pt idx="14">
                  <c:v>146520</c:v>
                </c:pt>
                <c:pt idx="15">
                  <c:v>174904</c:v>
                </c:pt>
                <c:pt idx="16">
                  <c:v>203024</c:v>
                </c:pt>
                <c:pt idx="17">
                  <c:v>233442</c:v>
                </c:pt>
                <c:pt idx="18">
                  <c:v>262453</c:v>
                </c:pt>
                <c:pt idx="19">
                  <c:v>296605</c:v>
                </c:pt>
                <c:pt idx="20">
                  <c:v>320464</c:v>
                </c:pt>
                <c:pt idx="21">
                  <c:v>347471</c:v>
                </c:pt>
                <c:pt idx="22">
                  <c:v>380648</c:v>
                </c:pt>
                <c:pt idx="23">
                  <c:v>405000</c:v>
                </c:pt>
                <c:pt idx="24">
                  <c:v>448720</c:v>
                </c:pt>
                <c:pt idx="25">
                  <c:v>482375</c:v>
                </c:pt>
                <c:pt idx="26">
                  <c:v>513275</c:v>
                </c:pt>
                <c:pt idx="27">
                  <c:v>537277</c:v>
                </c:pt>
                <c:pt idx="28">
                  <c:v>563685</c:v>
                </c:pt>
                <c:pt idx="29">
                  <c:v>584735</c:v>
                </c:pt>
                <c:pt idx="30">
                  <c:v>606864</c:v>
                </c:pt>
                <c:pt idx="31">
                  <c:v>653521</c:v>
                </c:pt>
                <c:pt idx="32">
                  <c:v>674939</c:v>
                </c:pt>
                <c:pt idx="33">
                  <c:v>711134</c:v>
                </c:pt>
                <c:pt idx="34">
                  <c:v>737547</c:v>
                </c:pt>
                <c:pt idx="35">
                  <c:v>760942</c:v>
                </c:pt>
                <c:pt idx="36">
                  <c:v>791037</c:v>
                </c:pt>
                <c:pt idx="37">
                  <c:v>815766</c:v>
                </c:pt>
                <c:pt idx="38">
                  <c:v>846262</c:v>
                </c:pt>
                <c:pt idx="39">
                  <c:v>880325</c:v>
                </c:pt>
                <c:pt idx="40">
                  <c:v>919550</c:v>
                </c:pt>
                <c:pt idx="41">
                  <c:v>947907</c:v>
                </c:pt>
                <c:pt idx="42">
                  <c:v>969786</c:v>
                </c:pt>
                <c:pt idx="43">
                  <c:v>989192</c:v>
                </c:pt>
                <c:pt idx="44">
                  <c:v>1015873</c:v>
                </c:pt>
                <c:pt idx="45">
                  <c:v>1041273</c:v>
                </c:pt>
                <c:pt idx="46">
                  <c:v>1074286</c:v>
                </c:pt>
                <c:pt idx="47">
                  <c:v>1107659</c:v>
                </c:pt>
                <c:pt idx="48">
                  <c:v>1128845</c:v>
                </c:pt>
                <c:pt idx="49">
                  <c:v>1155924</c:v>
                </c:pt>
                <c:pt idx="50">
                  <c:v>1175177</c:v>
                </c:pt>
                <c:pt idx="51">
                  <c:v>1193903</c:v>
                </c:pt>
                <c:pt idx="52">
                  <c:v>1221281</c:v>
                </c:pt>
                <c:pt idx="53">
                  <c:v>1244177</c:v>
                </c:pt>
                <c:pt idx="54">
                  <c:v>1270422</c:v>
                </c:pt>
                <c:pt idx="55">
                  <c:v>1286396</c:v>
                </c:pt>
                <c:pt idx="56">
                  <c:v>1304636</c:v>
                </c:pt>
                <c:pt idx="57">
                  <c:v>1320783</c:v>
                </c:pt>
                <c:pt idx="58">
                  <c:v>1340462</c:v>
                </c:pt>
                <c:pt idx="59">
                  <c:v>1358440</c:v>
                </c:pt>
                <c:pt idx="60">
                  <c:v>1384283</c:v>
                </c:pt>
                <c:pt idx="61">
                  <c:v>1404854</c:v>
                </c:pt>
                <c:pt idx="62">
                  <c:v>1419647</c:v>
                </c:pt>
                <c:pt idx="63">
                  <c:v>1434783</c:v>
                </c:pt>
                <c:pt idx="64">
                  <c:v>1452052</c:v>
                </c:pt>
                <c:pt idx="65">
                  <c:v>1465937</c:v>
                </c:pt>
                <c:pt idx="66">
                  <c:v>1506446</c:v>
                </c:pt>
                <c:pt idx="67">
                  <c:v>1524285</c:v>
                </c:pt>
                <c:pt idx="68">
                  <c:v>1535796</c:v>
                </c:pt>
                <c:pt idx="69">
                  <c:v>1551134</c:v>
                </c:pt>
                <c:pt idx="70">
                  <c:v>1563053</c:v>
                </c:pt>
                <c:pt idx="71">
                  <c:v>1577094</c:v>
                </c:pt>
                <c:pt idx="72">
                  <c:v>1591768</c:v>
                </c:pt>
                <c:pt idx="73">
                  <c:v>1604571</c:v>
                </c:pt>
                <c:pt idx="74">
                  <c:v>1623474</c:v>
                </c:pt>
                <c:pt idx="75">
                  <c:v>1635554</c:v>
                </c:pt>
                <c:pt idx="76">
                  <c:v>1645075</c:v>
                </c:pt>
                <c:pt idx="77">
                  <c:v>1661415</c:v>
                </c:pt>
                <c:pt idx="78">
                  <c:v>1673586</c:v>
                </c:pt>
                <c:pt idx="79">
                  <c:v>1684241</c:v>
                </c:pt>
                <c:pt idx="80">
                  <c:v>1698986</c:v>
                </c:pt>
                <c:pt idx="81">
                  <c:v>1730059</c:v>
                </c:pt>
                <c:pt idx="82">
                  <c:v>1739333</c:v>
                </c:pt>
                <c:pt idx="83">
                  <c:v>1748283</c:v>
                </c:pt>
                <c:pt idx="84">
                  <c:v>1759517</c:v>
                </c:pt>
                <c:pt idx="85">
                  <c:v>1768535</c:v>
                </c:pt>
                <c:pt idx="86">
                  <c:v>1778663</c:v>
                </c:pt>
                <c:pt idx="87">
                  <c:v>1791595</c:v>
                </c:pt>
                <c:pt idx="88">
                  <c:v>1813331</c:v>
                </c:pt>
                <c:pt idx="89">
                  <c:v>1818829</c:v>
                </c:pt>
                <c:pt idx="90">
                  <c:v>1828825</c:v>
                </c:pt>
                <c:pt idx="91">
                  <c:v>1841852</c:v>
                </c:pt>
                <c:pt idx="92">
                  <c:v>1858960</c:v>
                </c:pt>
                <c:pt idx="93">
                  <c:v>1868769</c:v>
                </c:pt>
                <c:pt idx="94">
                  <c:v>1886381</c:v>
                </c:pt>
                <c:pt idx="95">
                  <c:v>1906231</c:v>
                </c:pt>
                <c:pt idx="96">
                  <c:v>1917550</c:v>
                </c:pt>
                <c:pt idx="97">
                  <c:v>1927271</c:v>
                </c:pt>
                <c:pt idx="98">
                  <c:v>1960242</c:v>
                </c:pt>
                <c:pt idx="99">
                  <c:v>1967941</c:v>
                </c:pt>
                <c:pt idx="100">
                  <c:v>2005785</c:v>
                </c:pt>
                <c:pt idx="101">
                  <c:v>2017855</c:v>
                </c:pt>
                <c:pt idx="102">
                  <c:v>2056678</c:v>
                </c:pt>
                <c:pt idx="103">
                  <c:v>2068978</c:v>
                </c:pt>
                <c:pt idx="104">
                  <c:v>2085403</c:v>
                </c:pt>
                <c:pt idx="105">
                  <c:v>2114120</c:v>
                </c:pt>
                <c:pt idx="106">
                  <c:v>2146763</c:v>
                </c:pt>
                <c:pt idx="107">
                  <c:v>2178082</c:v>
                </c:pt>
                <c:pt idx="108">
                  <c:v>2213653</c:v>
                </c:pt>
                <c:pt idx="109">
                  <c:v>2242194</c:v>
                </c:pt>
                <c:pt idx="110">
                  <c:v>2262119</c:v>
                </c:pt>
                <c:pt idx="111">
                  <c:v>2286277</c:v>
                </c:pt>
                <c:pt idx="112">
                  <c:v>2319348</c:v>
                </c:pt>
                <c:pt idx="113">
                  <c:v>2352136</c:v>
                </c:pt>
                <c:pt idx="114">
                  <c:v>2411515</c:v>
                </c:pt>
                <c:pt idx="115">
                  <c:v>2429212</c:v>
                </c:pt>
                <c:pt idx="116">
                  <c:v>2479263</c:v>
                </c:pt>
                <c:pt idx="117">
                  <c:v>2509385</c:v>
                </c:pt>
                <c:pt idx="118">
                  <c:v>2534891</c:v>
                </c:pt>
                <c:pt idx="119">
                  <c:v>2549912</c:v>
                </c:pt>
                <c:pt idx="120">
                  <c:v>2603710</c:v>
                </c:pt>
                <c:pt idx="121">
                  <c:v>2642035</c:v>
                </c:pt>
                <c:pt idx="122">
                  <c:v>2688707</c:v>
                </c:pt>
                <c:pt idx="123">
                  <c:v>2742064</c:v>
                </c:pt>
                <c:pt idx="124">
                  <c:v>2744875</c:v>
                </c:pt>
                <c:pt idx="125">
                  <c:v>2773359</c:v>
                </c:pt>
                <c:pt idx="126">
                  <c:v>2794452</c:v>
                </c:pt>
                <c:pt idx="127">
                  <c:v>2826385</c:v>
                </c:pt>
                <c:pt idx="128">
                  <c:v>2843091</c:v>
                </c:pt>
                <c:pt idx="129">
                  <c:v>2868368</c:v>
                </c:pt>
                <c:pt idx="130">
                  <c:v>2923616</c:v>
                </c:pt>
                <c:pt idx="131">
                  <c:v>2906278</c:v>
                </c:pt>
                <c:pt idx="132">
                  <c:v>2915798</c:v>
                </c:pt>
                <c:pt idx="133">
                  <c:v>2927997</c:v>
                </c:pt>
                <c:pt idx="134">
                  <c:v>2942182</c:v>
                </c:pt>
                <c:pt idx="135">
                  <c:v>2958175</c:v>
                </c:pt>
                <c:pt idx="136">
                  <c:v>2972160</c:v>
                </c:pt>
                <c:pt idx="137">
                  <c:v>2983334</c:v>
                </c:pt>
                <c:pt idx="138">
                  <c:v>2985247</c:v>
                </c:pt>
                <c:pt idx="139">
                  <c:v>2973227</c:v>
                </c:pt>
                <c:pt idx="140">
                  <c:v>2976623</c:v>
                </c:pt>
                <c:pt idx="141">
                  <c:v>2976930</c:v>
                </c:pt>
                <c:pt idx="142">
                  <c:v>2972403</c:v>
                </c:pt>
                <c:pt idx="143">
                  <c:v>2964470</c:v>
                </c:pt>
                <c:pt idx="144">
                  <c:v>2992254</c:v>
                </c:pt>
                <c:pt idx="145">
                  <c:v>2953835</c:v>
                </c:pt>
                <c:pt idx="146">
                  <c:v>2949359</c:v>
                </c:pt>
                <c:pt idx="147">
                  <c:v>2933969</c:v>
                </c:pt>
                <c:pt idx="148">
                  <c:v>2913306</c:v>
                </c:pt>
                <c:pt idx="149">
                  <c:v>2881234</c:v>
                </c:pt>
                <c:pt idx="150">
                  <c:v>2869073</c:v>
                </c:pt>
                <c:pt idx="151">
                  <c:v>2837940</c:v>
                </c:pt>
                <c:pt idx="152">
                  <c:v>2813632</c:v>
                </c:pt>
                <c:pt idx="153">
                  <c:v>2792996</c:v>
                </c:pt>
                <c:pt idx="154">
                  <c:v>2772617</c:v>
                </c:pt>
                <c:pt idx="155">
                  <c:v>2768377</c:v>
                </c:pt>
                <c:pt idx="156">
                  <c:v>2731465</c:v>
                </c:pt>
                <c:pt idx="157">
                  <c:v>2696376</c:v>
                </c:pt>
                <c:pt idx="158">
                  <c:v>2679949</c:v>
                </c:pt>
                <c:pt idx="159">
                  <c:v>2634089</c:v>
                </c:pt>
                <c:pt idx="160">
                  <c:v>2605580</c:v>
                </c:pt>
                <c:pt idx="161">
                  <c:v>2596347</c:v>
                </c:pt>
                <c:pt idx="162">
                  <c:v>2557001</c:v>
                </c:pt>
                <c:pt idx="163">
                  <c:v>2506314</c:v>
                </c:pt>
                <c:pt idx="164">
                  <c:v>2464920</c:v>
                </c:pt>
                <c:pt idx="165">
                  <c:v>2424721</c:v>
                </c:pt>
                <c:pt idx="166">
                  <c:v>2398753</c:v>
                </c:pt>
                <c:pt idx="167">
                  <c:v>2300762</c:v>
                </c:pt>
                <c:pt idx="168">
                  <c:v>2247082</c:v>
                </c:pt>
                <c:pt idx="169">
                  <c:v>2212868</c:v>
                </c:pt>
                <c:pt idx="170">
                  <c:v>2157220</c:v>
                </c:pt>
                <c:pt idx="171">
                  <c:v>2092113</c:v>
                </c:pt>
                <c:pt idx="172">
                  <c:v>2009329</c:v>
                </c:pt>
                <c:pt idx="173">
                  <c:v>1953224</c:v>
                </c:pt>
                <c:pt idx="174">
                  <c:v>1909978</c:v>
                </c:pt>
                <c:pt idx="175">
                  <c:v>1857364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3-4882-B735-62C92DF6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54920"/>
        <c:axId val="745651312"/>
      </c:lineChart>
      <c:dateAx>
        <c:axId val="745654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51312"/>
        <c:crosses val="autoZero"/>
        <c:auto val="1"/>
        <c:lblOffset val="100"/>
        <c:baseTimeUnit val="days"/>
      </c:dateAx>
      <c:valAx>
        <c:axId val="7456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5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Deaths Globally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Global!$F$2</c:f>
              <c:strCache>
                <c:ptCount val="1"/>
                <c:pt idx="0">
                  <c:v> Deaths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Global!$C$3:$C$204</c:f>
              <c:numCache>
                <c:formatCode>m/d/yyyy</c:formatCode>
                <c:ptCount val="202"/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44065</c:v>
                </c:pt>
                <c:pt idx="156">
                  <c:v>44066</c:v>
                </c:pt>
                <c:pt idx="157">
                  <c:v>44067</c:v>
                </c:pt>
                <c:pt idx="158">
                  <c:v>44068</c:v>
                </c:pt>
                <c:pt idx="159">
                  <c:v>44069</c:v>
                </c:pt>
                <c:pt idx="160">
                  <c:v>44070</c:v>
                </c:pt>
                <c:pt idx="161">
                  <c:v>44071</c:v>
                </c:pt>
                <c:pt idx="162">
                  <c:v>44072</c:v>
                </c:pt>
                <c:pt idx="163">
                  <c:v>44073</c:v>
                </c:pt>
                <c:pt idx="164">
                  <c:v>44074</c:v>
                </c:pt>
                <c:pt idx="165">
                  <c:v>44075</c:v>
                </c:pt>
                <c:pt idx="166">
                  <c:v>44076</c:v>
                </c:pt>
                <c:pt idx="167">
                  <c:v>44077</c:v>
                </c:pt>
                <c:pt idx="168">
                  <c:v>44079</c:v>
                </c:pt>
                <c:pt idx="169">
                  <c:v>44080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44086</c:v>
                </c:pt>
                <c:pt idx="176">
                  <c:v>44087</c:v>
                </c:pt>
              </c:numCache>
            </c:numRef>
          </c:cat>
          <c:val>
            <c:numRef>
              <c:f>Global!$F$3:$F$204</c:f>
              <c:numCache>
                <c:formatCode>_(* #,##0_);_(* \(#,##0\);_(* "-"??_);_(@_)</c:formatCode>
                <c:ptCount val="202"/>
                <c:pt idx="1">
                  <c:v>7108</c:v>
                </c:pt>
                <c:pt idx="2">
                  <c:v>7902</c:v>
                </c:pt>
                <c:pt idx="3">
                  <c:v>8770</c:v>
                </c:pt>
                <c:pt idx="4">
                  <c:v>9834</c:v>
                </c:pt>
                <c:pt idx="5">
                  <c:v>11191</c:v>
                </c:pt>
                <c:pt idx="6">
                  <c:v>12839</c:v>
                </c:pt>
                <c:pt idx="7">
                  <c:v>14435</c:v>
                </c:pt>
                <c:pt idx="8">
                  <c:v>16109</c:v>
                </c:pt>
                <c:pt idx="9">
                  <c:v>18261</c:v>
                </c:pt>
                <c:pt idx="10">
                  <c:v>20568</c:v>
                </c:pt>
                <c:pt idx="11">
                  <c:v>23588</c:v>
                </c:pt>
                <c:pt idx="12">
                  <c:v>26438</c:v>
                </c:pt>
                <c:pt idx="13">
                  <c:v>29906</c:v>
                </c:pt>
                <c:pt idx="14">
                  <c:v>33217</c:v>
                </c:pt>
                <c:pt idx="15">
                  <c:v>36336</c:v>
                </c:pt>
                <c:pt idx="16">
                  <c:v>40851</c:v>
                </c:pt>
                <c:pt idx="17">
                  <c:v>45612</c:v>
                </c:pt>
                <c:pt idx="18">
                  <c:v>50994</c:v>
                </c:pt>
                <c:pt idx="19">
                  <c:v>57080</c:v>
                </c:pt>
                <c:pt idx="20">
                  <c:v>62784</c:v>
                </c:pt>
                <c:pt idx="21">
                  <c:v>67999</c:v>
                </c:pt>
                <c:pt idx="22">
                  <c:v>73607</c:v>
                </c:pt>
                <c:pt idx="23">
                  <c:v>80975</c:v>
                </c:pt>
                <c:pt idx="24">
                  <c:v>86836</c:v>
                </c:pt>
                <c:pt idx="25">
                  <c:v>94536</c:v>
                </c:pt>
                <c:pt idx="26">
                  <c:v>101582</c:v>
                </c:pt>
                <c:pt idx="27">
                  <c:v>107889</c:v>
                </c:pt>
                <c:pt idx="28">
                  <c:v>113259</c:v>
                </c:pt>
                <c:pt idx="29">
                  <c:v>118589</c:v>
                </c:pt>
                <c:pt idx="30">
                  <c:v>124628</c:v>
                </c:pt>
                <c:pt idx="31">
                  <c:v>132675</c:v>
                </c:pt>
                <c:pt idx="32">
                  <c:v>144120</c:v>
                </c:pt>
                <c:pt idx="33">
                  <c:v>152270</c:v>
                </c:pt>
                <c:pt idx="34">
                  <c:v>158903</c:v>
                </c:pt>
                <c:pt idx="35">
                  <c:v>164337</c:v>
                </c:pt>
                <c:pt idx="36">
                  <c:v>169138</c:v>
                </c:pt>
                <c:pt idx="37">
                  <c:v>176137</c:v>
                </c:pt>
                <c:pt idx="38">
                  <c:v>182593</c:v>
                </c:pt>
                <c:pt idx="39">
                  <c:v>189170</c:v>
                </c:pt>
                <c:pt idx="40">
                  <c:v>195295</c:v>
                </c:pt>
                <c:pt idx="41">
                  <c:v>201619</c:v>
                </c:pt>
                <c:pt idx="42">
                  <c:v>205961</c:v>
                </c:pt>
                <c:pt idx="43">
                  <c:v>209461</c:v>
                </c:pt>
                <c:pt idx="44">
                  <c:v>214188</c:v>
                </c:pt>
                <c:pt idx="45">
                  <c:v>225630</c:v>
                </c:pt>
                <c:pt idx="46">
                  <c:v>231282</c:v>
                </c:pt>
                <c:pt idx="47">
                  <c:v>237520</c:v>
                </c:pt>
                <c:pt idx="48">
                  <c:v>243124</c:v>
                </c:pt>
                <c:pt idx="49">
                  <c:v>246954</c:v>
                </c:pt>
                <c:pt idx="50">
                  <c:v>250466</c:v>
                </c:pt>
                <c:pt idx="51">
                  <c:v>255792</c:v>
                </c:pt>
                <c:pt idx="52">
                  <c:v>262100</c:v>
                </c:pt>
                <c:pt idx="53">
                  <c:v>268484</c:v>
                </c:pt>
                <c:pt idx="54">
                  <c:v>273888</c:v>
                </c:pt>
                <c:pt idx="55">
                  <c:v>278465</c:v>
                </c:pt>
                <c:pt idx="56">
                  <c:v>282687</c:v>
                </c:pt>
                <c:pt idx="57">
                  <c:v>285442</c:v>
                </c:pt>
                <c:pt idx="58">
                  <c:v>290481</c:v>
                </c:pt>
                <c:pt idx="59">
                  <c:v>295693</c:v>
                </c:pt>
                <c:pt idx="60">
                  <c:v>301027</c:v>
                </c:pt>
                <c:pt idx="61">
                  <c:v>306128</c:v>
                </c:pt>
                <c:pt idx="62">
                  <c:v>310767</c:v>
                </c:pt>
                <c:pt idx="63">
                  <c:v>314642</c:v>
                </c:pt>
                <c:pt idx="64">
                  <c:v>318342</c:v>
                </c:pt>
                <c:pt idx="65">
                  <c:v>322927</c:v>
                </c:pt>
                <c:pt idx="66">
                  <c:v>326943</c:v>
                </c:pt>
                <c:pt idx="67">
                  <c:v>336678</c:v>
                </c:pt>
                <c:pt idx="68">
                  <c:v>342298</c:v>
                </c:pt>
                <c:pt idx="69">
                  <c:v>345148</c:v>
                </c:pt>
                <c:pt idx="70">
                  <c:v>346261</c:v>
                </c:pt>
                <c:pt idx="71">
                  <c:v>349965</c:v>
                </c:pt>
                <c:pt idx="72">
                  <c:v>354600</c:v>
                </c:pt>
                <c:pt idx="73">
                  <c:v>359847</c:v>
                </c:pt>
                <c:pt idx="74">
                  <c:v>364237</c:v>
                </c:pt>
                <c:pt idx="75">
                  <c:v>368658</c:v>
                </c:pt>
                <c:pt idx="76">
                  <c:v>372292</c:v>
                </c:pt>
                <c:pt idx="77">
                  <c:v>374871</c:v>
                </c:pt>
                <c:pt idx="78">
                  <c:v>379614</c:v>
                </c:pt>
                <c:pt idx="79">
                  <c:v>384551</c:v>
                </c:pt>
                <c:pt idx="80">
                  <c:v>389731</c:v>
                </c:pt>
                <c:pt idx="81">
                  <c:v>395372</c:v>
                </c:pt>
                <c:pt idx="82">
                  <c:v>399993</c:v>
                </c:pt>
                <c:pt idx="83">
                  <c:v>403297</c:v>
                </c:pt>
                <c:pt idx="84">
                  <c:v>407321</c:v>
                </c:pt>
                <c:pt idx="85">
                  <c:v>410871</c:v>
                </c:pt>
                <c:pt idx="86">
                  <c:v>415983</c:v>
                </c:pt>
                <c:pt idx="87">
                  <c:v>421218</c:v>
                </c:pt>
                <c:pt idx="88">
                  <c:v>425903</c:v>
                </c:pt>
                <c:pt idx="89">
                  <c:v>430470</c:v>
                </c:pt>
                <c:pt idx="90">
                  <c:v>433802</c:v>
                </c:pt>
                <c:pt idx="91">
                  <c:v>436984</c:v>
                </c:pt>
                <c:pt idx="92">
                  <c:v>443124</c:v>
                </c:pt>
                <c:pt idx="93">
                  <c:v>447997</c:v>
                </c:pt>
                <c:pt idx="94">
                  <c:v>453398</c:v>
                </c:pt>
                <c:pt idx="95">
                  <c:v>460001</c:v>
                </c:pt>
                <c:pt idx="96">
                  <c:v>464389</c:v>
                </c:pt>
                <c:pt idx="97">
                  <c:v>468404</c:v>
                </c:pt>
                <c:pt idx="98">
                  <c:v>471969</c:v>
                </c:pt>
                <c:pt idx="99">
                  <c:v>477252</c:v>
                </c:pt>
                <c:pt idx="100">
                  <c:v>482340</c:v>
                </c:pt>
                <c:pt idx="101">
                  <c:v>490363</c:v>
                </c:pt>
                <c:pt idx="102">
                  <c:v>493937</c:v>
                </c:pt>
                <c:pt idx="103">
                  <c:v>499070</c:v>
                </c:pt>
                <c:pt idx="104">
                  <c:v>502720</c:v>
                </c:pt>
                <c:pt idx="105">
                  <c:v>505991</c:v>
                </c:pt>
                <c:pt idx="106">
                  <c:v>510650</c:v>
                </c:pt>
                <c:pt idx="107">
                  <c:v>516343</c:v>
                </c:pt>
                <c:pt idx="108">
                  <c:v>521313</c:v>
                </c:pt>
                <c:pt idx="109">
                  <c:v>526242</c:v>
                </c:pt>
                <c:pt idx="110">
                  <c:v>530867</c:v>
                </c:pt>
                <c:pt idx="111">
                  <c:v>534999</c:v>
                </c:pt>
                <c:pt idx="112">
                  <c:v>538466</c:v>
                </c:pt>
                <c:pt idx="113">
                  <c:v>543560</c:v>
                </c:pt>
                <c:pt idx="114">
                  <c:v>548979</c:v>
                </c:pt>
                <c:pt idx="115">
                  <c:v>554817</c:v>
                </c:pt>
                <c:pt idx="116">
                  <c:v>559513</c:v>
                </c:pt>
                <c:pt idx="117">
                  <c:v>565170</c:v>
                </c:pt>
                <c:pt idx="118">
                  <c:v>569411</c:v>
                </c:pt>
                <c:pt idx="119">
                  <c:v>573229</c:v>
                </c:pt>
                <c:pt idx="120">
                  <c:v>576977</c:v>
                </c:pt>
                <c:pt idx="121">
                  <c:v>583465</c:v>
                </c:pt>
                <c:pt idx="122">
                  <c:v>589105</c:v>
                </c:pt>
                <c:pt idx="123">
                  <c:v>595033</c:v>
                </c:pt>
                <c:pt idx="124">
                  <c:v>602885</c:v>
                </c:pt>
                <c:pt idx="125">
                  <c:v>606718</c:v>
                </c:pt>
                <c:pt idx="126">
                  <c:v>611000</c:v>
                </c:pt>
                <c:pt idx="127">
                  <c:v>615779</c:v>
                </c:pt>
                <c:pt idx="128">
                  <c:v>622596</c:v>
                </c:pt>
                <c:pt idx="129">
                  <c:v>632790</c:v>
                </c:pt>
                <c:pt idx="130">
                  <c:v>639184</c:v>
                </c:pt>
                <c:pt idx="131">
                  <c:v>647329</c:v>
                </c:pt>
                <c:pt idx="132">
                  <c:v>650346</c:v>
                </c:pt>
                <c:pt idx="133">
                  <c:v>654064</c:v>
                </c:pt>
                <c:pt idx="134">
                  <c:v>660206</c:v>
                </c:pt>
                <c:pt idx="135">
                  <c:v>666206</c:v>
                </c:pt>
                <c:pt idx="136">
                  <c:v>672864</c:v>
                </c:pt>
                <c:pt idx="137">
                  <c:v>679677</c:v>
                </c:pt>
                <c:pt idx="138">
                  <c:v>685825</c:v>
                </c:pt>
                <c:pt idx="139">
                  <c:v>690890</c:v>
                </c:pt>
                <c:pt idx="140">
                  <c:v>695105</c:v>
                </c:pt>
                <c:pt idx="141">
                  <c:v>700436</c:v>
                </c:pt>
                <c:pt idx="142">
                  <c:v>707258</c:v>
                </c:pt>
                <c:pt idx="143">
                  <c:v>714072</c:v>
                </c:pt>
                <c:pt idx="144">
                  <c:v>720366</c:v>
                </c:pt>
                <c:pt idx="145">
                  <c:v>728100</c:v>
                </c:pt>
                <c:pt idx="146">
                  <c:v>731934</c:v>
                </c:pt>
                <c:pt idx="147">
                  <c:v>736227</c:v>
                </c:pt>
                <c:pt idx="148">
                  <c:v>753540</c:v>
                </c:pt>
                <c:pt idx="149">
                  <c:v>760267</c:v>
                </c:pt>
                <c:pt idx="150">
                  <c:v>775079</c:v>
                </c:pt>
                <c:pt idx="151">
                  <c:v>779886</c:v>
                </c:pt>
                <c:pt idx="152">
                  <c:v>787663</c:v>
                </c:pt>
                <c:pt idx="153">
                  <c:v>794066</c:v>
                </c:pt>
                <c:pt idx="154">
                  <c:v>799737</c:v>
                </c:pt>
                <c:pt idx="155">
                  <c:v>806465</c:v>
                </c:pt>
                <c:pt idx="156">
                  <c:v>810659</c:v>
                </c:pt>
                <c:pt idx="157">
                  <c:v>814831</c:v>
                </c:pt>
                <c:pt idx="158">
                  <c:v>820418</c:v>
                </c:pt>
                <c:pt idx="159">
                  <c:v>826772</c:v>
                </c:pt>
                <c:pt idx="160">
                  <c:v>833287</c:v>
                </c:pt>
                <c:pt idx="161">
                  <c:v>838951</c:v>
                </c:pt>
                <c:pt idx="162">
                  <c:v>844488</c:v>
                </c:pt>
                <c:pt idx="163">
                  <c:v>848739</c:v>
                </c:pt>
                <c:pt idx="164">
                  <c:v>853097</c:v>
                </c:pt>
                <c:pt idx="165">
                  <c:v>858105</c:v>
                </c:pt>
                <c:pt idx="166">
                  <c:v>864694</c:v>
                </c:pt>
                <c:pt idx="167">
                  <c:v>872937</c:v>
                </c:pt>
                <c:pt idx="168">
                  <c:v>882031</c:v>
                </c:pt>
                <c:pt idx="169">
                  <c:v>886642</c:v>
                </c:pt>
                <c:pt idx="170">
                  <c:v>895514</c:v>
                </c:pt>
                <c:pt idx="171">
                  <c:v>899133</c:v>
                </c:pt>
                <c:pt idx="172">
                  <c:v>905474</c:v>
                </c:pt>
                <c:pt idx="173">
                  <c:v>911492</c:v>
                </c:pt>
                <c:pt idx="174">
                  <c:v>917550</c:v>
                </c:pt>
                <c:pt idx="175">
                  <c:v>923236</c:v>
                </c:pt>
                <c:pt idx="176">
                  <c:v>927627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C-40BE-9C92-D9E5272F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24600"/>
        <c:axId val="531025912"/>
      </c:lineChart>
      <c:dateAx>
        <c:axId val="531024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25912"/>
        <c:crosses val="autoZero"/>
        <c:auto val="1"/>
        <c:lblOffset val="100"/>
        <c:baseTimeUnit val="days"/>
      </c:dateAx>
      <c:valAx>
        <c:axId val="5310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2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Global Change in Total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Global!$E$2:$E$4</c:f>
              <c:strCache>
                <c:ptCount val="3"/>
                <c:pt idx="0">
                  <c:v>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Global!$C$5:$C$204</c:f>
              <c:numCache>
                <c:formatCode>m/d/yyyy</c:formatCode>
                <c:ptCount val="200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  <c:pt idx="69">
                  <c:v>43977</c:v>
                </c:pt>
                <c:pt idx="70">
                  <c:v>43978</c:v>
                </c:pt>
                <c:pt idx="71">
                  <c:v>43979</c:v>
                </c:pt>
                <c:pt idx="72">
                  <c:v>43980</c:v>
                </c:pt>
                <c:pt idx="73">
                  <c:v>43981</c:v>
                </c:pt>
                <c:pt idx="74">
                  <c:v>43982</c:v>
                </c:pt>
                <c:pt idx="75">
                  <c:v>43983</c:v>
                </c:pt>
                <c:pt idx="76">
                  <c:v>43984</c:v>
                </c:pt>
                <c:pt idx="77">
                  <c:v>43985</c:v>
                </c:pt>
                <c:pt idx="78">
                  <c:v>43986</c:v>
                </c:pt>
                <c:pt idx="79">
                  <c:v>43987</c:v>
                </c:pt>
                <c:pt idx="80">
                  <c:v>43988</c:v>
                </c:pt>
                <c:pt idx="81">
                  <c:v>43989</c:v>
                </c:pt>
                <c:pt idx="82">
                  <c:v>43990</c:v>
                </c:pt>
                <c:pt idx="83">
                  <c:v>43991</c:v>
                </c:pt>
                <c:pt idx="84">
                  <c:v>43992</c:v>
                </c:pt>
                <c:pt idx="85">
                  <c:v>43993</c:v>
                </c:pt>
                <c:pt idx="86">
                  <c:v>43994</c:v>
                </c:pt>
                <c:pt idx="87">
                  <c:v>43995</c:v>
                </c:pt>
                <c:pt idx="88">
                  <c:v>43996</c:v>
                </c:pt>
                <c:pt idx="89">
                  <c:v>43997</c:v>
                </c:pt>
                <c:pt idx="90">
                  <c:v>43998</c:v>
                </c:pt>
                <c:pt idx="91">
                  <c:v>43999</c:v>
                </c:pt>
                <c:pt idx="92">
                  <c:v>44000</c:v>
                </c:pt>
                <c:pt idx="93">
                  <c:v>44001</c:v>
                </c:pt>
                <c:pt idx="94">
                  <c:v>44002</c:v>
                </c:pt>
                <c:pt idx="95">
                  <c:v>44003</c:v>
                </c:pt>
                <c:pt idx="96">
                  <c:v>44004</c:v>
                </c:pt>
                <c:pt idx="97">
                  <c:v>44005</c:v>
                </c:pt>
                <c:pt idx="98">
                  <c:v>44006</c:v>
                </c:pt>
                <c:pt idx="99">
                  <c:v>44007</c:v>
                </c:pt>
                <c:pt idx="100">
                  <c:v>44008</c:v>
                </c:pt>
                <c:pt idx="101">
                  <c:v>44009</c:v>
                </c:pt>
                <c:pt idx="102">
                  <c:v>44010</c:v>
                </c:pt>
                <c:pt idx="103">
                  <c:v>44011</c:v>
                </c:pt>
                <c:pt idx="104">
                  <c:v>44012</c:v>
                </c:pt>
                <c:pt idx="105">
                  <c:v>44013</c:v>
                </c:pt>
                <c:pt idx="106">
                  <c:v>44014</c:v>
                </c:pt>
                <c:pt idx="107">
                  <c:v>44015</c:v>
                </c:pt>
                <c:pt idx="108">
                  <c:v>44016</c:v>
                </c:pt>
                <c:pt idx="109">
                  <c:v>44017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44023</c:v>
                </c:pt>
                <c:pt idx="116">
                  <c:v>44024</c:v>
                </c:pt>
                <c:pt idx="117">
                  <c:v>44025</c:v>
                </c:pt>
                <c:pt idx="118">
                  <c:v>44026</c:v>
                </c:pt>
                <c:pt idx="119">
                  <c:v>44027</c:v>
                </c:pt>
                <c:pt idx="120">
                  <c:v>44028</c:v>
                </c:pt>
                <c:pt idx="121">
                  <c:v>44029</c:v>
                </c:pt>
                <c:pt idx="122">
                  <c:v>44030</c:v>
                </c:pt>
                <c:pt idx="123">
                  <c:v>44031</c:v>
                </c:pt>
                <c:pt idx="124">
                  <c:v>44032</c:v>
                </c:pt>
                <c:pt idx="125">
                  <c:v>44033</c:v>
                </c:pt>
                <c:pt idx="126">
                  <c:v>44034</c:v>
                </c:pt>
                <c:pt idx="127">
                  <c:v>44035</c:v>
                </c:pt>
                <c:pt idx="128">
                  <c:v>44036</c:v>
                </c:pt>
                <c:pt idx="129">
                  <c:v>44037</c:v>
                </c:pt>
                <c:pt idx="130">
                  <c:v>44038</c:v>
                </c:pt>
                <c:pt idx="131">
                  <c:v>44039</c:v>
                </c:pt>
                <c:pt idx="132">
                  <c:v>44040</c:v>
                </c:pt>
                <c:pt idx="133">
                  <c:v>44041</c:v>
                </c:pt>
                <c:pt idx="134">
                  <c:v>44042</c:v>
                </c:pt>
                <c:pt idx="135">
                  <c:v>44043</c:v>
                </c:pt>
                <c:pt idx="136">
                  <c:v>44044</c:v>
                </c:pt>
                <c:pt idx="137">
                  <c:v>44045</c:v>
                </c:pt>
                <c:pt idx="138">
                  <c:v>44046</c:v>
                </c:pt>
                <c:pt idx="139">
                  <c:v>44047</c:v>
                </c:pt>
                <c:pt idx="140">
                  <c:v>44048</c:v>
                </c:pt>
                <c:pt idx="141">
                  <c:v>44049</c:v>
                </c:pt>
                <c:pt idx="142">
                  <c:v>44050</c:v>
                </c:pt>
                <c:pt idx="143">
                  <c:v>44051</c:v>
                </c:pt>
                <c:pt idx="144">
                  <c:v>44052</c:v>
                </c:pt>
                <c:pt idx="145">
                  <c:v>44053</c:v>
                </c:pt>
                <c:pt idx="146">
                  <c:v>44056</c:v>
                </c:pt>
                <c:pt idx="147">
                  <c:v>44057</c:v>
                </c:pt>
                <c:pt idx="148">
                  <c:v>44060</c:v>
                </c:pt>
                <c:pt idx="149">
                  <c:v>44061</c:v>
                </c:pt>
                <c:pt idx="150">
                  <c:v>44062</c:v>
                </c:pt>
                <c:pt idx="151">
                  <c:v>44063</c:v>
                </c:pt>
                <c:pt idx="152">
                  <c:v>44064</c:v>
                </c:pt>
                <c:pt idx="153">
                  <c:v>44065</c:v>
                </c:pt>
                <c:pt idx="154">
                  <c:v>44066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44072</c:v>
                </c:pt>
                <c:pt idx="161">
                  <c:v>44073</c:v>
                </c:pt>
                <c:pt idx="162">
                  <c:v>44074</c:v>
                </c:pt>
                <c:pt idx="163">
                  <c:v>44075</c:v>
                </c:pt>
                <c:pt idx="164">
                  <c:v>44076</c:v>
                </c:pt>
                <c:pt idx="165">
                  <c:v>44077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</c:numCache>
            </c:numRef>
          </c:cat>
          <c:val>
            <c:numRef>
              <c:f>Global!$E$5:$E$204</c:f>
              <c:numCache>
                <c:formatCode>0.00</c:formatCode>
                <c:ptCount val="200"/>
                <c:pt idx="0">
                  <c:v>8.7972592683225255</c:v>
                </c:pt>
                <c:pt idx="1">
                  <c:v>9.5765345765345753</c:v>
                </c:pt>
                <c:pt idx="2">
                  <c:v>10.86126946510044</c:v>
                </c:pt>
                <c:pt idx="3">
                  <c:v>12.32115805419963</c:v>
                </c:pt>
                <c:pt idx="4">
                  <c:v>12.092761876217594</c:v>
                </c:pt>
                <c:pt idx="5">
                  <c:v>11.443926764216339</c:v>
                </c:pt>
                <c:pt idx="6">
                  <c:v>10.506001115649687</c:v>
                </c:pt>
                <c:pt idx="7">
                  <c:v>11.083157606202965</c:v>
                </c:pt>
                <c:pt idx="8">
                  <c:v>10.73717283115119</c:v>
                </c:pt>
                <c:pt idx="9">
                  <c:v>14.868451533904755</c:v>
                </c:pt>
                <c:pt idx="10">
                  <c:v>10.525173486066375</c:v>
                </c:pt>
                <c:pt idx="11">
                  <c:v>11.790333063397782</c:v>
                </c:pt>
                <c:pt idx="12">
                  <c:v>9.1062703931179101</c:v>
                </c:pt>
                <c:pt idx="13">
                  <c:v>7.3912231984988734</c:v>
                </c:pt>
                <c:pt idx="14">
                  <c:v>10.164245439469321</c:v>
                </c:pt>
                <c:pt idx="15">
                  <c:v>9.9411943932954614</c:v>
                </c:pt>
                <c:pt idx="16">
                  <c:v>9.1672682222034787</c:v>
                </c:pt>
                <c:pt idx="17">
                  <c:v>7.7290788681517162</c:v>
                </c:pt>
                <c:pt idx="18">
                  <c:v>8.8971226532840042</c:v>
                </c:pt>
                <c:pt idx="19">
                  <c:v>6.8389000555959463</c:v>
                </c:pt>
                <c:pt idx="20">
                  <c:v>5.8162351183685619</c:v>
                </c:pt>
                <c:pt idx="21">
                  <c:v>5.7027080600230908</c:v>
                </c:pt>
                <c:pt idx="22">
                  <c:v>5.8212025475008122</c:v>
                </c:pt>
                <c:pt idx="23">
                  <c:v>6.9439634647850745</c:v>
                </c:pt>
                <c:pt idx="24">
                  <c:v>5.9770619456489289</c:v>
                </c:pt>
                <c:pt idx="25">
                  <c:v>5.0097485547252889</c:v>
                </c:pt>
                <c:pt idx="26">
                  <c:v>4.032500974665516</c:v>
                </c:pt>
                <c:pt idx="27">
                  <c:v>3.9147068094374697</c:v>
                </c:pt>
                <c:pt idx="28">
                  <c:v>3.6995720202944704</c:v>
                </c:pt>
                <c:pt idx="29">
                  <c:v>3.6951361830225196</c:v>
                </c:pt>
                <c:pt idx="30">
                  <c:v>4.8354522587883872</c:v>
                </c:pt>
                <c:pt idx="31">
                  <c:v>4.3694115079450206</c:v>
                </c:pt>
                <c:pt idx="32">
                  <c:v>1.422081107817581</c:v>
                </c:pt>
                <c:pt idx="33">
                  <c:v>5.1588516598858529</c:v>
                </c:pt>
                <c:pt idx="34">
                  <c:v>3.1832206737788464</c:v>
                </c:pt>
                <c:pt idx="35">
                  <c:v>3.0831500855877949</c:v>
                </c:pt>
                <c:pt idx="36">
                  <c:v>3.0411535681721058</c:v>
                </c:pt>
                <c:pt idx="37">
                  <c:v>3.3620438229635758</c:v>
                </c:pt>
                <c:pt idx="38">
                  <c:v>3.5721312154410088</c:v>
                </c:pt>
                <c:pt idx="39">
                  <c:v>3.2677239155700519</c:v>
                </c:pt>
                <c:pt idx="40">
                  <c:v>2.725380793677302</c:v>
                </c:pt>
                <c:pt idx="41">
                  <c:v>2.1672457073462659</c:v>
                </c:pt>
                <c:pt idx="42">
                  <c:v>2.2366117095139182</c:v>
                </c:pt>
                <c:pt idx="43">
                  <c:v>2.8764680008442669</c:v>
                </c:pt>
                <c:pt idx="44">
                  <c:v>2.5773128063773472</c:v>
                </c:pt>
                <c:pt idx="45">
                  <c:v>2.826801496992823</c:v>
                </c:pt>
                <c:pt idx="46">
                  <c:v>2.6477064683339249</c:v>
                </c:pt>
                <c:pt idx="47">
                  <c:v>2.2327085510350742</c:v>
                </c:pt>
                <c:pt idx="48">
                  <c:v>2.347032420900355</c:v>
                </c:pt>
                <c:pt idx="49">
                  <c:v>2.2241687604394862</c:v>
                </c:pt>
                <c:pt idx="50">
                  <c:v>2.3317892477329636</c:v>
                </c:pt>
                <c:pt idx="51">
                  <c:v>2.5597311572592059</c:v>
                </c:pt>
                <c:pt idx="52">
                  <c:v>2.4585778458160337</c:v>
                </c:pt>
                <c:pt idx="53">
                  <c:v>2.3249262306483578</c:v>
                </c:pt>
                <c:pt idx="54">
                  <c:v>2.0312950160226313</c:v>
                </c:pt>
                <c:pt idx="55">
                  <c:v>1.9438017707677562</c:v>
                </c:pt>
                <c:pt idx="56">
                  <c:v>1.8782131014303138</c:v>
                </c:pt>
                <c:pt idx="57">
                  <c:v>1.9479296331848841</c:v>
                </c:pt>
                <c:pt idx="58">
                  <c:v>2.1562759044706268</c:v>
                </c:pt>
                <c:pt idx="59">
                  <c:v>1.1846265833555332</c:v>
                </c:pt>
                <c:pt idx="60">
                  <c:v>2.1016796178484163</c:v>
                </c:pt>
                <c:pt idx="61">
                  <c:v>1.8476240536952804</c:v>
                </c:pt>
                <c:pt idx="62">
                  <c:v>1.7884915944959525</c:v>
                </c:pt>
                <c:pt idx="63">
                  <c:v>2.0004554572197768</c:v>
                </c:pt>
                <c:pt idx="64">
                  <c:v>1.846389796890394</c:v>
                </c:pt>
                <c:pt idx="65">
                  <c:v>4.2669607681606436</c:v>
                </c:pt>
                <c:pt idx="66">
                  <c:v>2.1824071087353887</c:v>
                </c:pt>
                <c:pt idx="67">
                  <c:v>1.6582783796403731</c:v>
                </c:pt>
                <c:pt idx="68">
                  <c:v>1.7993193173506794</c:v>
                </c:pt>
                <c:pt idx="69">
                  <c:v>1.5572574359015328</c:v>
                </c:pt>
                <c:pt idx="70">
                  <c:v>1.7542156474147765</c:v>
                </c:pt>
                <c:pt idx="71">
                  <c:v>2.0208079331101541</c:v>
                </c:pt>
                <c:pt idx="72">
                  <c:v>2.0032037068069211</c:v>
                </c:pt>
                <c:pt idx="73">
                  <c:v>2.0364822675013965</c:v>
                </c:pt>
                <c:pt idx="74">
                  <c:v>2.0777789985915045</c:v>
                </c:pt>
                <c:pt idx="75">
                  <c:v>1.5632297194230083</c:v>
                </c:pt>
                <c:pt idx="76">
                  <c:v>1.8244532729246941</c:v>
                </c:pt>
                <c:pt idx="77">
                  <c:v>1.320278881071133</c:v>
                </c:pt>
                <c:pt idx="78">
                  <c:v>1.9302535046363896</c:v>
                </c:pt>
                <c:pt idx="79">
                  <c:v>2.0071987596823928</c:v>
                </c:pt>
                <c:pt idx="80">
                  <c:v>2.1921527561412324</c:v>
                </c:pt>
                <c:pt idx="81">
                  <c:v>1.7438885858827347</c:v>
                </c:pt>
                <c:pt idx="82">
                  <c:v>1.558588824136504</c:v>
                </c:pt>
                <c:pt idx="83">
                  <c:v>1.606870152638433</c:v>
                </c:pt>
                <c:pt idx="84">
                  <c:v>1.7917358901890736</c:v>
                </c:pt>
                <c:pt idx="85">
                  <c:v>2.00377622173743</c:v>
                </c:pt>
                <c:pt idx="86">
                  <c:v>1.7784302079503198</c:v>
                </c:pt>
                <c:pt idx="87">
                  <c:v>2.0041924440473804</c:v>
                </c:pt>
                <c:pt idx="88">
                  <c:v>1.486420545308611</c:v>
                </c:pt>
                <c:pt idx="89">
                  <c:v>1.5484663777450218</c:v>
                </c:pt>
                <c:pt idx="90">
                  <c:v>1.6537805164704587</c:v>
                </c:pt>
                <c:pt idx="91">
                  <c:v>2.0618355409209905</c:v>
                </c:pt>
                <c:pt idx="92">
                  <c:v>1.8219797696572293</c:v>
                </c:pt>
                <c:pt idx="93">
                  <c:v>1.963709291947505</c:v>
                </c:pt>
                <c:pt idx="94">
                  <c:v>1.8487184990522425</c:v>
                </c:pt>
                <c:pt idx="95">
                  <c:v>1.7460808733419735</c:v>
                </c:pt>
                <c:pt idx="96">
                  <c:v>1.4128648708011766</c:v>
                </c:pt>
                <c:pt idx="97">
                  <c:v>1.9331842097833989</c:v>
                </c:pt>
                <c:pt idx="98">
                  <c:v>1.5618280677919454</c:v>
                </c:pt>
                <c:pt idx="99">
                  <c:v>2.5882624884623762</c:v>
                </c:pt>
                <c:pt idx="100">
                  <c:v>1.3234490166648583</c:v>
                </c:pt>
                <c:pt idx="101">
                  <c:v>2.0562187525715543</c:v>
                </c:pt>
                <c:pt idx="102">
                  <c:v>1.5890384163718452</c:v>
                </c:pt>
                <c:pt idx="103">
                  <c:v>1.6015454226372905</c:v>
                </c:pt>
                <c:pt idx="104">
                  <c:v>1.6434459988016501</c:v>
                </c:pt>
                <c:pt idx="105">
                  <c:v>2.0061513782695646</c:v>
                </c:pt>
                <c:pt idx="106">
                  <c:v>1.9569570043881077</c:v>
                </c:pt>
                <c:pt idx="107">
                  <c:v>1.7910159314610812</c:v>
                </c:pt>
                <c:pt idx="108">
                  <c:v>1.8347322461897371</c:v>
                </c:pt>
                <c:pt idx="109">
                  <c:v>1.6569026334657577</c:v>
                </c:pt>
                <c:pt idx="110">
                  <c:v>1.3389380195552687</c:v>
                </c:pt>
                <c:pt idx="111">
                  <c:v>1.6103439824359955</c:v>
                </c:pt>
                <c:pt idx="112">
                  <c:v>1.7966612702737912</c:v>
                </c:pt>
                <c:pt idx="113">
                  <c:v>2.1634287526299882</c:v>
                </c:pt>
                <c:pt idx="114">
                  <c:v>1.554188179783011</c:v>
                </c:pt>
                <c:pt idx="115">
                  <c:v>1.9291366372943826</c:v>
                </c:pt>
                <c:pt idx="116">
                  <c:v>1.6291866522523069</c:v>
                </c:pt>
                <c:pt idx="117">
                  <c:v>1.4342438798330721</c:v>
                </c:pt>
                <c:pt idx="118">
                  <c:v>1.2317896120217335</c:v>
                </c:pt>
                <c:pt idx="119">
                  <c:v>1.9865349809201021</c:v>
                </c:pt>
                <c:pt idx="120">
                  <c:v>1.803536779743774</c:v>
                </c:pt>
                <c:pt idx="121">
                  <c:v>1.8796083838957023</c:v>
                </c:pt>
                <c:pt idx="122">
                  <c:v>2.1742972096219382</c:v>
                </c:pt>
                <c:pt idx="123">
                  <c:v>1.1547806785681156</c:v>
                </c:pt>
                <c:pt idx="124">
                  <c:v>1.5400409968629472</c:v>
                </c:pt>
                <c:pt idx="125">
                  <c:v>1.4259673970355118</c:v>
                </c:pt>
                <c:pt idx="126">
                  <c:v>1.820904251156932</c:v>
                </c:pt>
                <c:pt idx="127">
                  <c:v>1.8078327389562252</c:v>
                </c:pt>
                <c:pt idx="128">
                  <c:v>1.8847222144062981</c:v>
                </c:pt>
                <c:pt idx="129">
                  <c:v>2.3439003351285961</c:v>
                </c:pt>
                <c:pt idx="130">
                  <c:v>0.9367908275079726</c:v>
                </c:pt>
                <c:pt idx="131">
                  <c:v>1.3572278261664767</c:v>
                </c:pt>
                <c:pt idx="132">
                  <c:v>1.4157016263997351</c:v>
                </c:pt>
                <c:pt idx="133">
                  <c:v>1.5766840196991487</c:v>
                </c:pt>
                <c:pt idx="134">
                  <c:v>1.7162647167264133</c:v>
                </c:pt>
                <c:pt idx="135">
                  <c:v>1.7411105325084397</c:v>
                </c:pt>
                <c:pt idx="136">
                  <c:v>1.5468451221079764</c:v>
                </c:pt>
                <c:pt idx="137">
                  <c:v>1.3387516686787335</c:v>
                </c:pt>
                <c:pt idx="138">
                  <c:v>1.143405674890452</c:v>
                </c:pt>
                <c:pt idx="139">
                  <c:v>1.2196444100446333</c:v>
                </c:pt>
                <c:pt idx="140">
                  <c:v>1.4137909905153232</c:v>
                </c:pt>
                <c:pt idx="141">
                  <c:v>1.5463527324482542</c:v>
                </c:pt>
                <c:pt idx="142">
                  <c:v>1.4677076377928362</c:v>
                </c:pt>
                <c:pt idx="143">
                  <c:v>1.8421921695711847</c:v>
                </c:pt>
                <c:pt idx="144">
                  <c:v>0.81692672664625843</c:v>
                </c:pt>
                <c:pt idx="145">
                  <c:v>1.1482889890730414</c:v>
                </c:pt>
                <c:pt idx="146">
                  <c:v>3.6366163581222537</c:v>
                </c:pt>
                <c:pt idx="147">
                  <c:v>1.7786105713473783</c:v>
                </c:pt>
                <c:pt idx="148">
                  <c:v>3.3796524713405369</c:v>
                </c:pt>
                <c:pt idx="149">
                  <c:v>0.93162816627933609</c:v>
                </c:pt>
                <c:pt idx="150">
                  <c:v>1.4213550444582237</c:v>
                </c:pt>
                <c:pt idx="151">
                  <c:v>1.2533648953808951</c:v>
                </c:pt>
                <c:pt idx="152">
                  <c:v>1.1626624378695891</c:v>
                </c:pt>
                <c:pt idx="153">
                  <c:v>1.0989982071761251</c:v>
                </c:pt>
                <c:pt idx="154">
                  <c:v>0.84887678672480715</c:v>
                </c:pt>
                <c:pt idx="155">
                  <c:v>1.0452980556370524</c:v>
                </c:pt>
                <c:pt idx="156">
                  <c:v>1.0227184469545683</c:v>
                </c:pt>
                <c:pt idx="157">
                  <c:v>1.0737479918149619</c:v>
                </c:pt>
                <c:pt idx="158">
                  <c:v>1.2567567109237454</c:v>
                </c:pt>
                <c:pt idx="159">
                  <c:v>1.0758704707228948</c:v>
                </c:pt>
                <c:pt idx="160">
                  <c:v>1.1237939850722818</c:v>
                </c:pt>
                <c:pt idx="161">
                  <c:v>0.84875223095294017</c:v>
                </c:pt>
                <c:pt idx="162">
                  <c:v>1.0560553446185355</c:v>
                </c:pt>
                <c:pt idx="163">
                  <c:v>1.0599833341502867</c:v>
                </c:pt>
                <c:pt idx="164">
                  <c:v>1.142488120334513</c:v>
                </c:pt>
                <c:pt idx="165">
                  <c:v>1.4103393555343138</c:v>
                </c:pt>
                <c:pt idx="166">
                  <c:v>1.8257018572752914</c:v>
                </c:pt>
                <c:pt idx="167">
                  <c:v>1.0150201659118925</c:v>
                </c:pt>
                <c:pt idx="168">
                  <c:v>0.79468413797293724</c:v>
                </c:pt>
                <c:pt idx="169">
                  <c:v>0.63420871636335341</c:v>
                </c:pt>
                <c:pt idx="170">
                  <c:v>1.1422227332335557</c:v>
                </c:pt>
                <c:pt idx="171">
                  <c:v>1.0085747224326793</c:v>
                </c:pt>
                <c:pt idx="172">
                  <c:v>1.1962457368772588</c:v>
                </c:pt>
                <c:pt idx="173">
                  <c:v>1.048529288651348</c:v>
                </c:pt>
                <c:pt idx="174">
                  <c:v>0.96342234740146715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1-43DB-B219-54FB4429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841632"/>
        <c:axId val="604843272"/>
      </c:lineChart>
      <c:dateAx>
        <c:axId val="604841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43272"/>
        <c:crosses val="autoZero"/>
        <c:auto val="1"/>
        <c:lblOffset val="100"/>
        <c:baseTimeUnit val="days"/>
      </c:dateAx>
      <c:valAx>
        <c:axId val="6048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Global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Global!$G$2:$G$4</c:f>
              <c:strCache>
                <c:ptCount val="3"/>
                <c:pt idx="0">
                  <c:v>% Change2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Global!$C$5:$C$204</c:f>
              <c:numCache>
                <c:formatCode>m/d/yyyy</c:formatCode>
                <c:ptCount val="200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  <c:pt idx="69">
                  <c:v>43977</c:v>
                </c:pt>
                <c:pt idx="70">
                  <c:v>43978</c:v>
                </c:pt>
                <c:pt idx="71">
                  <c:v>43979</c:v>
                </c:pt>
                <c:pt idx="72">
                  <c:v>43980</c:v>
                </c:pt>
                <c:pt idx="73">
                  <c:v>43981</c:v>
                </c:pt>
                <c:pt idx="74">
                  <c:v>43982</c:v>
                </c:pt>
                <c:pt idx="75">
                  <c:v>43983</c:v>
                </c:pt>
                <c:pt idx="76">
                  <c:v>43984</c:v>
                </c:pt>
                <c:pt idx="77">
                  <c:v>43985</c:v>
                </c:pt>
                <c:pt idx="78">
                  <c:v>43986</c:v>
                </c:pt>
                <c:pt idx="79">
                  <c:v>43987</c:v>
                </c:pt>
                <c:pt idx="80">
                  <c:v>43988</c:v>
                </c:pt>
                <c:pt idx="81">
                  <c:v>43989</c:v>
                </c:pt>
                <c:pt idx="82">
                  <c:v>43990</c:v>
                </c:pt>
                <c:pt idx="83">
                  <c:v>43991</c:v>
                </c:pt>
                <c:pt idx="84">
                  <c:v>43992</c:v>
                </c:pt>
                <c:pt idx="85">
                  <c:v>43993</c:v>
                </c:pt>
                <c:pt idx="86">
                  <c:v>43994</c:v>
                </c:pt>
                <c:pt idx="87">
                  <c:v>43995</c:v>
                </c:pt>
                <c:pt idx="88">
                  <c:v>43996</c:v>
                </c:pt>
                <c:pt idx="89">
                  <c:v>43997</c:v>
                </c:pt>
                <c:pt idx="90">
                  <c:v>43998</c:v>
                </c:pt>
                <c:pt idx="91">
                  <c:v>43999</c:v>
                </c:pt>
                <c:pt idx="92">
                  <c:v>44000</c:v>
                </c:pt>
                <c:pt idx="93">
                  <c:v>44001</c:v>
                </c:pt>
                <c:pt idx="94">
                  <c:v>44002</c:v>
                </c:pt>
                <c:pt idx="95">
                  <c:v>44003</c:v>
                </c:pt>
                <c:pt idx="96">
                  <c:v>44004</c:v>
                </c:pt>
                <c:pt idx="97">
                  <c:v>44005</c:v>
                </c:pt>
                <c:pt idx="98">
                  <c:v>44006</c:v>
                </c:pt>
                <c:pt idx="99">
                  <c:v>44007</c:v>
                </c:pt>
                <c:pt idx="100">
                  <c:v>44008</c:v>
                </c:pt>
                <c:pt idx="101">
                  <c:v>44009</c:v>
                </c:pt>
                <c:pt idx="102">
                  <c:v>44010</c:v>
                </c:pt>
                <c:pt idx="103">
                  <c:v>44011</c:v>
                </c:pt>
                <c:pt idx="104">
                  <c:v>44012</c:v>
                </c:pt>
                <c:pt idx="105">
                  <c:v>44013</c:v>
                </c:pt>
                <c:pt idx="106">
                  <c:v>44014</c:v>
                </c:pt>
                <c:pt idx="107">
                  <c:v>44015</c:v>
                </c:pt>
                <c:pt idx="108">
                  <c:v>44016</c:v>
                </c:pt>
                <c:pt idx="109">
                  <c:v>44017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44023</c:v>
                </c:pt>
                <c:pt idx="116">
                  <c:v>44024</c:v>
                </c:pt>
                <c:pt idx="117">
                  <c:v>44025</c:v>
                </c:pt>
                <c:pt idx="118">
                  <c:v>44026</c:v>
                </c:pt>
                <c:pt idx="119">
                  <c:v>44027</c:v>
                </c:pt>
                <c:pt idx="120">
                  <c:v>44028</c:v>
                </c:pt>
                <c:pt idx="121">
                  <c:v>44029</c:v>
                </c:pt>
                <c:pt idx="122">
                  <c:v>44030</c:v>
                </c:pt>
                <c:pt idx="123">
                  <c:v>44031</c:v>
                </c:pt>
                <c:pt idx="124">
                  <c:v>44032</c:v>
                </c:pt>
                <c:pt idx="125">
                  <c:v>44033</c:v>
                </c:pt>
                <c:pt idx="126">
                  <c:v>44034</c:v>
                </c:pt>
                <c:pt idx="127">
                  <c:v>44035</c:v>
                </c:pt>
                <c:pt idx="128">
                  <c:v>44036</c:v>
                </c:pt>
                <c:pt idx="129">
                  <c:v>44037</c:v>
                </c:pt>
                <c:pt idx="130">
                  <c:v>44038</c:v>
                </c:pt>
                <c:pt idx="131">
                  <c:v>44039</c:v>
                </c:pt>
                <c:pt idx="132">
                  <c:v>44040</c:v>
                </c:pt>
                <c:pt idx="133">
                  <c:v>44041</c:v>
                </c:pt>
                <c:pt idx="134">
                  <c:v>44042</c:v>
                </c:pt>
                <c:pt idx="135">
                  <c:v>44043</c:v>
                </c:pt>
                <c:pt idx="136">
                  <c:v>44044</c:v>
                </c:pt>
                <c:pt idx="137">
                  <c:v>44045</c:v>
                </c:pt>
                <c:pt idx="138">
                  <c:v>44046</c:v>
                </c:pt>
                <c:pt idx="139">
                  <c:v>44047</c:v>
                </c:pt>
                <c:pt idx="140">
                  <c:v>44048</c:v>
                </c:pt>
                <c:pt idx="141">
                  <c:v>44049</c:v>
                </c:pt>
                <c:pt idx="142">
                  <c:v>44050</c:v>
                </c:pt>
                <c:pt idx="143">
                  <c:v>44051</c:v>
                </c:pt>
                <c:pt idx="144">
                  <c:v>44052</c:v>
                </c:pt>
                <c:pt idx="145">
                  <c:v>44053</c:v>
                </c:pt>
                <c:pt idx="146">
                  <c:v>44056</c:v>
                </c:pt>
                <c:pt idx="147">
                  <c:v>44057</c:v>
                </c:pt>
                <c:pt idx="148">
                  <c:v>44060</c:v>
                </c:pt>
                <c:pt idx="149">
                  <c:v>44061</c:v>
                </c:pt>
                <c:pt idx="150">
                  <c:v>44062</c:v>
                </c:pt>
                <c:pt idx="151">
                  <c:v>44063</c:v>
                </c:pt>
                <c:pt idx="152">
                  <c:v>44064</c:v>
                </c:pt>
                <c:pt idx="153">
                  <c:v>44065</c:v>
                </c:pt>
                <c:pt idx="154">
                  <c:v>44066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44072</c:v>
                </c:pt>
                <c:pt idx="161">
                  <c:v>44073</c:v>
                </c:pt>
                <c:pt idx="162">
                  <c:v>44074</c:v>
                </c:pt>
                <c:pt idx="163">
                  <c:v>44075</c:v>
                </c:pt>
                <c:pt idx="164">
                  <c:v>44076</c:v>
                </c:pt>
                <c:pt idx="165">
                  <c:v>44077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</c:numCache>
            </c:numRef>
          </c:cat>
          <c:val>
            <c:numRef>
              <c:f>Global!$G$5:$G$204</c:f>
              <c:numCache>
                <c:formatCode>0.00</c:formatCode>
                <c:ptCount val="200"/>
                <c:pt idx="0">
                  <c:v>11.17051209904333</c:v>
                </c:pt>
                <c:pt idx="1">
                  <c:v>10.984560870665653</c:v>
                </c:pt>
                <c:pt idx="2">
                  <c:v>12.132269099201825</c:v>
                </c:pt>
                <c:pt idx="3">
                  <c:v>13.79906447020541</c:v>
                </c:pt>
                <c:pt idx="4">
                  <c:v>14.726119202930926</c:v>
                </c:pt>
                <c:pt idx="5">
                  <c:v>12.430874678713295</c:v>
                </c:pt>
                <c:pt idx="6">
                  <c:v>11.596813301004504</c:v>
                </c:pt>
                <c:pt idx="7">
                  <c:v>13.358991867899933</c:v>
                </c:pt>
                <c:pt idx="8">
                  <c:v>12.633481189420076</c:v>
                </c:pt>
                <c:pt idx="9">
                  <c:v>14.683002722676003</c:v>
                </c:pt>
                <c:pt idx="10">
                  <c:v>12.082414787179923</c:v>
                </c:pt>
                <c:pt idx="11">
                  <c:v>13.117482411680156</c:v>
                </c:pt>
                <c:pt idx="12">
                  <c:v>11.071356918344145</c:v>
                </c:pt>
                <c:pt idx="13">
                  <c:v>9.3897702983412117</c:v>
                </c:pt>
                <c:pt idx="14">
                  <c:v>12.425693527080581</c:v>
                </c:pt>
                <c:pt idx="15">
                  <c:v>11.654549460233532</c:v>
                </c:pt>
                <c:pt idx="16">
                  <c:v>11.799526440410418</c:v>
                </c:pt>
                <c:pt idx="17">
                  <c:v>11.934737420088638</c:v>
                </c:pt>
                <c:pt idx="18">
                  <c:v>9.9929922915206735</c:v>
                </c:pt>
                <c:pt idx="19">
                  <c:v>8.3062563710499493</c:v>
                </c:pt>
                <c:pt idx="20">
                  <c:v>8.2471801055897878</c:v>
                </c:pt>
                <c:pt idx="21">
                  <c:v>10.009917535017051</c:v>
                </c:pt>
                <c:pt idx="22">
                  <c:v>7.238036430997222</c:v>
                </c:pt>
                <c:pt idx="23">
                  <c:v>8.8672900640287438</c:v>
                </c:pt>
                <c:pt idx="24">
                  <c:v>7.4532453245324533</c:v>
                </c:pt>
                <c:pt idx="25">
                  <c:v>6.208777145557284</c:v>
                </c:pt>
                <c:pt idx="26">
                  <c:v>4.9773378194255207</c:v>
                </c:pt>
                <c:pt idx="27">
                  <c:v>4.7060277770420011</c:v>
                </c:pt>
                <c:pt idx="28">
                  <c:v>5.0923778765315504</c:v>
                </c:pt>
                <c:pt idx="29">
                  <c:v>6.4568154828770412</c:v>
                </c:pt>
                <c:pt idx="30">
                  <c:v>8.626342566421707</c:v>
                </c:pt>
                <c:pt idx="31">
                  <c:v>5.6550097141271163</c:v>
                </c:pt>
                <c:pt idx="32">
                  <c:v>4.3560780193078079</c:v>
                </c:pt>
                <c:pt idx="33">
                  <c:v>3.4196962927068717</c:v>
                </c:pt>
                <c:pt idx="34">
                  <c:v>2.9214358300321899</c:v>
                </c:pt>
                <c:pt idx="35">
                  <c:v>4.1380411261809886</c:v>
                </c:pt>
                <c:pt idx="36">
                  <c:v>3.6653286930060127</c:v>
                </c:pt>
                <c:pt idx="37">
                  <c:v>3.6020000766732569</c:v>
                </c:pt>
                <c:pt idx="38">
                  <c:v>3.2378284083099862</c:v>
                </c:pt>
                <c:pt idx="39">
                  <c:v>3.2381781407614123</c:v>
                </c:pt>
                <c:pt idx="40">
                  <c:v>2.1535668761376656</c:v>
                </c:pt>
                <c:pt idx="41">
                  <c:v>1.6993508479760733</c:v>
                </c:pt>
                <c:pt idx="42">
                  <c:v>2.2567446923293595</c:v>
                </c:pt>
                <c:pt idx="43">
                  <c:v>5.342035968401591</c:v>
                </c:pt>
                <c:pt idx="44">
                  <c:v>2.5049860390905465</c:v>
                </c:pt>
                <c:pt idx="45">
                  <c:v>2.6971402876142547</c:v>
                </c:pt>
                <c:pt idx="46">
                  <c:v>2.3593802627147187</c:v>
                </c:pt>
                <c:pt idx="47">
                  <c:v>1.5753278162583702</c:v>
                </c:pt>
                <c:pt idx="48">
                  <c:v>1.4221271977777239</c:v>
                </c:pt>
                <c:pt idx="49">
                  <c:v>2.1264363226944973</c:v>
                </c:pt>
                <c:pt idx="50">
                  <c:v>2.4660661787702507</c:v>
                </c:pt>
                <c:pt idx="51">
                  <c:v>2.4357115604731017</c:v>
                </c:pt>
                <c:pt idx="52">
                  <c:v>2.0127828846411706</c:v>
                </c:pt>
                <c:pt idx="53">
                  <c:v>1.6711210421778244</c:v>
                </c:pt>
                <c:pt idx="54">
                  <c:v>1.5161689978991972</c:v>
                </c:pt>
                <c:pt idx="55">
                  <c:v>0.97457612129316173</c:v>
                </c:pt>
                <c:pt idx="56">
                  <c:v>1.7653323617407388</c:v>
                </c:pt>
                <c:pt idx="57">
                  <c:v>1.7942653736388956</c:v>
                </c:pt>
                <c:pt idx="58">
                  <c:v>1.8038979617373423</c:v>
                </c:pt>
                <c:pt idx="59">
                  <c:v>1.6945323841383</c:v>
                </c:pt>
                <c:pt idx="60">
                  <c:v>1.5153791877907281</c:v>
                </c:pt>
                <c:pt idx="61">
                  <c:v>1.2469148912207537</c:v>
                </c:pt>
                <c:pt idx="62">
                  <c:v>1.1759396393361343</c:v>
                </c:pt>
                <c:pt idx="63">
                  <c:v>1.4402749244523185</c:v>
                </c:pt>
                <c:pt idx="64">
                  <c:v>1.243624720137988</c:v>
                </c:pt>
                <c:pt idx="65">
                  <c:v>2.9775832484561526</c:v>
                </c:pt>
                <c:pt idx="66">
                  <c:v>1.669250738093965</c:v>
                </c:pt>
                <c:pt idx="67">
                  <c:v>0.83260784462661186</c:v>
                </c:pt>
                <c:pt idx="68">
                  <c:v>0.32247036054098532</c:v>
                </c:pt>
                <c:pt idx="69">
                  <c:v>1.0697133087468702</c:v>
                </c:pt>
                <c:pt idx="70">
                  <c:v>1.3244181561013244</c:v>
                </c:pt>
                <c:pt idx="71">
                  <c:v>1.4796954314720814</c:v>
                </c:pt>
                <c:pt idx="72">
                  <c:v>1.2199629286891374</c:v>
                </c:pt>
                <c:pt idx="73">
                  <c:v>1.2137701551462372</c:v>
                </c:pt>
                <c:pt idx="74">
                  <c:v>0.98573745856593376</c:v>
                </c:pt>
                <c:pt idx="75">
                  <c:v>0.69273580952585601</c:v>
                </c:pt>
                <c:pt idx="76">
                  <c:v>1.2652352409228775</c:v>
                </c:pt>
                <c:pt idx="77">
                  <c:v>1.3005315926177643</c:v>
                </c:pt>
                <c:pt idx="78">
                  <c:v>1.3470254920673721</c:v>
                </c:pt>
                <c:pt idx="79">
                  <c:v>1.4474085972119233</c:v>
                </c:pt>
                <c:pt idx="80">
                  <c:v>1.1687727001406272</c:v>
                </c:pt>
                <c:pt idx="81">
                  <c:v>0.82601445525296702</c:v>
                </c:pt>
                <c:pt idx="82">
                  <c:v>0.99777583269897874</c:v>
                </c:pt>
                <c:pt idx="83">
                  <c:v>0.87154848387389805</c:v>
                </c:pt>
                <c:pt idx="84">
                  <c:v>1.2441861314135094</c:v>
                </c:pt>
                <c:pt idx="85">
                  <c:v>1.2584648891901833</c:v>
                </c:pt>
                <c:pt idx="86">
                  <c:v>1.1122506635518901</c:v>
                </c:pt>
                <c:pt idx="87">
                  <c:v>1.0723098921585432</c:v>
                </c:pt>
                <c:pt idx="88">
                  <c:v>0.77403767974539461</c:v>
                </c:pt>
                <c:pt idx="89">
                  <c:v>0.73351436830627792</c:v>
                </c:pt>
                <c:pt idx="90">
                  <c:v>1.4050857697306995</c:v>
                </c:pt>
                <c:pt idx="91">
                  <c:v>1.0996921854830704</c:v>
                </c:pt>
                <c:pt idx="92">
                  <c:v>1.2055884302796671</c:v>
                </c:pt>
                <c:pt idx="93">
                  <c:v>1.4563363755464294</c:v>
                </c:pt>
                <c:pt idx="94">
                  <c:v>0.95391096975876133</c:v>
                </c:pt>
                <c:pt idx="95">
                  <c:v>0.8645768956629033</c:v>
                </c:pt>
                <c:pt idx="96">
                  <c:v>0.76109512301346705</c:v>
                </c:pt>
                <c:pt idx="97">
                  <c:v>1.1193531778570203</c:v>
                </c:pt>
                <c:pt idx="98">
                  <c:v>1.0661034422066329</c:v>
                </c:pt>
                <c:pt idx="99">
                  <c:v>1.6633495044989011</c:v>
                </c:pt>
                <c:pt idx="100">
                  <c:v>0.72884781274280486</c:v>
                </c:pt>
                <c:pt idx="101">
                  <c:v>1.0392013556384723</c:v>
                </c:pt>
                <c:pt idx="102">
                  <c:v>0.73136033021419844</c:v>
                </c:pt>
                <c:pt idx="103">
                  <c:v>0.65066040738383191</c:v>
                </c:pt>
                <c:pt idx="104">
                  <c:v>0.9207673654274483</c:v>
                </c:pt>
                <c:pt idx="105">
                  <c:v>1.1148536179379223</c:v>
                </c:pt>
                <c:pt idx="106">
                  <c:v>0.9625384676465063</c:v>
                </c:pt>
                <c:pt idx="107">
                  <c:v>0.94549723486657722</c:v>
                </c:pt>
                <c:pt idx="108">
                  <c:v>0.87887321802516716</c:v>
                </c:pt>
                <c:pt idx="109">
                  <c:v>0.77834937941141569</c:v>
                </c:pt>
                <c:pt idx="110">
                  <c:v>0.64803859446466261</c:v>
                </c:pt>
                <c:pt idx="111">
                  <c:v>0.94602073297106959</c:v>
                </c:pt>
                <c:pt idx="112">
                  <c:v>0.99694605931267932</c:v>
                </c:pt>
                <c:pt idx="113">
                  <c:v>1.0634286557409298</c:v>
                </c:pt>
                <c:pt idx="114">
                  <c:v>0.8464052110876199</c:v>
                </c:pt>
                <c:pt idx="115">
                  <c:v>1.011057830649154</c:v>
                </c:pt>
                <c:pt idx="116">
                  <c:v>0.7503936868552824</c:v>
                </c:pt>
                <c:pt idx="117">
                  <c:v>0.67051742941390313</c:v>
                </c:pt>
                <c:pt idx="118">
                  <c:v>0.65383991389130702</c:v>
                </c:pt>
                <c:pt idx="119">
                  <c:v>1.1244815651230466</c:v>
                </c:pt>
                <c:pt idx="120">
                  <c:v>0.96663895863505089</c:v>
                </c:pt>
                <c:pt idx="121">
                  <c:v>1.0062722265131003</c:v>
                </c:pt>
                <c:pt idx="122">
                  <c:v>1.3195906781640681</c:v>
                </c:pt>
                <c:pt idx="123">
                  <c:v>0.63577630891463555</c:v>
                </c:pt>
                <c:pt idx="124">
                  <c:v>0.70576445729317416</c:v>
                </c:pt>
                <c:pt idx="125">
                  <c:v>0.78216039279869065</c:v>
                </c:pt>
                <c:pt idx="126">
                  <c:v>1.1070530173974753</c:v>
                </c:pt>
                <c:pt idx="127">
                  <c:v>1.63733785633059</c:v>
                </c:pt>
                <c:pt idx="128">
                  <c:v>1.0104458035051123</c:v>
                </c:pt>
                <c:pt idx="129">
                  <c:v>1.2742809582217327</c:v>
                </c:pt>
                <c:pt idx="130">
                  <c:v>0.46606903135808836</c:v>
                </c:pt>
                <c:pt idx="131">
                  <c:v>0.57169568199081722</c:v>
                </c:pt>
                <c:pt idx="132">
                  <c:v>0.93905183590596641</c:v>
                </c:pt>
                <c:pt idx="133">
                  <c:v>0.90880725107012061</c:v>
                </c:pt>
                <c:pt idx="134">
                  <c:v>0.99939057889001304</c:v>
                </c:pt>
                <c:pt idx="135">
                  <c:v>1.0125374518476244</c:v>
                </c:pt>
                <c:pt idx="136">
                  <c:v>0.90454730702966257</c:v>
                </c:pt>
                <c:pt idx="137">
                  <c:v>0.73852659206065685</c:v>
                </c:pt>
                <c:pt idx="138">
                  <c:v>0.61008264702050985</c:v>
                </c:pt>
                <c:pt idx="139">
                  <c:v>0.76693449191129404</c:v>
                </c:pt>
                <c:pt idx="140">
                  <c:v>0.97396478764655159</c:v>
                </c:pt>
                <c:pt idx="141">
                  <c:v>0.96343908446422655</c:v>
                </c:pt>
                <c:pt idx="142">
                  <c:v>0.88142372197761565</c:v>
                </c:pt>
                <c:pt idx="143">
                  <c:v>1.0736209093710698</c:v>
                </c:pt>
                <c:pt idx="144">
                  <c:v>0.52657601977750312</c:v>
                </c:pt>
                <c:pt idx="145">
                  <c:v>0.58652829353466296</c:v>
                </c:pt>
                <c:pt idx="146">
                  <c:v>2.3515844977160576</c:v>
                </c:pt>
                <c:pt idx="147">
                  <c:v>0.89271969636648352</c:v>
                </c:pt>
                <c:pt idx="148">
                  <c:v>1.9482629128977056</c:v>
                </c:pt>
                <c:pt idx="149">
                  <c:v>0.62019484465454489</c:v>
                </c:pt>
                <c:pt idx="150">
                  <c:v>0.9971970262320391</c:v>
                </c:pt>
                <c:pt idx="151">
                  <c:v>0.81291110538390143</c:v>
                </c:pt>
                <c:pt idx="152">
                  <c:v>0.71417237358103736</c:v>
                </c:pt>
                <c:pt idx="153">
                  <c:v>0.84127656967227982</c:v>
                </c:pt>
                <c:pt idx="154">
                  <c:v>0.52004736721370426</c:v>
                </c:pt>
                <c:pt idx="155">
                  <c:v>0.51464302499571335</c:v>
                </c:pt>
                <c:pt idx="156">
                  <c:v>0.68566365295380272</c:v>
                </c:pt>
                <c:pt idx="157">
                  <c:v>0.77448325122071915</c:v>
                </c:pt>
                <c:pt idx="158">
                  <c:v>0.78800443169338097</c:v>
                </c:pt>
                <c:pt idx="159">
                  <c:v>0.67971779230925244</c:v>
                </c:pt>
                <c:pt idx="160">
                  <c:v>0.65999086955018826</c:v>
                </c:pt>
                <c:pt idx="161">
                  <c:v>0.50338193082672578</c:v>
                </c:pt>
                <c:pt idx="162">
                  <c:v>0.51346762667910872</c:v>
                </c:pt>
                <c:pt idx="163">
                  <c:v>0.58703758189279764</c:v>
                </c:pt>
                <c:pt idx="164">
                  <c:v>0.76785474971011713</c:v>
                </c:pt>
                <c:pt idx="165">
                  <c:v>0.95328520840898634</c:v>
                </c:pt>
                <c:pt idx="166">
                  <c:v>1.0417704828641701</c:v>
                </c:pt>
                <c:pt idx="167">
                  <c:v>0.52277074161792503</c:v>
                </c:pt>
                <c:pt idx="168">
                  <c:v>1.0006293408162483</c:v>
                </c:pt>
                <c:pt idx="169">
                  <c:v>0.40412545197506683</c:v>
                </c:pt>
                <c:pt idx="170">
                  <c:v>0.70523493187326014</c:v>
                </c:pt>
                <c:pt idx="171">
                  <c:v>0.66462427413708181</c:v>
                </c:pt>
                <c:pt idx="172">
                  <c:v>0.66462459352358549</c:v>
                </c:pt>
                <c:pt idx="173">
                  <c:v>0.61969374965941904</c:v>
                </c:pt>
                <c:pt idx="174">
                  <c:v>0.47560970326113794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E-4A99-B5DC-DCB8C15E6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23080"/>
        <c:axId val="601322096"/>
      </c:lineChart>
      <c:dateAx>
        <c:axId val="601323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22096"/>
        <c:crosses val="autoZero"/>
        <c:auto val="1"/>
        <c:lblOffset val="100"/>
        <c:baseTimeUnit val="days"/>
      </c:dateAx>
      <c:valAx>
        <c:axId val="6013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2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days per million global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Global!$L$42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Global!$K$43:$K$72</c15:sqref>
                  </c15:fullRef>
                </c:ext>
              </c:extLst>
              <c:f>(Global!$K$43,Global!$K$45:$K$72)</c:f>
              <c:numCache>
                <c:formatCode>General</c:formatCode>
                <c:ptCount val="29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Global!$L$43:$L$72</c15:sqref>
                  </c15:fullRef>
                </c:ext>
              </c:extLst>
              <c:f>(Global!$L$43,Global!$L$45:$L$72)</c:f>
              <c:numCache>
                <c:formatCode>General</c:formatCode>
                <c:ptCount val="29"/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4-4D49-93ED-8D71B3B4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465584"/>
        <c:axId val="800464600"/>
      </c:barChart>
      <c:catAx>
        <c:axId val="80046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Global</a:t>
                </a:r>
                <a:r>
                  <a:rPr lang="en-IN" baseline="0"/>
                  <a:t> Cases in Millions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64600"/>
        <c:crosses val="autoZero"/>
        <c:auto val="1"/>
        <c:lblAlgn val="ctr"/>
        <c:lblOffset val="100"/>
        <c:noMultiLvlLbl val="0"/>
      </c:catAx>
      <c:valAx>
        <c:axId val="8004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pf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Mortality</a:t>
            </a:r>
            <a:r>
              <a:rPr lang="en-IN" baseline="0"/>
              <a:t> Rate (Total Deaths/Total Cases)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'Mortality Rates'!$C$2</c:f>
              <c:strCache>
                <c:ptCount val="1"/>
                <c:pt idx="0">
                  <c:v> 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Rates'!$C$3:$C$178</c:f>
              <c:numCache>
                <c:formatCode>_(* #,##0.00_);_(* \(#,##0.00\);_(* "-"??_);_(@_)</c:formatCode>
                <c:ptCount val="176"/>
                <c:pt idx="0">
                  <c:v>3.9735345040811278</c:v>
                </c:pt>
                <c:pt idx="1">
                  <c:v>3.9885758089044399</c:v>
                </c:pt>
                <c:pt idx="2">
                  <c:v>4.0009393617284257</c:v>
                </c:pt>
                <c:pt idx="3">
                  <c:v>4.0096379587297664</c:v>
                </c:pt>
                <c:pt idx="4">
                  <c:v>4.0122503920866421</c:v>
                </c:pt>
                <c:pt idx="5">
                  <c:v>4.0178240797886788</c:v>
                </c:pt>
                <c:pt idx="6">
                  <c:v>4.0229459659511475</c:v>
                </c:pt>
                <c:pt idx="7">
                  <c:v>4.0312638690270717</c:v>
                </c:pt>
                <c:pt idx="8">
                  <c:v>4.0367085489036709</c:v>
                </c:pt>
                <c:pt idx="9">
                  <c:v>4.0395956710702894</c:v>
                </c:pt>
                <c:pt idx="10">
                  <c:v>4.0431001611335935</c:v>
                </c:pt>
                <c:pt idx="11">
                  <c:v>4.046960476980761</c:v>
                </c:pt>
                <c:pt idx="12">
                  <c:v>4.0478618198793628</c:v>
                </c:pt>
                <c:pt idx="13">
                  <c:v>4.0518141076800296</c:v>
                </c:pt>
                <c:pt idx="14">
                  <c:v>4.0550325850832731</c:v>
                </c:pt>
                <c:pt idx="15">
                  <c:v>4.0540209018203228</c:v>
                </c:pt>
                <c:pt idx="16">
                  <c:v>4.0610132914807</c:v>
                </c:pt>
                <c:pt idx="17">
                  <c:v>4.0666748376026476</c:v>
                </c:pt>
                <c:pt idx="18">
                  <c:v>4.0699312693726037</c:v>
                </c:pt>
                <c:pt idx="19">
                  <c:v>4.0740332439152853</c:v>
                </c:pt>
                <c:pt idx="20">
                  <c:v>4.0301687610469479</c:v>
                </c:pt>
                <c:pt idx="21">
                  <c:v>4.0325900099271204</c:v>
                </c:pt>
                <c:pt idx="22">
                  <c:v>4.0325900099271204</c:v>
                </c:pt>
                <c:pt idx="23">
                  <c:v>4.0350112588072928</c:v>
                </c:pt>
                <c:pt idx="24">
                  <c:v>4.0374325076874653</c:v>
                </c:pt>
                <c:pt idx="25">
                  <c:v>4.0386431321275511</c:v>
                </c:pt>
                <c:pt idx="26">
                  <c:v>4.0422750054478103</c:v>
                </c:pt>
                <c:pt idx="27">
                  <c:v>4.0422750054478103</c:v>
                </c:pt>
                <c:pt idx="28">
                  <c:v>4.0446962543279827</c:v>
                </c:pt>
                <c:pt idx="29">
                  <c:v>4.0446962543279827</c:v>
                </c:pt>
                <c:pt idx="30">
                  <c:v>4.0459068787680685</c:v>
                </c:pt>
                <c:pt idx="31">
                  <c:v>4.0459068787680685</c:v>
                </c:pt>
                <c:pt idx="32">
                  <c:v>5.601306003990568</c:v>
                </c:pt>
                <c:pt idx="33">
                  <c:v>5.5996808472055992</c:v>
                </c:pt>
                <c:pt idx="34">
                  <c:v>5.5985979331600895</c:v>
                </c:pt>
                <c:pt idx="35">
                  <c:v>5.5977860224539864</c:v>
                </c:pt>
                <c:pt idx="36">
                  <c:v>5.5956220780632764</c:v>
                </c:pt>
                <c:pt idx="37">
                  <c:v>5.5948786085276003</c:v>
                </c:pt>
                <c:pt idx="38">
                  <c:v>5.5943380274885861</c:v>
                </c:pt>
                <c:pt idx="39">
                  <c:v>5.5938651047642045</c:v>
                </c:pt>
                <c:pt idx="40">
                  <c:v>5.5929194991487465</c:v>
                </c:pt>
                <c:pt idx="41">
                  <c:v>5.5923792966061789</c:v>
                </c:pt>
                <c:pt idx="42">
                  <c:v>5.5933840395991794</c:v>
                </c:pt>
                <c:pt idx="43">
                  <c:v>5.5916288500531044</c:v>
                </c:pt>
                <c:pt idx="44">
                  <c:v>5.5914938810977821</c:v>
                </c:pt>
                <c:pt idx="45">
                  <c:v>5.5912239627332188</c:v>
                </c:pt>
                <c:pt idx="46">
                  <c:v>5.5904143639742259</c:v>
                </c:pt>
                <c:pt idx="47">
                  <c:v>5.5903469079939674</c:v>
                </c:pt>
                <c:pt idx="48">
                  <c:v>5.5902120009170213</c:v>
                </c:pt>
                <c:pt idx="49">
                  <c:v>5.5900096525096528</c:v>
                </c:pt>
                <c:pt idx="50">
                  <c:v>5.5899422062957731</c:v>
                </c:pt>
                <c:pt idx="51">
                  <c:v>5.5898073187505286</c:v>
                </c:pt>
                <c:pt idx="52">
                  <c:v>5.5896724377149063</c:v>
                </c:pt>
                <c:pt idx="53">
                  <c:v>5.5895375631884372</c:v>
                </c:pt>
                <c:pt idx="54">
                  <c:v>5.5895375631884372</c:v>
                </c:pt>
                <c:pt idx="55">
                  <c:v>5.5884588012496534</c:v>
                </c:pt>
                <c:pt idx="56">
                  <c:v>5.5874478400347334</c:v>
                </c:pt>
                <c:pt idx="57">
                  <c:v>5.5873804556253699</c:v>
                </c:pt>
                <c:pt idx="58">
                  <c:v>5.586908810264573</c:v>
                </c:pt>
                <c:pt idx="59">
                  <c:v>5.5867067009128286</c:v>
                </c:pt>
                <c:pt idx="60">
                  <c:v>5.5864372445226875</c:v>
                </c:pt>
                <c:pt idx="61">
                  <c:v>5.5858984097129287</c:v>
                </c:pt>
                <c:pt idx="62">
                  <c:v>5.5866999409261338</c:v>
                </c:pt>
                <c:pt idx="63">
                  <c:v>5.5862285121874775</c:v>
                </c:pt>
                <c:pt idx="64">
                  <c:v>5.5856225064185239</c:v>
                </c:pt>
                <c:pt idx="65">
                  <c:v>5.5854205337126057</c:v>
                </c:pt>
                <c:pt idx="66">
                  <c:v>5.5850839449928289</c:v>
                </c:pt>
                <c:pt idx="67">
                  <c:v>5.5850839449928289</c:v>
                </c:pt>
                <c:pt idx="68">
                  <c:v>5.5848820112324349</c:v>
                </c:pt>
                <c:pt idx="69">
                  <c:v>5.5841417123576553</c:v>
                </c:pt>
                <c:pt idx="70">
                  <c:v>5.5836707152496627</c:v>
                </c:pt>
                <c:pt idx="71">
                  <c:v>5.583603436434398</c:v>
                </c:pt>
                <c:pt idx="72">
                  <c:v>5.5834688836676909</c:v>
                </c:pt>
                <c:pt idx="73">
                  <c:v>5.5834688836676909</c:v>
                </c:pt>
                <c:pt idx="74">
                  <c:v>5.5831997975879224</c:v>
                </c:pt>
                <c:pt idx="75">
                  <c:v>5.5830652642739249</c:v>
                </c:pt>
                <c:pt idx="76">
                  <c:v>5.5819219928208339</c:v>
                </c:pt>
                <c:pt idx="77">
                  <c:v>5.5816530558165312</c:v>
                </c:pt>
                <c:pt idx="78">
                  <c:v>5.5816530558165312</c:v>
                </c:pt>
                <c:pt idx="79">
                  <c:v>5.5816530558165312</c:v>
                </c:pt>
                <c:pt idx="80">
                  <c:v>5.5813169210016023</c:v>
                </c:pt>
                <c:pt idx="81">
                  <c:v>5.5810480422974553</c:v>
                </c:pt>
                <c:pt idx="82">
                  <c:v>5.5807119803458738</c:v>
                </c:pt>
                <c:pt idx="83">
                  <c:v>5.5804431599229289</c:v>
                </c:pt>
                <c:pt idx="84">
                  <c:v>5.5802415616006167</c:v>
                </c:pt>
                <c:pt idx="85">
                  <c:v>5.5800399778436045</c:v>
                </c:pt>
                <c:pt idx="86">
                  <c:v>5.5793009619899587</c:v>
                </c:pt>
                <c:pt idx="87">
                  <c:v>5.5786964582380278</c:v>
                </c:pt>
                <c:pt idx="88">
                  <c:v>5.5780920854649407</c:v>
                </c:pt>
                <c:pt idx="89">
                  <c:v>5.5742674301111483</c:v>
                </c:pt>
                <c:pt idx="90">
                  <c:v>5.5709837583101915</c:v>
                </c:pt>
                <c:pt idx="91">
                  <c:v>5.5683060765912451</c:v>
                </c:pt>
                <c:pt idx="92">
                  <c:v>5.5653635981504834</c:v>
                </c:pt>
                <c:pt idx="93">
                  <c:v>5.5634927304815527</c:v>
                </c:pt>
                <c:pt idx="94">
                  <c:v>5.5613561356135612</c:v>
                </c:pt>
                <c:pt idx="95">
                  <c:v>5.5595546597562144</c:v>
                </c:pt>
                <c:pt idx="96">
                  <c:v>5.5578210079397445</c:v>
                </c:pt>
                <c:pt idx="97">
                  <c:v>5.5566214206916396</c:v>
                </c:pt>
                <c:pt idx="98">
                  <c:v>5.5551559615430719</c:v>
                </c:pt>
                <c:pt idx="99">
                  <c:v>5.5543569459427067</c:v>
                </c:pt>
                <c:pt idx="100">
                  <c:v>5.5530923078766667</c:v>
                </c:pt>
                <c:pt idx="101">
                  <c:v>5.5522273609546859</c:v>
                </c:pt>
                <c:pt idx="102">
                  <c:v>5.5508307080483457</c:v>
                </c:pt>
                <c:pt idx="103">
                  <c:v>5.5497005988023949</c:v>
                </c:pt>
                <c:pt idx="104">
                  <c:v>5.548903151642878</c:v>
                </c:pt>
                <c:pt idx="105">
                  <c:v>5.5476409955585355</c:v>
                </c:pt>
                <c:pt idx="106">
                  <c:v>5.5474417602413384</c:v>
                </c:pt>
                <c:pt idx="107">
                  <c:v>5.5472425392341114</c:v>
                </c:pt>
                <c:pt idx="108">
                  <c:v>5.546910536017811</c:v>
                </c:pt>
                <c:pt idx="109">
                  <c:v>5.5467113531629666</c:v>
                </c:pt>
                <c:pt idx="110">
                  <c:v>5.5461802688114137</c:v>
                </c:pt>
                <c:pt idx="111">
                  <c:v>5.5459147647713536</c:v>
                </c:pt>
                <c:pt idx="112">
                  <c:v>5.5453838329444141</c:v>
                </c:pt>
                <c:pt idx="113">
                  <c:v>5.5449193509787973</c:v>
                </c:pt>
                <c:pt idx="114">
                  <c:v>5.5443222742010745</c:v>
                </c:pt>
                <c:pt idx="115">
                  <c:v>5.5440569480169888</c:v>
                </c:pt>
                <c:pt idx="116">
                  <c:v>5.5438579700435469</c:v>
                </c:pt>
                <c:pt idx="117">
                  <c:v>5.5434600569418864</c:v>
                </c:pt>
                <c:pt idx="118">
                  <c:v>5.5429295949857664</c:v>
                </c:pt>
                <c:pt idx="119">
                  <c:v>5.5427306979247648</c:v>
                </c:pt>
                <c:pt idx="120">
                  <c:v>5.5423329466218556</c:v>
                </c:pt>
                <c:pt idx="121">
                  <c:v>5.5422666602879973</c:v>
                </c:pt>
                <c:pt idx="122">
                  <c:v>5.5416038841453208</c:v>
                </c:pt>
                <c:pt idx="123">
                  <c:v>5.5401463344651143</c:v>
                </c:pt>
                <c:pt idx="124">
                  <c:v>5.5390867798230934</c:v>
                </c:pt>
                <c:pt idx="125">
                  <c:v>5.537630553763055</c:v>
                </c:pt>
                <c:pt idx="126">
                  <c:v>5.5369027278266998</c:v>
                </c:pt>
                <c:pt idx="127">
                  <c:v>5.535910546184355</c:v>
                </c:pt>
                <c:pt idx="128">
                  <c:v>5.5345220891208546</c:v>
                </c:pt>
                <c:pt idx="129">
                  <c:v>5.5331343283582086</c:v>
                </c:pt>
                <c:pt idx="130">
                  <c:v>5.5249540978133869</c:v>
                </c:pt>
                <c:pt idx="131">
                  <c:v>5.5278539902182988</c:v>
                </c:pt>
                <c:pt idx="132">
                  <c:v>5.5238344995291513</c:v>
                </c:pt>
                <c:pt idx="133">
                  <c:v>5.5193606403125335</c:v>
                </c:pt>
                <c:pt idx="134">
                  <c:v>5.5127290030930292</c:v>
                </c:pt>
                <c:pt idx="135">
                  <c:v>5.5058516010218019</c:v>
                </c:pt>
                <c:pt idx="136">
                  <c:v>5.4975561144592611</c:v>
                </c:pt>
                <c:pt idx="137">
                  <c:v>5.494622763437162</c:v>
                </c:pt>
                <c:pt idx="138">
                  <c:v>5.4914973040232269</c:v>
                </c:pt>
                <c:pt idx="139">
                  <c:v>5.4887004311365892</c:v>
                </c:pt>
                <c:pt idx="140">
                  <c:v>5.4875449895813606</c:v>
                </c:pt>
                <c:pt idx="141">
                  <c:v>5.4846078280526918</c:v>
                </c:pt>
                <c:pt idx="142">
                  <c:v>5.4822070793109976</c:v>
                </c:pt>
                <c:pt idx="143">
                  <c:v>5.479808431384142</c:v>
                </c:pt>
                <c:pt idx="144">
                  <c:v>5.4778003688117645</c:v>
                </c:pt>
                <c:pt idx="145">
                  <c:v>5.476311466691878</c:v>
                </c:pt>
                <c:pt idx="146">
                  <c:v>5.4731421552416499</c:v>
                </c:pt>
                <c:pt idx="147">
                  <c:v>5.4674595308886689</c:v>
                </c:pt>
                <c:pt idx="148">
                  <c:v>5.4654605069173341</c:v>
                </c:pt>
                <c:pt idx="149">
                  <c:v>5.4613381103345864</c:v>
                </c:pt>
                <c:pt idx="150">
                  <c:v>5.4600511364305824</c:v>
                </c:pt>
                <c:pt idx="151">
                  <c:v>5.4589576854207902</c:v>
                </c:pt>
                <c:pt idx="152">
                  <c:v>5.4581218124639284</c:v>
                </c:pt>
                <c:pt idx="153">
                  <c:v>5.4570933970818567</c:v>
                </c:pt>
                <c:pt idx="154">
                  <c:v>5.4556799585584947</c:v>
                </c:pt>
                <c:pt idx="155">
                  <c:v>5.4549093006556717</c:v>
                </c:pt>
                <c:pt idx="156">
                  <c:v>5.4538820954017444</c:v>
                </c:pt>
                <c:pt idx="157">
                  <c:v>5.4529836081006344</c:v>
                </c:pt>
                <c:pt idx="158">
                  <c:v>5.4520212715892509</c:v>
                </c:pt>
                <c:pt idx="159">
                  <c:v>5.4515081643216794</c:v>
                </c:pt>
                <c:pt idx="160">
                  <c:v>5.4509310340771409</c:v>
                </c:pt>
                <c:pt idx="161">
                  <c:v>5.4503540260167957</c:v>
                </c:pt>
                <c:pt idx="162">
                  <c:v>5.4497771401018458</c:v>
                </c:pt>
                <c:pt idx="163">
                  <c:v>5.448687799830684</c:v>
                </c:pt>
                <c:pt idx="164">
                  <c:v>5.4480472148416368</c:v>
                </c:pt>
                <c:pt idx="165">
                  <c:v>5.4475348552888345</c:v>
                </c:pt>
                <c:pt idx="166">
                  <c:v>5.4468305182364212</c:v>
                </c:pt>
                <c:pt idx="167">
                  <c:v>5.4445906570166365</c:v>
                </c:pt>
                <c:pt idx="168">
                  <c:v>5.4439510349850808</c:v>
                </c:pt>
                <c:pt idx="169">
                  <c:v>5.4431836868936028</c:v>
                </c:pt>
                <c:pt idx="170">
                  <c:v>5.4425443953772437</c:v>
                </c:pt>
                <c:pt idx="171">
                  <c:v>5.4422887208155215</c:v>
                </c:pt>
                <c:pt idx="172">
                  <c:v>5.4419691613918477</c:v>
                </c:pt>
                <c:pt idx="173">
                  <c:v>5.4410107082472292</c:v>
                </c:pt>
                <c:pt idx="174">
                  <c:v>5.4406274215136072</c:v>
                </c:pt>
                <c:pt idx="175">
                  <c:v>5.4399887302779861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D-4BB9-B5D0-A34AD1999A08}"/>
            </c:ext>
          </c:extLst>
        </c:ser>
        <c:ser>
          <c:idx val="1"/>
          <c:order val="1"/>
          <c:tx>
            <c:strRef>
              <c:f>'Mortality Rates'!$D$2</c:f>
              <c:strCache>
                <c:ptCount val="1"/>
                <c:pt idx="0">
                  <c:v> Italy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Rates'!$D$3:$D$178</c:f>
              <c:numCache>
                <c:formatCode>_(* #,##0.00_);_(* \(#,##0.00\);_(* "-"??_);_(@_)</c:formatCode>
                <c:ptCount val="176"/>
                <c:pt idx="0">
                  <c:v>7.7126518942101496</c:v>
                </c:pt>
                <c:pt idx="1">
                  <c:v>7.9445185044118585</c:v>
                </c:pt>
                <c:pt idx="2">
                  <c:v>8.3387001932069555</c:v>
                </c:pt>
                <c:pt idx="3">
                  <c:v>8.2977945656147192</c:v>
                </c:pt>
                <c:pt idx="4">
                  <c:v>8.5748920695008621</c:v>
                </c:pt>
                <c:pt idx="5">
                  <c:v>9.0055619843965804</c:v>
                </c:pt>
                <c:pt idx="6">
                  <c:v>9.2596976563292639</c:v>
                </c:pt>
                <c:pt idx="7">
                  <c:v>9.507571017394568</c:v>
                </c:pt>
                <c:pt idx="8">
                  <c:v>9.8589106048340458</c:v>
                </c:pt>
                <c:pt idx="9">
                  <c:v>10.025923352397243</c:v>
                </c:pt>
                <c:pt idx="10">
                  <c:v>10.193698891908324</c:v>
                </c:pt>
                <c:pt idx="11">
                  <c:v>10.559781729057319</c:v>
                </c:pt>
                <c:pt idx="12">
                  <c:v>10.838956657150273</c:v>
                </c:pt>
                <c:pt idx="13">
                  <c:v>11.033995639222431</c:v>
                </c:pt>
                <c:pt idx="14">
                  <c:v>11.392877854116907</c:v>
                </c:pt>
                <c:pt idx="15">
                  <c:v>11.747580157289777</c:v>
                </c:pt>
                <c:pt idx="16">
                  <c:v>11.897010147050842</c:v>
                </c:pt>
                <c:pt idx="17">
                  <c:v>12.074590860970828</c:v>
                </c:pt>
                <c:pt idx="18">
                  <c:v>12.25182972118137</c:v>
                </c:pt>
                <c:pt idx="19">
                  <c:v>12.325887412542526</c:v>
                </c:pt>
                <c:pt idx="20">
                  <c:v>12.320470267084406</c:v>
                </c:pt>
                <c:pt idx="21">
                  <c:v>12.465766860057187</c:v>
                </c:pt>
                <c:pt idx="22">
                  <c:v>12.631835145221485</c:v>
                </c:pt>
                <c:pt idx="23">
                  <c:v>12.673035819311156</c:v>
                </c:pt>
                <c:pt idx="24">
                  <c:v>12.726804339047249</c:v>
                </c:pt>
                <c:pt idx="25">
                  <c:v>12.772315469212684</c:v>
                </c:pt>
                <c:pt idx="26">
                  <c:v>12.785100248898345</c:v>
                </c:pt>
                <c:pt idx="27">
                  <c:v>12.726156443659944</c:v>
                </c:pt>
                <c:pt idx="28">
                  <c:v>12.829434037964843</c:v>
                </c:pt>
                <c:pt idx="29">
                  <c:v>12.965265127270936</c:v>
                </c:pt>
                <c:pt idx="30">
                  <c:v>13.105870243104961</c:v>
                </c:pt>
                <c:pt idx="31">
                  <c:v>13.12292457130004</c:v>
                </c:pt>
                <c:pt idx="32">
                  <c:v>13.19055406706334</c:v>
                </c:pt>
                <c:pt idx="33">
                  <c:v>13.202785277817252</c:v>
                </c:pt>
                <c:pt idx="34">
                  <c:v>13.219945019332632</c:v>
                </c:pt>
                <c:pt idx="35">
                  <c:v>13.305890921932592</c:v>
                </c:pt>
                <c:pt idx="36">
                  <c:v>13.399511815903494</c:v>
                </c:pt>
                <c:pt idx="37">
                  <c:v>13.39102211640607</c:v>
                </c:pt>
                <c:pt idx="38">
                  <c:v>13.448753243882026</c:v>
                </c:pt>
                <c:pt idx="39">
                  <c:v>13.455858731359523</c:v>
                </c:pt>
                <c:pt idx="40">
                  <c:v>13.505945707982042</c:v>
                </c:pt>
                <c:pt idx="41">
                  <c:v>13.478689768559505</c:v>
                </c:pt>
                <c:pt idx="42">
                  <c:v>13.528137442707134</c:v>
                </c:pt>
                <c:pt idx="43">
                  <c:v>13.577330587330339</c:v>
                </c:pt>
                <c:pt idx="44">
                  <c:v>13.596868230913941</c:v>
                </c:pt>
                <c:pt idx="45">
                  <c:v>13.611696509833887</c:v>
                </c:pt>
                <c:pt idx="46">
                  <c:v>13.612434194033593</c:v>
                </c:pt>
                <c:pt idx="47">
                  <c:v>13.715317587709242</c:v>
                </c:pt>
                <c:pt idx="48">
                  <c:v>13.70748444596307</c:v>
                </c:pt>
                <c:pt idx="49">
                  <c:v>13.720522039464372</c:v>
                </c:pt>
                <c:pt idx="50">
                  <c:v>13.762070859525005</c:v>
                </c:pt>
                <c:pt idx="51">
                  <c:v>13.841469385471214</c:v>
                </c:pt>
                <c:pt idx="52">
                  <c:v>13.878568318060946</c:v>
                </c:pt>
                <c:pt idx="53">
                  <c:v>13.90565646798812</c:v>
                </c:pt>
                <c:pt idx="54">
                  <c:v>13.925541077940881</c:v>
                </c:pt>
                <c:pt idx="55">
                  <c:v>13.949879034098689</c:v>
                </c:pt>
                <c:pt idx="56">
                  <c:v>13.984095644499439</c:v>
                </c:pt>
                <c:pt idx="57">
                  <c:v>13.973220743526687</c:v>
                </c:pt>
                <c:pt idx="58">
                  <c:v>14.005150740193784</c:v>
                </c:pt>
                <c:pt idx="59">
                  <c:v>14.060314842041095</c:v>
                </c:pt>
                <c:pt idx="60">
                  <c:v>14.118855662505304</c:v>
                </c:pt>
                <c:pt idx="61">
                  <c:v>14.131962982737143</c:v>
                </c:pt>
                <c:pt idx="62">
                  <c:v>14.153968993279658</c:v>
                </c:pt>
                <c:pt idx="63">
                  <c:v>14.169536846019673</c:v>
                </c:pt>
                <c:pt idx="64">
                  <c:v>14.190181694670025</c:v>
                </c:pt>
                <c:pt idx="65">
                  <c:v>14.21948945303566</c:v>
                </c:pt>
                <c:pt idx="66">
                  <c:v>14.264097473082071</c:v>
                </c:pt>
                <c:pt idx="67">
                  <c:v>14.274376763311777</c:v>
                </c:pt>
                <c:pt idx="68">
                  <c:v>14.263153773199106</c:v>
                </c:pt>
                <c:pt idx="69">
                  <c:v>14.284534971628185</c:v>
                </c:pt>
                <c:pt idx="70">
                  <c:v>14.293769382576826</c:v>
                </c:pt>
                <c:pt idx="71">
                  <c:v>14.308273376626184</c:v>
                </c:pt>
                <c:pt idx="72">
                  <c:v>14.30186594859579</c:v>
                </c:pt>
                <c:pt idx="73">
                  <c:v>14.307550549412698</c:v>
                </c:pt>
                <c:pt idx="74">
                  <c:v>14.329677130969982</c:v>
                </c:pt>
                <c:pt idx="75">
                  <c:v>14.340032357876394</c:v>
                </c:pt>
                <c:pt idx="76">
                  <c:v>14.354815885281544</c:v>
                </c:pt>
                <c:pt idx="77">
                  <c:v>14.358820632507548</c:v>
                </c:pt>
                <c:pt idx="78">
                  <c:v>14.369472621837529</c:v>
                </c:pt>
                <c:pt idx="79">
                  <c:v>14.396208757633122</c:v>
                </c:pt>
                <c:pt idx="80">
                  <c:v>14.400654924082531</c:v>
                </c:pt>
                <c:pt idx="81">
                  <c:v>14.414759732709825</c:v>
                </c:pt>
                <c:pt idx="82">
                  <c:v>14.425229150886389</c:v>
                </c:pt>
                <c:pt idx="83">
                  <c:v>14.435688844685862</c:v>
                </c:pt>
                <c:pt idx="84">
                  <c:v>14.451882951761963</c:v>
                </c:pt>
                <c:pt idx="85">
                  <c:v>14.469615673366897</c:v>
                </c:pt>
                <c:pt idx="86">
                  <c:v>14.468836547501079</c:v>
                </c:pt>
                <c:pt idx="87">
                  <c:v>14.468471896336693</c:v>
                </c:pt>
                <c:pt idx="88">
                  <c:v>14.496030018888575</c:v>
                </c:pt>
                <c:pt idx="89">
                  <c:v>14.492233816759429</c:v>
                </c:pt>
                <c:pt idx="90">
                  <c:v>14.484807619368706</c:v>
                </c:pt>
                <c:pt idx="91">
                  <c:v>14.486315789473684</c:v>
                </c:pt>
                <c:pt idx="92">
                  <c:v>14.484417309988732</c:v>
                </c:pt>
                <c:pt idx="93">
                  <c:v>14.491999042656376</c:v>
                </c:pt>
                <c:pt idx="94">
                  <c:v>14.491999042656376</c:v>
                </c:pt>
                <c:pt idx="95">
                  <c:v>14.525233448746198</c:v>
                </c:pt>
                <c:pt idx="96">
                  <c:v>14.521654178843518</c:v>
                </c:pt>
                <c:pt idx="97">
                  <c:v>14.517845174262733</c:v>
                </c:pt>
                <c:pt idx="98">
                  <c:v>14.518512935817077</c:v>
                </c:pt>
                <c:pt idx="99">
                  <c:v>14.518512935817077</c:v>
                </c:pt>
                <c:pt idx="100">
                  <c:v>14.466888605208048</c:v>
                </c:pt>
                <c:pt idx="101">
                  <c:v>14.464017069440452</c:v>
                </c:pt>
                <c:pt idx="102">
                  <c:v>14.456807808908284</c:v>
                </c:pt>
                <c:pt idx="103">
                  <c:v>14.455494985643544</c:v>
                </c:pt>
                <c:pt idx="104">
                  <c:v>14.450415079272656</c:v>
                </c:pt>
                <c:pt idx="105">
                  <c:v>14.451446100640956</c:v>
                </c:pt>
                <c:pt idx="106">
                  <c:v>14.449244060475161</c:v>
                </c:pt>
                <c:pt idx="107">
                  <c:v>14.449641228248556</c:v>
                </c:pt>
                <c:pt idx="108">
                  <c:v>14.442500331696962</c:v>
                </c:pt>
                <c:pt idx="109">
                  <c:v>14.437140407341593</c:v>
                </c:pt>
                <c:pt idx="110">
                  <c:v>14.428564924610221</c:v>
                </c:pt>
                <c:pt idx="111">
                  <c:v>14.419462490540447</c:v>
                </c:pt>
                <c:pt idx="112">
                  <c:v>14.423696870505381</c:v>
                </c:pt>
                <c:pt idx="113">
                  <c:v>14.418395285547328</c:v>
                </c:pt>
                <c:pt idx="114">
                  <c:v>14.410615481736075</c:v>
                </c:pt>
                <c:pt idx="115">
                  <c:v>14.399169136041609</c:v>
                </c:pt>
                <c:pt idx="116">
                  <c:v>14.39090381217904</c:v>
                </c:pt>
                <c:pt idx="117">
                  <c:v>14.380752156865972</c:v>
                </c:pt>
                <c:pt idx="118">
                  <c:v>14.376104921267935</c:v>
                </c:pt>
                <c:pt idx="119">
                  <c:v>14.376104921267935</c:v>
                </c:pt>
                <c:pt idx="120">
                  <c:v>14.372130460851068</c:v>
                </c:pt>
                <c:pt idx="121">
                  <c:v>14.366773886500148</c:v>
                </c:pt>
                <c:pt idx="122">
                  <c:v>14.357679522230466</c:v>
                </c:pt>
                <c:pt idx="123">
                  <c:v>14.348773217152031</c:v>
                </c:pt>
                <c:pt idx="124">
                  <c:v>14.337203498694945</c:v>
                </c:pt>
                <c:pt idx="125">
                  <c:v>14.331382039374713</c:v>
                </c:pt>
                <c:pt idx="126">
                  <c:v>14.330015689350853</c:v>
                </c:pt>
                <c:pt idx="127">
                  <c:v>14.31731365699174</c:v>
                </c:pt>
                <c:pt idx="128">
                  <c:v>14.303532269766608</c:v>
                </c:pt>
                <c:pt idx="129">
                  <c:v>14.290891322936602</c:v>
                </c:pt>
                <c:pt idx="130">
                  <c:v>14.276998665929131</c:v>
                </c:pt>
                <c:pt idx="131">
                  <c:v>14.264295988103267</c:v>
                </c:pt>
                <c:pt idx="132">
                  <c:v>14.256595990027854</c:v>
                </c:pt>
                <c:pt idx="133">
                  <c:v>14.249375223134594</c:v>
                </c:pt>
                <c:pt idx="134">
                  <c:v>14.235176840535546</c:v>
                </c:pt>
                <c:pt idx="135">
                  <c:v>14.214389176154524</c:v>
                </c:pt>
                <c:pt idx="136">
                  <c:v>14.196261568977567</c:v>
                </c:pt>
                <c:pt idx="137">
                  <c:v>14.181380935472419</c:v>
                </c:pt>
                <c:pt idx="138">
                  <c:v>14.171000120933607</c:v>
                </c:pt>
                <c:pt idx="139">
                  <c:v>14.166757308775365</c:v>
                </c:pt>
                <c:pt idx="140">
                  <c:v>14.157934779545847</c:v>
                </c:pt>
                <c:pt idx="141">
                  <c:v>14.140102812265127</c:v>
                </c:pt>
                <c:pt idx="142">
                  <c:v>14.119757307266337</c:v>
                </c:pt>
                <c:pt idx="143">
                  <c:v>14.08975159755922</c:v>
                </c:pt>
                <c:pt idx="144">
                  <c:v>14.075400934814855</c:v>
                </c:pt>
                <c:pt idx="145">
                  <c:v>14.050190369004573</c:v>
                </c:pt>
                <c:pt idx="146">
                  <c:v>14.037276985946376</c:v>
                </c:pt>
                <c:pt idx="147">
                  <c:v>13.96753027930303</c:v>
                </c:pt>
                <c:pt idx="148">
                  <c:v>13.937003825022051</c:v>
                </c:pt>
                <c:pt idx="149">
                  <c:v>13.924125317127853</c:v>
                </c:pt>
                <c:pt idx="150">
                  <c:v>13.904161234075307</c:v>
                </c:pt>
                <c:pt idx="151">
                  <c:v>13.871935693635958</c:v>
                </c:pt>
                <c:pt idx="152">
                  <c:v>13.828512082085561</c:v>
                </c:pt>
                <c:pt idx="153">
                  <c:v>13.781339349969851</c:v>
                </c:pt>
                <c:pt idx="154">
                  <c:v>13.725323085505314</c:v>
                </c:pt>
                <c:pt idx="155">
                  <c:v>13.664038250207252</c:v>
                </c:pt>
                <c:pt idx="156">
                  <c:v>13.615548333064412</c:v>
                </c:pt>
                <c:pt idx="157">
                  <c:v>13.571412162006938</c:v>
                </c:pt>
                <c:pt idx="158">
                  <c:v>13.505751504532643</c:v>
                </c:pt>
                <c:pt idx="159">
                  <c:v>13.435550049441369</c:v>
                </c:pt>
                <c:pt idx="160">
                  <c:v>13.365032836113318</c:v>
                </c:pt>
                <c:pt idx="161">
                  <c:v>13.293086455838981</c:v>
                </c:pt>
                <c:pt idx="162">
                  <c:v>13.226927350140558</c:v>
                </c:pt>
                <c:pt idx="163">
                  <c:v>13.180220939475658</c:v>
                </c:pt>
                <c:pt idx="164">
                  <c:v>13.135619880898187</c:v>
                </c:pt>
                <c:pt idx="165">
                  <c:v>13.073679170579894</c:v>
                </c:pt>
                <c:pt idx="166">
                  <c:v>13.010420941548926</c:v>
                </c:pt>
                <c:pt idx="167">
                  <c:v>12.858890199682996</c:v>
                </c:pt>
                <c:pt idx="168">
                  <c:v>12.80138599739225</c:v>
                </c:pt>
                <c:pt idx="169">
                  <c:v>12.752883953168045</c:v>
                </c:pt>
                <c:pt idx="170">
                  <c:v>12.694134990523034</c:v>
                </c:pt>
                <c:pt idx="171">
                  <c:v>12.634640585546714</c:v>
                </c:pt>
                <c:pt idx="172">
                  <c:v>12.56691856769546</c:v>
                </c:pt>
                <c:pt idx="173">
                  <c:v>12.499122178682285</c:v>
                </c:pt>
                <c:pt idx="174">
                  <c:v>12.435687415516055</c:v>
                </c:pt>
                <c:pt idx="175">
                  <c:v>12.37519678335239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D-4BB9-B5D0-A34AD1999A08}"/>
            </c:ext>
          </c:extLst>
        </c:ser>
        <c:ser>
          <c:idx val="2"/>
          <c:order val="2"/>
          <c:tx>
            <c:strRef>
              <c:f>'Mortality Rates'!$E$2</c:f>
              <c:strCache>
                <c:ptCount val="1"/>
                <c:pt idx="0">
                  <c:v> Spain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Rates'!$E$3:$E$178</c:f>
              <c:numCache>
                <c:formatCode>_(* #,##0.00_);_(* \(#,##0.00\);_(* "-"??_);_(@_)</c:formatCode>
                <c:ptCount val="176"/>
                <c:pt idx="0">
                  <c:v>3.5604535339620642</c:v>
                </c:pt>
                <c:pt idx="1">
                  <c:v>4.5096825537182781</c:v>
                </c:pt>
                <c:pt idx="2">
                  <c:v>4.4859813084112146</c:v>
                </c:pt>
                <c:pt idx="3">
                  <c:v>4.6162690428283994</c:v>
                </c:pt>
                <c:pt idx="4">
                  <c:v>5.0999412110523226</c:v>
                </c:pt>
                <c:pt idx="5">
                  <c:v>5.4307558918578076</c:v>
                </c:pt>
                <c:pt idx="6">
                  <c:v>6.1392161661364195</c:v>
                </c:pt>
                <c:pt idx="7">
                  <c:v>6.6668681434917945</c:v>
                </c:pt>
                <c:pt idx="8">
                  <c:v>7.0571630204657732</c:v>
                </c:pt>
                <c:pt idx="9">
                  <c:v>7.3219911783238816</c:v>
                </c:pt>
                <c:pt idx="10">
                  <c:v>7.3758385678950837</c:v>
                </c:pt>
                <c:pt idx="11">
                  <c:v>7.7022744657269078</c:v>
                </c:pt>
                <c:pt idx="12">
                  <c:v>8.0441793193173794</c:v>
                </c:pt>
                <c:pt idx="13">
                  <c:v>8.3833551187197806</c:v>
                </c:pt>
                <c:pt idx="14">
                  <c:v>8.7137172971513746</c:v>
                </c:pt>
                <c:pt idx="15">
                  <c:v>8.7118219075613421</c:v>
                </c:pt>
                <c:pt idx="16">
                  <c:v>8.8636719667893793</c:v>
                </c:pt>
                <c:pt idx="17">
                  <c:v>9.1583664435131258</c:v>
                </c:pt>
                <c:pt idx="18">
                  <c:v>9.3526463342111974</c:v>
                </c:pt>
                <c:pt idx="19">
                  <c:v>9.471203181118522</c:v>
                </c:pt>
                <c:pt idx="20">
                  <c:v>9.4968606367439339</c:v>
                </c:pt>
                <c:pt idx="21">
                  <c:v>9.7525031103738371</c:v>
                </c:pt>
                <c:pt idx="22">
                  <c:v>9.8903288710492419</c:v>
                </c:pt>
                <c:pt idx="23">
                  <c:v>10.002726838911991</c:v>
                </c:pt>
                <c:pt idx="24">
                  <c:v>9.9956705981134313</c:v>
                </c:pt>
                <c:pt idx="25">
                  <c:v>10.168541829828147</c:v>
                </c:pt>
                <c:pt idx="26">
                  <c:v>10.180191866965647</c:v>
                </c:pt>
                <c:pt idx="27">
                  <c:v>10.298413080791352</c:v>
                </c:pt>
                <c:pt idx="28">
                  <c:v>10.391985651578798</c:v>
                </c:pt>
                <c:pt idx="29">
                  <c:v>10.512293301670962</c:v>
                </c:pt>
                <c:pt idx="30">
                  <c:v>10.530700939577669</c:v>
                </c:pt>
                <c:pt idx="31">
                  <c:v>10.464073166462454</c:v>
                </c:pt>
                <c:pt idx="32">
                  <c:v>10.427288628497605</c:v>
                </c:pt>
                <c:pt idx="33">
                  <c:v>10.488412360841735</c:v>
                </c:pt>
                <c:pt idx="34">
                  <c:v>10.473787553538909</c:v>
                </c:pt>
                <c:pt idx="35">
                  <c:v>10.41506418260826</c:v>
                </c:pt>
                <c:pt idx="36">
                  <c:v>10.423258137507469</c:v>
                </c:pt>
                <c:pt idx="37">
                  <c:v>10.421375408490851</c:v>
                </c:pt>
                <c:pt idx="38">
                  <c:v>10.401175454408893</c:v>
                </c:pt>
                <c:pt idx="39">
                  <c:v>10.249176389217524</c:v>
                </c:pt>
                <c:pt idx="40">
                  <c:v>10.235119034318172</c:v>
                </c:pt>
                <c:pt idx="41">
                  <c:v>10.23258276743047</c:v>
                </c:pt>
                <c:pt idx="42">
                  <c:v>10.252286180052479</c:v>
                </c:pt>
                <c:pt idx="43">
                  <c:v>10.26244141163496</c:v>
                </c:pt>
                <c:pt idx="44">
                  <c:v>10.246982891443189</c:v>
                </c:pt>
                <c:pt idx="45">
                  <c:v>10.241655156297599</c:v>
                </c:pt>
                <c:pt idx="46">
                  <c:v>10.216142360939635</c:v>
                </c:pt>
                <c:pt idx="47">
                  <c:v>10.221243082335981</c:v>
                </c:pt>
                <c:pt idx="48">
                  <c:v>10.22329052047167</c:v>
                </c:pt>
                <c:pt idx="49">
                  <c:v>10.240796452692498</c:v>
                </c:pt>
                <c:pt idx="50">
                  <c:v>10.222261245764505</c:v>
                </c:pt>
                <c:pt idx="51">
                  <c:v>10.192682176898638</c:v>
                </c:pt>
                <c:pt idx="52">
                  <c:v>10.149695353409511</c:v>
                </c:pt>
                <c:pt idx="53">
                  <c:v>10.110450297366185</c:v>
                </c:pt>
                <c:pt idx="54">
                  <c:v>10.075994261424825</c:v>
                </c:pt>
                <c:pt idx="55">
                  <c:v>10.058451691396227</c:v>
                </c:pt>
                <c:pt idx="56">
                  <c:v>9.9737826458270398</c:v>
                </c:pt>
                <c:pt idx="57">
                  <c:v>9.988127040664887</c:v>
                </c:pt>
                <c:pt idx="58">
                  <c:v>9.9979711909109348</c:v>
                </c:pt>
                <c:pt idx="59">
                  <c:v>10.020686164477015</c:v>
                </c:pt>
                <c:pt idx="60">
                  <c:v>11.929204154954972</c:v>
                </c:pt>
                <c:pt idx="61">
                  <c:v>11.947654509358555</c:v>
                </c:pt>
                <c:pt idx="62">
                  <c:v>11.951588502269288</c:v>
                </c:pt>
                <c:pt idx="63">
                  <c:v>11.963852404514563</c:v>
                </c:pt>
                <c:pt idx="64">
                  <c:v>11.971366635493478</c:v>
                </c:pt>
                <c:pt idx="65">
                  <c:v>11.992001892025542</c:v>
                </c:pt>
                <c:pt idx="66">
                  <c:v>11.876128504752495</c:v>
                </c:pt>
                <c:pt idx="67">
                  <c:v>12.191258133751234</c:v>
                </c:pt>
                <c:pt idx="68">
                  <c:v>12.194832295607622</c:v>
                </c:pt>
                <c:pt idx="69">
                  <c:v>11.399320305862362</c:v>
                </c:pt>
                <c:pt idx="70">
                  <c:v>11.477657993981181</c:v>
                </c:pt>
                <c:pt idx="71">
                  <c:v>11.453357491901389</c:v>
                </c:pt>
                <c:pt idx="72">
                  <c:v>11.398619622876263</c:v>
                </c:pt>
                <c:pt idx="73">
                  <c:v>11.36718029543435</c:v>
                </c:pt>
                <c:pt idx="74">
                  <c:v>11.338555687461334</c:v>
                </c:pt>
                <c:pt idx="75">
                  <c:v>11.329872321230928</c:v>
                </c:pt>
                <c:pt idx="76">
                  <c:v>11.319990986404493</c:v>
                </c:pt>
                <c:pt idx="77">
                  <c:v>11.306120067352417</c:v>
                </c:pt>
                <c:pt idx="78">
                  <c:v>11.288000466033637</c:v>
                </c:pt>
                <c:pt idx="79">
                  <c:v>11.274412033574336</c:v>
                </c:pt>
                <c:pt idx="80">
                  <c:v>11.259949040991293</c:v>
                </c:pt>
                <c:pt idx="81">
                  <c:v>11.244871741742985</c:v>
                </c:pt>
                <c:pt idx="82">
                  <c:v>11.234113020078659</c:v>
                </c:pt>
                <c:pt idx="83">
                  <c:v>11.226351477140623</c:v>
                </c:pt>
                <c:pt idx="84">
                  <c:v>11.214798773381386</c:v>
                </c:pt>
                <c:pt idx="85">
                  <c:v>11.200264157173519</c:v>
                </c:pt>
                <c:pt idx="86">
                  <c:v>11.180559275175417</c:v>
                </c:pt>
                <c:pt idx="87">
                  <c:v>11.157481836609664</c:v>
                </c:pt>
                <c:pt idx="88">
                  <c:v>11.139344430533034</c:v>
                </c:pt>
                <c:pt idx="89">
                  <c:v>11.124594142533862</c:v>
                </c:pt>
                <c:pt idx="90">
                  <c:v>11.116345566939358</c:v>
                </c:pt>
                <c:pt idx="91">
                  <c:v>11.106381585409778</c:v>
                </c:pt>
                <c:pt idx="92">
                  <c:v>11.090267815908748</c:v>
                </c:pt>
                <c:pt idx="93">
                  <c:v>11.063815907497105</c:v>
                </c:pt>
                <c:pt idx="94">
                  <c:v>11.530082459533746</c:v>
                </c:pt>
                <c:pt idx="95">
                  <c:v>11.515910514031992</c:v>
                </c:pt>
                <c:pt idx="96">
                  <c:v>11.500698414760915</c:v>
                </c:pt>
                <c:pt idx="97">
                  <c:v>11.490280076591048</c:v>
                </c:pt>
                <c:pt idx="98">
                  <c:v>11.47913694721826</c:v>
                </c:pt>
                <c:pt idx="99">
                  <c:v>11.46442938895769</c:v>
                </c:pt>
                <c:pt idx="100">
                  <c:v>11.447112159879751</c:v>
                </c:pt>
                <c:pt idx="101">
                  <c:v>11.430991710534277</c:v>
                </c:pt>
                <c:pt idx="102">
                  <c:v>11.406251886553251</c:v>
                </c:pt>
                <c:pt idx="103">
                  <c:v>11.393254813683322</c:v>
                </c:pt>
                <c:pt idx="104">
                  <c:v>11.385307466763065</c:v>
                </c:pt>
                <c:pt idx="105">
                  <c:v>11.375169995707484</c:v>
                </c:pt>
                <c:pt idx="106">
                  <c:v>11.360695989329447</c:v>
                </c:pt>
                <c:pt idx="107">
                  <c:v>11.342526878925883</c:v>
                </c:pt>
                <c:pt idx="108">
                  <c:v>11.329302121375402</c:v>
                </c:pt>
                <c:pt idx="109">
                  <c:v>11.329302121375402</c:v>
                </c:pt>
                <c:pt idx="110">
                  <c:v>11.329302121375402</c:v>
                </c:pt>
                <c:pt idx="111">
                  <c:v>11.27451953818475</c:v>
                </c:pt>
                <c:pt idx="112">
                  <c:v>11.27451953818475</c:v>
                </c:pt>
                <c:pt idx="113">
                  <c:v>11.245361624946042</c:v>
                </c:pt>
                <c:pt idx="114">
                  <c:v>11.223207511380879</c:v>
                </c:pt>
                <c:pt idx="115">
                  <c:v>11.186335208028105</c:v>
                </c:pt>
                <c:pt idx="116">
                  <c:v>11.186335208028105</c:v>
                </c:pt>
                <c:pt idx="117">
                  <c:v>11.186335208028105</c:v>
                </c:pt>
                <c:pt idx="118">
                  <c:v>11.098131297542908</c:v>
                </c:pt>
                <c:pt idx="119">
                  <c:v>11.098131297542908</c:v>
                </c:pt>
                <c:pt idx="120">
                  <c:v>11.034431870257171</c:v>
                </c:pt>
                <c:pt idx="121">
                  <c:v>10.977574317668193</c:v>
                </c:pt>
                <c:pt idx="122">
                  <c:v>10.977574317668193</c:v>
                </c:pt>
                <c:pt idx="123">
                  <c:v>10.920059172734433</c:v>
                </c:pt>
                <c:pt idx="124">
                  <c:v>10.920059172734433</c:v>
                </c:pt>
                <c:pt idx="125">
                  <c:v>10.731924662810192</c:v>
                </c:pt>
                <c:pt idx="126">
                  <c:v>10.677926624942712</c:v>
                </c:pt>
                <c:pt idx="127">
                  <c:v>10.624516447331537</c:v>
                </c:pt>
                <c:pt idx="128">
                  <c:v>10.522789692263276</c:v>
                </c:pt>
                <c:pt idx="129">
                  <c:v>10.436787178668311</c:v>
                </c:pt>
                <c:pt idx="130">
                  <c:v>10.436787178668311</c:v>
                </c:pt>
                <c:pt idx="131">
                  <c:v>10.436787178668311</c:v>
                </c:pt>
                <c:pt idx="132">
                  <c:v>10.199367247526741</c:v>
                </c:pt>
                <c:pt idx="133">
                  <c:v>10.133637432735826</c:v>
                </c:pt>
                <c:pt idx="134">
                  <c:v>10.062588230299212</c:v>
                </c:pt>
                <c:pt idx="135">
                  <c:v>9.9649651403146127</c:v>
                </c:pt>
                <c:pt idx="136">
                  <c:v>9.8588669148279848</c:v>
                </c:pt>
                <c:pt idx="137">
                  <c:v>9.8588669148279848</c:v>
                </c:pt>
                <c:pt idx="138">
                  <c:v>9.8588669148279848</c:v>
                </c:pt>
                <c:pt idx="139">
                  <c:v>9.5847892975687916</c:v>
                </c:pt>
                <c:pt idx="140">
                  <c:v>9.4110576129241057</c:v>
                </c:pt>
                <c:pt idx="141">
                  <c:v>9.3204956715407494</c:v>
                </c:pt>
                <c:pt idx="142">
                  <c:v>9.1978506075422377</c:v>
                </c:pt>
                <c:pt idx="143">
                  <c:v>9.0669355710931985</c:v>
                </c:pt>
                <c:pt idx="144">
                  <c:v>9.0669355710931985</c:v>
                </c:pt>
                <c:pt idx="145">
                  <c:v>9.0669355710931985</c:v>
                </c:pt>
                <c:pt idx="146">
                  <c:v>8.8476066629512662</c:v>
                </c:pt>
                <c:pt idx="147">
                  <c:v>8.6659753050481534</c:v>
                </c:pt>
                <c:pt idx="148">
                  <c:v>8.3476997663449168</c:v>
                </c:pt>
                <c:pt idx="149">
                  <c:v>7.9775650130053863</c:v>
                </c:pt>
                <c:pt idx="150">
                  <c:v>7.8721347845665521</c:v>
                </c:pt>
                <c:pt idx="151">
                  <c:v>7.7647782088996866</c:v>
                </c:pt>
                <c:pt idx="152">
                  <c:v>7.6243827830201161</c:v>
                </c:pt>
                <c:pt idx="153">
                  <c:v>7.4699394385241442</c:v>
                </c:pt>
                <c:pt idx="154">
                  <c:v>7.4699394385241442</c:v>
                </c:pt>
                <c:pt idx="155">
                  <c:v>7.4699394385241442</c:v>
                </c:pt>
                <c:pt idx="156">
                  <c:v>7.1212225850689137</c:v>
                </c:pt>
                <c:pt idx="157">
                  <c:v>7.0109779834348558</c:v>
                </c:pt>
                <c:pt idx="158">
                  <c:v>6.9003379786542309</c:v>
                </c:pt>
                <c:pt idx="159">
                  <c:v>6.7509959092634118</c:v>
                </c:pt>
                <c:pt idx="160">
                  <c:v>6.604125785934448</c:v>
                </c:pt>
                <c:pt idx="161">
                  <c:v>6.604125785934448</c:v>
                </c:pt>
                <c:pt idx="162">
                  <c:v>6.604125785934448</c:v>
                </c:pt>
                <c:pt idx="163">
                  <c:v>6.2857291005016664</c:v>
                </c:pt>
                <c:pt idx="164">
                  <c:v>6.2857291005016664</c:v>
                </c:pt>
                <c:pt idx="165">
                  <c:v>6.0877398582849898</c:v>
                </c:pt>
                <c:pt idx="166">
                  <c:v>6.0027061715860173</c:v>
                </c:pt>
                <c:pt idx="167">
                  <c:v>5.8955207429422289</c:v>
                </c:pt>
                <c:pt idx="168">
                  <c:v>5.8955207429422289</c:v>
                </c:pt>
                <c:pt idx="169">
                  <c:v>5.6162222742313279</c:v>
                </c:pt>
                <c:pt idx="170">
                  <c:v>5.6162222742313279</c:v>
                </c:pt>
                <c:pt idx="171">
                  <c:v>5.4525478533399339</c:v>
                </c:pt>
                <c:pt idx="172">
                  <c:v>5.4525478533399339</c:v>
                </c:pt>
                <c:pt idx="173">
                  <c:v>5.2526283448049353</c:v>
                </c:pt>
                <c:pt idx="174">
                  <c:v>5.2526283448049353</c:v>
                </c:pt>
                <c:pt idx="175">
                  <c:v>5.2526283448049353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D-4BB9-B5D0-A34AD1999A08}"/>
            </c:ext>
          </c:extLst>
        </c:ser>
        <c:ser>
          <c:idx val="3"/>
          <c:order val="3"/>
          <c:tx>
            <c:strRef>
              <c:f>'Mortality Rates'!$F$2</c:f>
              <c:strCache>
                <c:ptCount val="1"/>
                <c:pt idx="0">
                  <c:v> USA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Rates'!$F$3:$F$178</c:f>
              <c:numCache>
                <c:formatCode>_(* #,##0.00_);_(* \(#,##0.00\);_(* "-"??_);_(@_)</c:formatCode>
                <c:ptCount val="176"/>
                <c:pt idx="0">
                  <c:v>1.7439082656473961</c:v>
                </c:pt>
                <c:pt idx="1">
                  <c:v>1.6990716412681732</c:v>
                </c:pt>
                <c:pt idx="2">
                  <c:v>1.5131750587007564</c:v>
                </c:pt>
                <c:pt idx="3">
                  <c:v>1.5068734578780403</c:v>
                </c:pt>
                <c:pt idx="4">
                  <c:v>1.3524167626902783</c:v>
                </c:pt>
                <c:pt idx="5">
                  <c:v>1.2740287219195967</c:v>
                </c:pt>
                <c:pt idx="6">
                  <c:v>1.1920368281454834</c:v>
                </c:pt>
                <c:pt idx="7">
                  <c:v>1.1780422637843089</c:v>
                </c:pt>
                <c:pt idx="8">
                  <c:v>1.2301547678482276</c:v>
                </c:pt>
                <c:pt idx="9">
                  <c:v>1.3754448990453381</c:v>
                </c:pt>
                <c:pt idx="10">
                  <c:v>1.4096049827897066</c:v>
                </c:pt>
                <c:pt idx="11">
                  <c:v>1.5262884356339028</c:v>
                </c:pt>
                <c:pt idx="12">
                  <c:v>1.6336401120409194</c:v>
                </c:pt>
                <c:pt idx="13">
                  <c:v>1.7672703644097891</c:v>
                </c:pt>
                <c:pt idx="14">
                  <c:v>1.7708100643746318</c:v>
                </c:pt>
                <c:pt idx="15">
                  <c:v>1.9437111229449688</c:v>
                </c:pt>
                <c:pt idx="16">
                  <c:v>2.2025400417487662</c:v>
                </c:pt>
                <c:pt idx="17">
                  <c:v>2.4473242588103674</c:v>
                </c:pt>
                <c:pt idx="18">
                  <c:v>2.5558744435154006</c:v>
                </c:pt>
                <c:pt idx="19">
                  <c:v>2.7127081764443233</c:v>
                </c:pt>
                <c:pt idx="20">
                  <c:v>2.8705269524644192</c:v>
                </c:pt>
                <c:pt idx="21">
                  <c:v>2.9513213664197768</c:v>
                </c:pt>
                <c:pt idx="22">
                  <c:v>3.1685169112789362</c:v>
                </c:pt>
                <c:pt idx="23">
                  <c:v>3.4581276951980455</c:v>
                </c:pt>
                <c:pt idx="24">
                  <c:v>3.5380781433543023</c:v>
                </c:pt>
                <c:pt idx="25">
                  <c:v>3.6789782294126412</c:v>
                </c:pt>
                <c:pt idx="26">
                  <c:v>3.8457852386556621</c:v>
                </c:pt>
                <c:pt idx="27">
                  <c:v>3.9415825984800938</c:v>
                </c:pt>
                <c:pt idx="28">
                  <c:v>4.0033929125053564</c:v>
                </c:pt>
                <c:pt idx="29">
                  <c:v>4.1243787853629001</c:v>
                </c:pt>
                <c:pt idx="30">
                  <c:v>4.3808963978076143</c:v>
                </c:pt>
                <c:pt idx="31">
                  <c:v>5.0790990015728337</c:v>
                </c:pt>
                <c:pt idx="32">
                  <c:v>5.2188786657497754</c:v>
                </c:pt>
                <c:pt idx="33">
                  <c:v>5.2555114080368055</c:v>
                </c:pt>
                <c:pt idx="34">
                  <c:v>5.3113106856542043</c:v>
                </c:pt>
                <c:pt idx="35">
                  <c:v>5.3171276785450834</c:v>
                </c:pt>
                <c:pt idx="36">
                  <c:v>5.4549466969623372</c:v>
                </c:pt>
                <c:pt idx="37">
                  <c:v>5.6140220943789299</c:v>
                </c:pt>
                <c:pt idx="38">
                  <c:v>5.6343488329021394</c:v>
                </c:pt>
                <c:pt idx="39">
                  <c:v>5.6538813098294689</c:v>
                </c:pt>
                <c:pt idx="40">
                  <c:v>5.6316495618148235</c:v>
                </c:pt>
                <c:pt idx="41">
                  <c:v>5.6303661208569808</c:v>
                </c:pt>
                <c:pt idx="42">
                  <c:v>5.6215892726150054</c:v>
                </c:pt>
                <c:pt idx="43">
                  <c:v>5.6481369806329136</c:v>
                </c:pt>
                <c:pt idx="44">
                  <c:v>5.7672837375850143</c:v>
                </c:pt>
                <c:pt idx="45">
                  <c:v>5.7967028116517634</c:v>
                </c:pt>
                <c:pt idx="46">
                  <c:v>5.8375609400625983</c:v>
                </c:pt>
                <c:pt idx="47">
                  <c:v>5.8081261472007863</c:v>
                </c:pt>
                <c:pt idx="48">
                  <c:v>5.8127801254962224</c:v>
                </c:pt>
                <c:pt idx="49">
                  <c:v>5.7515277391459323</c:v>
                </c:pt>
                <c:pt idx="50">
                  <c:v>5.8100394424165218</c:v>
                </c:pt>
                <c:pt idx="51">
                  <c:v>5.8753495894780583</c:v>
                </c:pt>
                <c:pt idx="52">
                  <c:v>5.9526959015533736</c:v>
                </c:pt>
                <c:pt idx="53">
                  <c:v>5.9540473025780418</c:v>
                </c:pt>
                <c:pt idx="54">
                  <c:v>5.9437606414497122</c:v>
                </c:pt>
                <c:pt idx="55">
                  <c:v>5.936385787132056</c:v>
                </c:pt>
                <c:pt idx="56">
                  <c:v>5.8994431442175772</c:v>
                </c:pt>
                <c:pt idx="57">
                  <c:v>5.9178108508371885</c:v>
                </c:pt>
                <c:pt idx="58">
                  <c:v>5.9349145296735148</c:v>
                </c:pt>
                <c:pt idx="59">
                  <c:v>5.9698270026873974</c:v>
                </c:pt>
                <c:pt idx="60">
                  <c:v>5.9661906566163312</c:v>
                </c:pt>
                <c:pt idx="61">
                  <c:v>5.9504449443251204</c:v>
                </c:pt>
                <c:pt idx="62">
                  <c:v>5.9612845151919309</c:v>
                </c:pt>
                <c:pt idx="63">
                  <c:v>5.9477970169165593</c:v>
                </c:pt>
                <c:pt idx="64">
                  <c:v>5.9364850003015723</c:v>
                </c:pt>
                <c:pt idx="65">
                  <c:v>5.9504314496912425</c:v>
                </c:pt>
                <c:pt idx="66">
                  <c:v>5.9455302268786809</c:v>
                </c:pt>
                <c:pt idx="67">
                  <c:v>5.9278117016072045</c:v>
                </c:pt>
                <c:pt idx="68">
                  <c:v>5.9045138318432597</c:v>
                </c:pt>
                <c:pt idx="69">
                  <c:v>5.8695498342984518</c:v>
                </c:pt>
                <c:pt idx="70">
                  <c:v>5.8400702526235335</c:v>
                </c:pt>
                <c:pt idx="71">
                  <c:v>5.8376545867533043</c:v>
                </c:pt>
                <c:pt idx="72">
                  <c:v>5.8501078463175746</c:v>
                </c:pt>
                <c:pt idx="73">
                  <c:v>5.8397006037539283</c:v>
                </c:pt>
                <c:pt idx="74">
                  <c:v>5.8150304386601448</c:v>
                </c:pt>
                <c:pt idx="75">
                  <c:v>5.7980165271153119</c:v>
                </c:pt>
                <c:pt idx="76">
                  <c:v>5.7693841660051124</c:v>
                </c:pt>
                <c:pt idx="77">
                  <c:v>5.7548835964677547</c:v>
                </c:pt>
                <c:pt idx="78">
                  <c:v>5.743559412328282</c:v>
                </c:pt>
                <c:pt idx="79">
                  <c:v>5.7325060775042065</c:v>
                </c:pt>
                <c:pt idx="80">
                  <c:v>5.7177645121130016</c:v>
                </c:pt>
                <c:pt idx="81">
                  <c:v>5.6521763327638119</c:v>
                </c:pt>
                <c:pt idx="82">
                  <c:v>5.6198852933354235</c:v>
                </c:pt>
                <c:pt idx="83">
                  <c:v>5.5927928464681669</c:v>
                </c:pt>
                <c:pt idx="84">
                  <c:v>5.5792636760347607</c:v>
                </c:pt>
                <c:pt idx="85">
                  <c:v>5.5774440392182809</c:v>
                </c:pt>
                <c:pt idx="86">
                  <c:v>5.5636541383436997</c:v>
                </c:pt>
                <c:pt idx="87">
                  <c:v>5.5399333650642548</c:v>
                </c:pt>
                <c:pt idx="88">
                  <c:v>5.4914923345060345</c:v>
                </c:pt>
                <c:pt idx="89">
                  <c:v>5.4676469631412861</c:v>
                </c:pt>
                <c:pt idx="90">
                  <c:v>5.4337445376139097</c:v>
                </c:pt>
                <c:pt idx="91">
                  <c:v>5.408702094668576</c:v>
                </c:pt>
                <c:pt idx="92">
                  <c:v>5.3813596545564719</c:v>
                </c:pt>
                <c:pt idx="93">
                  <c:v>5.3512777377233034</c:v>
                </c:pt>
                <c:pt idx="94">
                  <c:v>5.3105927069744094</c:v>
                </c:pt>
                <c:pt idx="95">
                  <c:v>5.2573987000414881</c:v>
                </c:pt>
                <c:pt idx="96">
                  <c:v>5.2101451222961552</c:v>
                </c:pt>
                <c:pt idx="97">
                  <c:v>5.1690324379235841</c:v>
                </c:pt>
                <c:pt idx="98">
                  <c:v>5.1054006449519598</c:v>
                </c:pt>
                <c:pt idx="99">
                  <c:v>5.0731818422021773</c:v>
                </c:pt>
                <c:pt idx="100">
                  <c:v>5.0630868397708406</c:v>
                </c:pt>
                <c:pt idx="101">
                  <c:v>5.0278489528200154</c:v>
                </c:pt>
                <c:pt idx="102">
                  <c:v>4.9513292386094951</c:v>
                </c:pt>
                <c:pt idx="103">
                  <c:v>4.8987966065243693</c:v>
                </c:pt>
                <c:pt idx="104">
                  <c:v>4.8469385831497842</c:v>
                </c:pt>
                <c:pt idx="105">
                  <c:v>4.7817651650398973</c:v>
                </c:pt>
                <c:pt idx="106">
                  <c:v>4.7389654855353545</c:v>
                </c:pt>
                <c:pt idx="107">
                  <c:v>4.6748834915836905</c:v>
                </c:pt>
                <c:pt idx="108">
                  <c:v>4.605333072319481</c:v>
                </c:pt>
                <c:pt idx="109">
                  <c:v>4.5362383775702115</c:v>
                </c:pt>
                <c:pt idx="110">
                  <c:v>4.4748086299349685</c:v>
                </c:pt>
                <c:pt idx="111">
                  <c:v>4.4143773679818903</c:v>
                </c:pt>
                <c:pt idx="112">
                  <c:v>4.3565547906096755</c:v>
                </c:pt>
                <c:pt idx="113">
                  <c:v>4.304112090411703</c:v>
                </c:pt>
                <c:pt idx="114">
                  <c:v>4.2272413975929162</c:v>
                </c:pt>
                <c:pt idx="115">
                  <c:v>4.188568325947756</c:v>
                </c:pt>
                <c:pt idx="116">
                  <c:v>4.1198082304262256</c:v>
                </c:pt>
                <c:pt idx="117">
                  <c:v>4.0618124474745283</c:v>
                </c:pt>
                <c:pt idx="118">
                  <c:v>4.0083358927770805</c:v>
                </c:pt>
                <c:pt idx="119">
                  <c:v>3.9711921988010435</c:v>
                </c:pt>
                <c:pt idx="120">
                  <c:v>3.9081479887762329</c:v>
                </c:pt>
                <c:pt idx="121">
                  <c:v>3.8542645816905559</c:v>
                </c:pt>
                <c:pt idx="122">
                  <c:v>3.7981661619192497</c:v>
                </c:pt>
                <c:pt idx="123">
                  <c:v>3.7365363954503859</c:v>
                </c:pt>
                <c:pt idx="124">
                  <c:v>3.7042637848878548</c:v>
                </c:pt>
                <c:pt idx="125">
                  <c:v>3.6547061850695526</c:v>
                </c:pt>
                <c:pt idx="126">
                  <c:v>3.6204006267993076</c:v>
                </c:pt>
                <c:pt idx="127">
                  <c:v>3.5780996338232334</c:v>
                </c:pt>
                <c:pt idx="128">
                  <c:v>3.5517223425650912</c:v>
                </c:pt>
                <c:pt idx="129">
                  <c:v>3.5160837677560863</c:v>
                </c:pt>
                <c:pt idx="130">
                  <c:v>3.465216715284595</c:v>
                </c:pt>
                <c:pt idx="131">
                  <c:v>3.4458438356776506</c:v>
                </c:pt>
                <c:pt idx="132">
                  <c:v>3.4117035576501573</c:v>
                </c:pt>
                <c:pt idx="133">
                  <c:v>3.4009525133526766</c:v>
                </c:pt>
                <c:pt idx="134">
                  <c:v>3.3785406367551305</c:v>
                </c:pt>
                <c:pt idx="135">
                  <c:v>3.3600160439939541</c:v>
                </c:pt>
                <c:pt idx="136">
                  <c:v>3.3415507588446198</c:v>
                </c:pt>
                <c:pt idx="137">
                  <c:v>3.3212797711125468</c:v>
                </c:pt>
                <c:pt idx="138">
                  <c:v>3.302164595071889</c:v>
                </c:pt>
                <c:pt idx="139">
                  <c:v>3.2829540787021627</c:v>
                </c:pt>
                <c:pt idx="140">
                  <c:v>3.2657251742053237</c:v>
                </c:pt>
                <c:pt idx="141">
                  <c:v>3.2578707619908798</c:v>
                </c:pt>
                <c:pt idx="142">
                  <c:v>3.2426250179831251</c:v>
                </c:pt>
                <c:pt idx="143">
                  <c:v>3.2300490043904388</c:v>
                </c:pt>
                <c:pt idx="144">
                  <c:v>3.207041460077749</c:v>
                </c:pt>
                <c:pt idx="145">
                  <c:v>3.1989700984395268</c:v>
                </c:pt>
                <c:pt idx="146">
                  <c:v>3.1787778072366444</c:v>
                </c:pt>
                <c:pt idx="147">
                  <c:v>3.1539306390593129</c:v>
                </c:pt>
                <c:pt idx="148">
                  <c:v>3.1422923811012331</c:v>
                </c:pt>
                <c:pt idx="149">
                  <c:v>3.106679890015887</c:v>
                </c:pt>
                <c:pt idx="150">
                  <c:v>3.0966626830390322</c:v>
                </c:pt>
                <c:pt idx="151">
                  <c:v>3.0965186153140598</c:v>
                </c:pt>
                <c:pt idx="152">
                  <c:v>3.0908431090493327</c:v>
                </c:pt>
                <c:pt idx="153">
                  <c:v>3.0831201733287008</c:v>
                </c:pt>
                <c:pt idx="154">
                  <c:v>3.0882040353330686</c:v>
                </c:pt>
                <c:pt idx="155">
                  <c:v>3.0826007119336074</c:v>
                </c:pt>
                <c:pt idx="156">
                  <c:v>3.0698902484680106</c:v>
                </c:pt>
                <c:pt idx="157">
                  <c:v>3.0631718753613026</c:v>
                </c:pt>
                <c:pt idx="158">
                  <c:v>3.0641140815616015</c:v>
                </c:pt>
                <c:pt idx="159">
                  <c:v>3.0579227128700466</c:v>
                </c:pt>
                <c:pt idx="160">
                  <c:v>3.0550771474045768</c:v>
                </c:pt>
                <c:pt idx="161">
                  <c:v>3.0472916669391985</c:v>
                </c:pt>
                <c:pt idx="162">
                  <c:v>3.0418224344310807</c:v>
                </c:pt>
                <c:pt idx="163">
                  <c:v>3.0289038005865807</c:v>
                </c:pt>
                <c:pt idx="164">
                  <c:v>3.0207882321849291</c:v>
                </c:pt>
                <c:pt idx="165">
                  <c:v>3.0177175456936793</c:v>
                </c:pt>
                <c:pt idx="166">
                  <c:v>3.0158355887203747</c:v>
                </c:pt>
                <c:pt idx="167">
                  <c:v>3.0035025613416657</c:v>
                </c:pt>
                <c:pt idx="168">
                  <c:v>2.9950447231771493</c:v>
                </c:pt>
                <c:pt idx="169">
                  <c:v>2.9874331398797751</c:v>
                </c:pt>
                <c:pt idx="170">
                  <c:v>2.9832827108238309</c:v>
                </c:pt>
                <c:pt idx="171">
                  <c:v>2.979544159910819</c:v>
                </c:pt>
                <c:pt idx="172">
                  <c:v>2.9817780568637073</c:v>
                </c:pt>
                <c:pt idx="173">
                  <c:v>2.9780015042353352</c:v>
                </c:pt>
                <c:pt idx="174">
                  <c:v>2.9713856931622415</c:v>
                </c:pt>
                <c:pt idx="175">
                  <c:v>2.9616675299567636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D-4BB9-B5D0-A34AD1999A08}"/>
            </c:ext>
          </c:extLst>
        </c:ser>
        <c:ser>
          <c:idx val="4"/>
          <c:order val="4"/>
          <c:tx>
            <c:strRef>
              <c:f>'Mortality Rates'!$G$2</c:f>
              <c:strCache>
                <c:ptCount val="1"/>
                <c:pt idx="0">
                  <c:v> France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Rates'!$G$3:$G$178</c:f>
              <c:numCache>
                <c:formatCode>_(* #,##0.00_);_(* \(#,##0.00\);_(* "-"??_);_(@_)</c:formatCode>
                <c:ptCount val="176"/>
                <c:pt idx="0">
                  <c:v>2.3418771897473722</c:v>
                </c:pt>
                <c:pt idx="1">
                  <c:v>2.231267902909694</c:v>
                </c:pt>
                <c:pt idx="2">
                  <c:v>2.2639068564036222</c:v>
                </c:pt>
                <c:pt idx="3">
                  <c:v>2.8902999781037879</c:v>
                </c:pt>
                <c:pt idx="4">
                  <c:v>3.3833560709413368</c:v>
                </c:pt>
                <c:pt idx="5">
                  <c:v>3.5387144758474909</c:v>
                </c:pt>
                <c:pt idx="6">
                  <c:v>3.8868524794245793</c:v>
                </c:pt>
                <c:pt idx="7">
                  <c:v>4.0385882916891367</c:v>
                </c:pt>
                <c:pt idx="8">
                  <c:v>4.3311845286059629</c:v>
                </c:pt>
                <c:pt idx="9">
                  <c:v>4.8556546305288251</c:v>
                </c:pt>
                <c:pt idx="10">
                  <c:v>5.8171840164637283</c:v>
                </c:pt>
                <c:pt idx="11">
                  <c:v>5.7314724071508225</c:v>
                </c:pt>
                <c:pt idx="12">
                  <c:v>5.9641255605381165</c:v>
                </c:pt>
                <c:pt idx="13">
                  <c:v>6.1583499667332005</c:v>
                </c:pt>
                <c:pt idx="14">
                  <c:v>6.4867824961417835</c:v>
                </c:pt>
                <c:pt idx="15">
                  <c:v>6.787878787878789</c:v>
                </c:pt>
                <c:pt idx="16">
                  <c:v>6.7583640270104359</c:v>
                </c:pt>
                <c:pt idx="17">
                  <c:v>7.0750495709698367</c:v>
                </c:pt>
                <c:pt idx="18">
                  <c:v>9.1142881312917687</c:v>
                </c:pt>
                <c:pt idx="19">
                  <c:v>7.9194304144100283</c:v>
                </c:pt>
                <c:pt idx="20">
                  <c:v>8.3201267828843104</c:v>
                </c:pt>
                <c:pt idx="21">
                  <c:v>9.0919293949596991</c:v>
                </c:pt>
                <c:pt idx="22">
                  <c:v>10.537700234669932</c:v>
                </c:pt>
                <c:pt idx="23">
                  <c:v>9.9652513546470587</c:v>
                </c:pt>
                <c:pt idx="24">
                  <c:v>10.369514815412446</c:v>
                </c:pt>
                <c:pt idx="25">
                  <c:v>10.568675972419095</c:v>
                </c:pt>
                <c:pt idx="26">
                  <c:v>10.660681506162556</c:v>
                </c:pt>
                <c:pt idx="27">
                  <c:v>10.855186249443777</c:v>
                </c:pt>
                <c:pt idx="28">
                  <c:v>10.942469238698923</c:v>
                </c:pt>
                <c:pt idx="29">
                  <c:v>10.976043767401938</c:v>
                </c:pt>
                <c:pt idx="30">
                  <c:v>11.610071485090929</c:v>
                </c:pt>
                <c:pt idx="31">
                  <c:v>12.119326674015813</c:v>
                </c:pt>
                <c:pt idx="32">
                  <c:v>11.103714314584435</c:v>
                </c:pt>
                <c:pt idx="33">
                  <c:v>11.485309763969545</c:v>
                </c:pt>
                <c:pt idx="34">
                  <c:v>11.720092010865365</c:v>
                </c:pt>
                <c:pt idx="35">
                  <c:v>12.045220843908441</c:v>
                </c:pt>
                <c:pt idx="36">
                  <c:v>12.360839509988647</c:v>
                </c:pt>
                <c:pt idx="37">
                  <c:v>12.360839509988647</c:v>
                </c:pt>
                <c:pt idx="38">
                  <c:v>12.9908880712787</c:v>
                </c:pt>
                <c:pt idx="39">
                  <c:v>13.222104005563448</c:v>
                </c:pt>
                <c:pt idx="40">
                  <c:v>13.44143223114461</c:v>
                </c:pt>
                <c:pt idx="41">
                  <c:v>13.585273506457998</c:v>
                </c:pt>
                <c:pt idx="42">
                  <c:v>13.585273506457998</c:v>
                </c:pt>
                <c:pt idx="43">
                  <c:v>13.845019941631351</c:v>
                </c:pt>
                <c:pt idx="44">
                  <c:v>14.005386687187379</c:v>
                </c:pt>
                <c:pt idx="45">
                  <c:v>14.258146624441354</c:v>
                </c:pt>
                <c:pt idx="46">
                  <c:v>14.429218338414183</c:v>
                </c:pt>
                <c:pt idx="47">
                  <c:v>14.558262053452511</c:v>
                </c:pt>
                <c:pt idx="48">
                  <c:v>14.656524698848669</c:v>
                </c:pt>
                <c:pt idx="49">
                  <c:v>14.73643709118892</c:v>
                </c:pt>
                <c:pt idx="50">
                  <c:v>14.871180559653491</c:v>
                </c:pt>
                <c:pt idx="51">
                  <c:v>14.86417552520947</c:v>
                </c:pt>
                <c:pt idx="52">
                  <c:v>14.816494537605273</c:v>
                </c:pt>
                <c:pt idx="53">
                  <c:v>14.867470293092893</c:v>
                </c:pt>
                <c:pt idx="54">
                  <c:v>14.896722493880588</c:v>
                </c:pt>
                <c:pt idx="55">
                  <c:v>14.932808024544601</c:v>
                </c:pt>
                <c:pt idx="56">
                  <c:v>14.90648132451828</c:v>
                </c:pt>
                <c:pt idx="57">
                  <c:v>15.016655112358601</c:v>
                </c:pt>
                <c:pt idx="58">
                  <c:v>15.144340019638097</c:v>
                </c:pt>
                <c:pt idx="59">
                  <c:v>15.204987083005728</c:v>
                </c:pt>
                <c:pt idx="60">
                  <c:v>15.332364286912284</c:v>
                </c:pt>
                <c:pt idx="61">
                  <c:v>15.335977627488775</c:v>
                </c:pt>
                <c:pt idx="62">
                  <c:v>15.389457734003321</c:v>
                </c:pt>
                <c:pt idx="63">
                  <c:v>15.653035880357969</c:v>
                </c:pt>
                <c:pt idx="64">
                  <c:v>15.694698405464438</c:v>
                </c:pt>
                <c:pt idx="65">
                  <c:v>15.489555522389708</c:v>
                </c:pt>
                <c:pt idx="66">
                  <c:v>15.517582743942009</c:v>
                </c:pt>
                <c:pt idx="67">
                  <c:v>15.524725742101536</c:v>
                </c:pt>
                <c:pt idx="68">
                  <c:v>15.527021028229452</c:v>
                </c:pt>
                <c:pt idx="69">
                  <c:v>15.536410638391096</c:v>
                </c:pt>
                <c:pt idx="70">
                  <c:v>15.541537755135506</c:v>
                </c:pt>
                <c:pt idx="71">
                  <c:v>15.613883385689736</c:v>
                </c:pt>
                <c:pt idx="72">
                  <c:v>15.633661904840007</c:v>
                </c:pt>
                <c:pt idx="73">
                  <c:v>15.389984858084816</c:v>
                </c:pt>
                <c:pt idx="74">
                  <c:v>15.368640779297241</c:v>
                </c:pt>
                <c:pt idx="75">
                  <c:v>15.253015241882039</c:v>
                </c:pt>
                <c:pt idx="76">
                  <c:v>15.248673775161212</c:v>
                </c:pt>
                <c:pt idx="77">
                  <c:v>15.237818412429977</c:v>
                </c:pt>
                <c:pt idx="78">
                  <c:v>19.124401123409879</c:v>
                </c:pt>
                <c:pt idx="79">
                  <c:v>19.133421678962531</c:v>
                </c:pt>
                <c:pt idx="80">
                  <c:v>19.019960145045896</c:v>
                </c:pt>
                <c:pt idx="81">
                  <c:v>19.019960145045896</c:v>
                </c:pt>
                <c:pt idx="82">
                  <c:v>18.934646083505978</c:v>
                </c:pt>
                <c:pt idx="83">
                  <c:v>18.934646083505978</c:v>
                </c:pt>
                <c:pt idx="84">
                  <c:v>18.943756972008195</c:v>
                </c:pt>
                <c:pt idx="85">
                  <c:v>18.950650425962699</c:v>
                </c:pt>
                <c:pt idx="86">
                  <c:v>18.898901608910894</c:v>
                </c:pt>
                <c:pt idx="87">
                  <c:v>18.864625452394883</c:v>
                </c:pt>
                <c:pt idx="88">
                  <c:v>18.747170196348517</c:v>
                </c:pt>
                <c:pt idx="89">
                  <c:v>18.747170196348517</c:v>
                </c:pt>
                <c:pt idx="90">
                  <c:v>18.704363312555657</c:v>
                </c:pt>
                <c:pt idx="91">
                  <c:v>18.70472510993061</c:v>
                </c:pt>
                <c:pt idx="92">
                  <c:v>18.734307235790915</c:v>
                </c:pt>
                <c:pt idx="93">
                  <c:v>18.697763222779976</c:v>
                </c:pt>
                <c:pt idx="94">
                  <c:v>18.660371530688789</c:v>
                </c:pt>
                <c:pt idx="95">
                  <c:v>18.574241778089959</c:v>
                </c:pt>
                <c:pt idx="96">
                  <c:v>18.509866140305949</c:v>
                </c:pt>
                <c:pt idx="97">
                  <c:v>18.481453076189229</c:v>
                </c:pt>
                <c:pt idx="98">
                  <c:v>18.429064842776267</c:v>
                </c:pt>
                <c:pt idx="99">
                  <c:v>18.429064842776267</c:v>
                </c:pt>
                <c:pt idx="100">
                  <c:v>18.439645982596623</c:v>
                </c:pt>
                <c:pt idx="101">
                  <c:v>18.439645982596623</c:v>
                </c:pt>
                <c:pt idx="102">
                  <c:v>18.275887465016936</c:v>
                </c:pt>
                <c:pt idx="103">
                  <c:v>18.275887465016936</c:v>
                </c:pt>
                <c:pt idx="104">
                  <c:v>18.275887465016936</c:v>
                </c:pt>
                <c:pt idx="105">
                  <c:v>18.149884329721175</c:v>
                </c:pt>
                <c:pt idx="106">
                  <c:v>18.108506623139423</c:v>
                </c:pt>
                <c:pt idx="107">
                  <c:v>18.019056354431296</c:v>
                </c:pt>
                <c:pt idx="108">
                  <c:v>17.956099965139622</c:v>
                </c:pt>
                <c:pt idx="109">
                  <c:v>17.904288452323911</c:v>
                </c:pt>
                <c:pt idx="110">
                  <c:v>17.904288452323911</c:v>
                </c:pt>
                <c:pt idx="111">
                  <c:v>17.904288452323911</c:v>
                </c:pt>
                <c:pt idx="112">
                  <c:v>17.774081444738172</c:v>
                </c:pt>
                <c:pt idx="113">
                  <c:v>17.681282564184265</c:v>
                </c:pt>
                <c:pt idx="114">
                  <c:v>17.62496031606053</c:v>
                </c:pt>
                <c:pt idx="115">
                  <c:v>17.62496031606053</c:v>
                </c:pt>
                <c:pt idx="116">
                  <c:v>17.571682908545728</c:v>
                </c:pt>
                <c:pt idx="117">
                  <c:v>17.571682908545728</c:v>
                </c:pt>
                <c:pt idx="118">
                  <c:v>17.571682908545728</c:v>
                </c:pt>
                <c:pt idx="119">
                  <c:v>17.420537542711614</c:v>
                </c:pt>
                <c:pt idx="120">
                  <c:v>17.420537542711614</c:v>
                </c:pt>
                <c:pt idx="121">
                  <c:v>17.379864284725109</c:v>
                </c:pt>
                <c:pt idx="122">
                  <c:v>17.336830842508544</c:v>
                </c:pt>
                <c:pt idx="123">
                  <c:v>17.261870684818575</c:v>
                </c:pt>
                <c:pt idx="124">
                  <c:v>17.261870684818575</c:v>
                </c:pt>
                <c:pt idx="125">
                  <c:v>17.261870684818575</c:v>
                </c:pt>
                <c:pt idx="126">
                  <c:v>17.072880953189181</c:v>
                </c:pt>
                <c:pt idx="127">
                  <c:v>16.918625515880137</c:v>
                </c:pt>
                <c:pt idx="128">
                  <c:v>16.818470662995129</c:v>
                </c:pt>
                <c:pt idx="129">
                  <c:v>16.724275458654613</c:v>
                </c:pt>
                <c:pt idx="130">
                  <c:v>16.724275458654613</c:v>
                </c:pt>
                <c:pt idx="131">
                  <c:v>16.724275458654613</c:v>
                </c:pt>
                <c:pt idx="132">
                  <c:v>16.724275458654613</c:v>
                </c:pt>
                <c:pt idx="133">
                  <c:v>16.50052709486069</c:v>
                </c:pt>
                <c:pt idx="134">
                  <c:v>16.327566470118146</c:v>
                </c:pt>
                <c:pt idx="135">
                  <c:v>16.327566470118146</c:v>
                </c:pt>
                <c:pt idx="136">
                  <c:v>16.105343259595887</c:v>
                </c:pt>
                <c:pt idx="137">
                  <c:v>16.105343259595887</c:v>
                </c:pt>
                <c:pt idx="138">
                  <c:v>16.105343259595887</c:v>
                </c:pt>
                <c:pt idx="139">
                  <c:v>16.105343259595887</c:v>
                </c:pt>
                <c:pt idx="140">
                  <c:v>15.836273817925195</c:v>
                </c:pt>
                <c:pt idx="141">
                  <c:v>15.751765158526313</c:v>
                </c:pt>
                <c:pt idx="142">
                  <c:v>15.618799251658258</c:v>
                </c:pt>
                <c:pt idx="143">
                  <c:v>15.494318443207433</c:v>
                </c:pt>
                <c:pt idx="144">
                  <c:v>15.321264544944698</c:v>
                </c:pt>
                <c:pt idx="145">
                  <c:v>15.321264544944698</c:v>
                </c:pt>
                <c:pt idx="146">
                  <c:v>15.321264544944698</c:v>
                </c:pt>
                <c:pt idx="147">
                  <c:v>14.693559623795332</c:v>
                </c:pt>
                <c:pt idx="148">
                  <c:v>14.51436486518759</c:v>
                </c:pt>
                <c:pt idx="149">
                  <c:v>13.91532745176996</c:v>
                </c:pt>
                <c:pt idx="150">
                  <c:v>13.89318832440725</c:v>
                </c:pt>
                <c:pt idx="151">
                  <c:v>13.531191816675037</c:v>
                </c:pt>
                <c:pt idx="152">
                  <c:v>13.262899562254693</c:v>
                </c:pt>
                <c:pt idx="153">
                  <c:v>13.013225255972696</c:v>
                </c:pt>
                <c:pt idx="154">
                  <c:v>13.013225255972696</c:v>
                </c:pt>
                <c:pt idx="155">
                  <c:v>12.820060335627431</c:v>
                </c:pt>
                <c:pt idx="156">
                  <c:v>12.562011370981354</c:v>
                </c:pt>
                <c:pt idx="157">
                  <c:v>12.467837976916856</c:v>
                </c:pt>
                <c:pt idx="158">
                  <c:v>12.308287462020164</c:v>
                </c:pt>
                <c:pt idx="159">
                  <c:v>12.044781475391089</c:v>
                </c:pt>
                <c:pt idx="160">
                  <c:v>11.77367557701638</c:v>
                </c:pt>
                <c:pt idx="161">
                  <c:v>11.22885553883976</c:v>
                </c:pt>
                <c:pt idx="162">
                  <c:v>11.22885553883976</c:v>
                </c:pt>
                <c:pt idx="163">
                  <c:v>11.011610294197013</c:v>
                </c:pt>
                <c:pt idx="164">
                  <c:v>10.71127629743328</c:v>
                </c:pt>
                <c:pt idx="165">
                  <c:v>10.463648028830402</c:v>
                </c:pt>
                <c:pt idx="166">
                  <c:v>10.229161739084086</c:v>
                </c:pt>
                <c:pt idx="167">
                  <c:v>9.9380248159505236</c:v>
                </c:pt>
                <c:pt idx="168">
                  <c:v>9.4600294971626688</c:v>
                </c:pt>
                <c:pt idx="169">
                  <c:v>9.3391695543802058</c:v>
                </c:pt>
                <c:pt idx="170">
                  <c:v>9.3397774940725871</c:v>
                </c:pt>
                <c:pt idx="171">
                  <c:v>8.9491166837643608</c:v>
                </c:pt>
                <c:pt idx="172">
                  <c:v>8.9491166837643608</c:v>
                </c:pt>
                <c:pt idx="173">
                  <c:v>8.7056144474832173</c:v>
                </c:pt>
                <c:pt idx="174">
                  <c:v>8.5022705380487125</c:v>
                </c:pt>
                <c:pt idx="175">
                  <c:v>8.1124342025851899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BD-4BB9-B5D0-A34AD1999A08}"/>
            </c:ext>
          </c:extLst>
        </c:ser>
        <c:ser>
          <c:idx val="5"/>
          <c:order val="5"/>
          <c:tx>
            <c:strRef>
              <c:f>'Mortality Rates'!$H$2</c:f>
              <c:strCache>
                <c:ptCount val="1"/>
                <c:pt idx="0">
                  <c:v> Iran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Rates'!$H$3:$H$178</c:f>
              <c:numCache>
                <c:formatCode>_(* #,##0.00_);_(* \(#,##0.00\);_(* "-"??_);_(@_)</c:formatCode>
                <c:ptCount val="176"/>
                <c:pt idx="0">
                  <c:v>5.6900807150957249</c:v>
                </c:pt>
                <c:pt idx="1">
                  <c:v>6.1104582843713278</c:v>
                </c:pt>
                <c:pt idx="2">
                  <c:v>6.5376418409077814</c:v>
                </c:pt>
                <c:pt idx="3">
                  <c:v>6.9756071059922862</c:v>
                </c:pt>
                <c:pt idx="4">
                  <c:v>7.2874288039056143</c:v>
                </c:pt>
                <c:pt idx="5">
                  <c:v>7.5497331392527904</c:v>
                </c:pt>
                <c:pt idx="6">
                  <c:v>7.7872261761715498</c:v>
                </c:pt>
                <c:pt idx="7">
                  <c:v>7.8615124300403485</c:v>
                </c:pt>
                <c:pt idx="8">
                  <c:v>7.7949296682922897</c:v>
                </c:pt>
                <c:pt idx="9">
                  <c:v>7.6707168445544189</c:v>
                </c:pt>
                <c:pt idx="10">
                  <c:v>7.5970890294497719</c:v>
                </c:pt>
                <c:pt idx="11">
                  <c:v>7.3549424718545104</c:v>
                </c:pt>
                <c:pt idx="12">
                  <c:v>7.1085630366018977</c:v>
                </c:pt>
                <c:pt idx="13">
                  <c:v>6.8913310188206429</c:v>
                </c:pt>
                <c:pt idx="14">
                  <c:v>6.6441739968670923</c:v>
                </c:pt>
                <c:pt idx="15">
                  <c:v>6.4968838272878084</c:v>
                </c:pt>
                <c:pt idx="16">
                  <c:v>6.3790893618809488</c:v>
                </c:pt>
                <c:pt idx="17">
                  <c:v>6.2613933581675525</c:v>
                </c:pt>
                <c:pt idx="18">
                  <c:v>6.1937085158791341</c:v>
                </c:pt>
                <c:pt idx="19">
                  <c:v>6.1927058105950525</c:v>
                </c:pt>
                <c:pt idx="20">
                  <c:v>6.1879572699481331</c:v>
                </c:pt>
                <c:pt idx="21">
                  <c:v>6.1801652892561982</c:v>
                </c:pt>
                <c:pt idx="22">
                  <c:v>6.1144929620220809</c:v>
                </c:pt>
                <c:pt idx="23">
                  <c:v>6.1824544018827607</c:v>
                </c:pt>
                <c:pt idx="24">
                  <c:v>6.2065841135608579</c:v>
                </c:pt>
                <c:pt idx="25">
                  <c:v>6.2060065696855942</c:v>
                </c:pt>
                <c:pt idx="26">
                  <c:v>6.2217081494809294</c:v>
                </c:pt>
                <c:pt idx="27">
                  <c:v>6.2411070501911112</c:v>
                </c:pt>
                <c:pt idx="28">
                  <c:v>6.2548599648036234</c:v>
                </c:pt>
                <c:pt idx="29">
                  <c:v>6.2542569814495765</c:v>
                </c:pt>
                <c:pt idx="30">
                  <c:v>6.2535181767008341</c:v>
                </c:pt>
                <c:pt idx="31">
                  <c:v>6.2427078658888391</c:v>
                </c:pt>
                <c:pt idx="32">
                  <c:v>6.2369487005308573</c:v>
                </c:pt>
                <c:pt idx="33">
                  <c:v>6.2212494435376167</c:v>
                </c:pt>
                <c:pt idx="34">
                  <c:v>6.2254442836116821</c:v>
                </c:pt>
                <c:pt idx="35">
                  <c:v>6.2379498233638708</c:v>
                </c:pt>
                <c:pt idx="36">
                  <c:v>6.2463149454022311</c:v>
                </c:pt>
                <c:pt idx="37">
                  <c:v>6.2688962277315223</c:v>
                </c:pt>
                <c:pt idx="38">
                  <c:v>6.298117803874705</c:v>
                </c:pt>
                <c:pt idx="39">
                  <c:v>6.3201578338662499</c:v>
                </c:pt>
                <c:pt idx="40">
                  <c:v>6.3250044778792756</c:v>
                </c:pt>
                <c:pt idx="41">
                  <c:v>6.3107171671400621</c:v>
                </c:pt>
                <c:pt idx="42">
                  <c:v>6.3472975336715063</c:v>
                </c:pt>
                <c:pt idx="43">
                  <c:v>6.3477490711137996</c:v>
                </c:pt>
                <c:pt idx="44">
                  <c:v>6.3796619579956655</c:v>
                </c:pt>
                <c:pt idx="45">
                  <c:v>6.369399830938292</c:v>
                </c:pt>
                <c:pt idx="46">
                  <c:v>6.3682746795474978</c:v>
                </c:pt>
                <c:pt idx="47">
                  <c:v>6.3827140013271402</c:v>
                </c:pt>
                <c:pt idx="48">
                  <c:v>6.367014288060437</c:v>
                </c:pt>
                <c:pt idx="49">
                  <c:v>6.374724526998893</c:v>
                </c:pt>
                <c:pt idx="50">
                  <c:v>6.3419025707712313</c:v>
                </c:pt>
                <c:pt idx="51">
                  <c:v>6.3138219380226266</c:v>
                </c:pt>
                <c:pt idx="52">
                  <c:v>6.2888447180879439</c:v>
                </c:pt>
                <c:pt idx="53">
                  <c:v>6.2479105176185161</c:v>
                </c:pt>
                <c:pt idx="54">
                  <c:v>6.2031632460930144</c:v>
                </c:pt>
                <c:pt idx="55">
                  <c:v>6.1708316682620374</c:v>
                </c:pt>
                <c:pt idx="56">
                  <c:v>6.1169774719543222</c:v>
                </c:pt>
                <c:pt idx="57">
                  <c:v>6.078525192521238</c:v>
                </c:pt>
                <c:pt idx="58">
                  <c:v>6.0172987358616101</c:v>
                </c:pt>
                <c:pt idx="59">
                  <c:v>5.9843014676992654</c:v>
                </c:pt>
                <c:pt idx="60">
                  <c:v>5.9176062073991513</c:v>
                </c:pt>
                <c:pt idx="61">
                  <c:v>5.8593486046354482</c:v>
                </c:pt>
                <c:pt idx="62">
                  <c:v>5.8137406612422833</c:v>
                </c:pt>
                <c:pt idx="63">
                  <c:v>5.761192567677889</c:v>
                </c:pt>
                <c:pt idx="64">
                  <c:v>5.7133455855798019</c:v>
                </c:pt>
                <c:pt idx="65">
                  <c:v>5.6581776934044381</c:v>
                </c:pt>
                <c:pt idx="66">
                  <c:v>5.5449214596056269</c:v>
                </c:pt>
                <c:pt idx="67">
                  <c:v>5.511492574201811</c:v>
                </c:pt>
                <c:pt idx="68">
                  <c:v>5.4656929573105577</c:v>
                </c:pt>
                <c:pt idx="69">
                  <c:v>5.410095553425692</c:v>
                </c:pt>
                <c:pt idx="70">
                  <c:v>5.3816544931940848</c:v>
                </c:pt>
                <c:pt idx="71">
                  <c:v>5.3421474528748298</c:v>
                </c:pt>
                <c:pt idx="72">
                  <c:v>5.3020876057532549</c:v>
                </c:pt>
                <c:pt idx="73">
                  <c:v>5.2342705975400223</c:v>
                </c:pt>
                <c:pt idx="74">
                  <c:v>5.1923464249748239</c:v>
                </c:pt>
                <c:pt idx="75">
                  <c:v>5.1476899106070011</c:v>
                </c:pt>
                <c:pt idx="76">
                  <c:v>5.1008449609893489</c:v>
                </c:pt>
                <c:pt idx="77">
                  <c:v>5.0405554638808852</c:v>
                </c:pt>
                <c:pt idx="78">
                  <c:v>4.9858117190222533</c:v>
                </c:pt>
                <c:pt idx="79">
                  <c:v>4.9132525719851463</c:v>
                </c:pt>
                <c:pt idx="80">
                  <c:v>4.8661130919619993</c:v>
                </c:pt>
                <c:pt idx="81">
                  <c:v>4.8452117456101522</c:v>
                </c:pt>
                <c:pt idx="82">
                  <c:v>4.820448340697018</c:v>
                </c:pt>
                <c:pt idx="83">
                  <c:v>4.8040636936812557</c:v>
                </c:pt>
                <c:pt idx="84">
                  <c:v>4.7889181308156221</c:v>
                </c:pt>
                <c:pt idx="85">
                  <c:v>4.7803167395384909</c:v>
                </c:pt>
                <c:pt idx="86">
                  <c:v>4.7647594307156016</c:v>
                </c:pt>
                <c:pt idx="87">
                  <c:v>4.7440076701821665</c:v>
                </c:pt>
                <c:pt idx="88">
                  <c:v>4.7200670433348657</c:v>
                </c:pt>
                <c:pt idx="89">
                  <c:v>4.7149023353092137</c:v>
                </c:pt>
                <c:pt idx="90">
                  <c:v>4.713602561671828</c:v>
                </c:pt>
                <c:pt idx="91">
                  <c:v>4.710583613508696</c:v>
                </c:pt>
                <c:pt idx="92">
                  <c:v>4.7090248191498629</c:v>
                </c:pt>
                <c:pt idx="93">
                  <c:v>4.6911918723785337</c:v>
                </c:pt>
                <c:pt idx="94">
                  <c:v>4.6898562882623764</c:v>
                </c:pt>
                <c:pt idx="95">
                  <c:v>4.6928681435848834</c:v>
                </c:pt>
                <c:pt idx="96">
                  <c:v>4.6952457160701035</c:v>
                </c:pt>
                <c:pt idx="97">
                  <c:v>4.6943741717865324</c:v>
                </c:pt>
                <c:pt idx="98">
                  <c:v>4.6973377149116544</c:v>
                </c:pt>
                <c:pt idx="99">
                  <c:v>4.7039778636335825</c:v>
                </c:pt>
                <c:pt idx="100">
                  <c:v>4.7095250492803213</c:v>
                </c:pt>
                <c:pt idx="101">
                  <c:v>4.7027429222318169</c:v>
                </c:pt>
                <c:pt idx="102">
                  <c:v>4.7070578617494778</c:v>
                </c:pt>
                <c:pt idx="103">
                  <c:v>4.7191122248718953</c:v>
                </c:pt>
                <c:pt idx="104">
                  <c:v>4.7379054639106588</c:v>
                </c:pt>
                <c:pt idx="105">
                  <c:v>4.7513419015909548</c:v>
                </c:pt>
                <c:pt idx="106">
                  <c:v>4.7599810608528701</c:v>
                </c:pt>
                <c:pt idx="107">
                  <c:v>4.7693278880715271</c:v>
                </c:pt>
                <c:pt idx="108">
                  <c:v>4.7827582838138039</c:v>
                </c:pt>
                <c:pt idx="109">
                  <c:v>4.7957356291880711</c:v>
                </c:pt>
                <c:pt idx="110">
                  <c:v>4.8124672472737249</c:v>
                </c:pt>
                <c:pt idx="111">
                  <c:v>4.8265590349350544</c:v>
                </c:pt>
                <c:pt idx="112">
                  <c:v>4.8561590309661034</c:v>
                </c:pt>
                <c:pt idx="113">
                  <c:v>4.8651456040969645</c:v>
                </c:pt>
                <c:pt idx="114">
                  <c:v>4.9129993851264491</c:v>
                </c:pt>
                <c:pt idx="115">
                  <c:v>4.9252136752136755</c:v>
                </c:pt>
                <c:pt idx="116">
                  <c:v>4.9526295778015577</c:v>
                </c:pt>
                <c:pt idx="117">
                  <c:v>4.9859504164350978</c:v>
                </c:pt>
                <c:pt idx="118">
                  <c:v>5.0190254648529571</c:v>
                </c:pt>
                <c:pt idx="119">
                  <c:v>5.0390391077647205</c:v>
                </c:pt>
                <c:pt idx="120">
                  <c:v>5.0687743091385347</c:v>
                </c:pt>
                <c:pt idx="121">
                  <c:v>5.0954650810114543</c:v>
                </c:pt>
                <c:pt idx="122">
                  <c:v>5.1183937054631823</c:v>
                </c:pt>
                <c:pt idx="123">
                  <c:v>5.1467935170798871</c:v>
                </c:pt>
                <c:pt idx="124">
                  <c:v>5.1821117068680884</c:v>
                </c:pt>
                <c:pt idx="125">
                  <c:v>5.2153858407976772</c:v>
                </c:pt>
                <c:pt idx="126">
                  <c:v>5.2484156842773473</c:v>
                </c:pt>
                <c:pt idx="127">
                  <c:v>5.2780077679424897</c:v>
                </c:pt>
                <c:pt idx="128">
                  <c:v>5.3071111204996591</c:v>
                </c:pt>
                <c:pt idx="129">
                  <c:v>5.3360463208887241</c:v>
                </c:pt>
                <c:pt idx="130">
                  <c:v>5.3607719179196716</c:v>
                </c:pt>
                <c:pt idx="131">
                  <c:v>5.3920019782121908</c:v>
                </c:pt>
                <c:pt idx="132">
                  <c:v>5.4195077757266539</c:v>
                </c:pt>
                <c:pt idx="133">
                  <c:v>5.4500410094743694</c:v>
                </c:pt>
                <c:pt idx="134">
                  <c:v>5.4675503246807553</c:v>
                </c:pt>
                <c:pt idx="135">
                  <c:v>5.4949756243159884</c:v>
                </c:pt>
                <c:pt idx="136">
                  <c:v>5.5114331172502657</c:v>
                </c:pt>
                <c:pt idx="137">
                  <c:v>5.5360682244940538</c:v>
                </c:pt>
                <c:pt idx="138">
                  <c:v>5.5552503417496935</c:v>
                </c:pt>
                <c:pt idx="139">
                  <c:v>5.5778999150736297</c:v>
                </c:pt>
                <c:pt idx="140">
                  <c:v>5.596500479690965</c:v>
                </c:pt>
                <c:pt idx="141">
                  <c:v>5.6072293634619808</c:v>
                </c:pt>
                <c:pt idx="142">
                  <c:v>5.6154468522446477</c:v>
                </c:pt>
                <c:pt idx="143">
                  <c:v>5.6211577749738808</c:v>
                </c:pt>
                <c:pt idx="144">
                  <c:v>5.6250230988136449</c:v>
                </c:pt>
                <c:pt idx="145">
                  <c:v>5.6401356546438457</c:v>
                </c:pt>
                <c:pt idx="146">
                  <c:v>5.6610429261291069</c:v>
                </c:pt>
                <c:pt idx="147">
                  <c:v>5.6974821897931758</c:v>
                </c:pt>
                <c:pt idx="148">
                  <c:v>5.7053050985021763</c:v>
                </c:pt>
                <c:pt idx="149">
                  <c:v>5.7328122738457079</c:v>
                </c:pt>
                <c:pt idx="150">
                  <c:v>5.7418028663015512</c:v>
                </c:pt>
                <c:pt idx="151">
                  <c:v>5.7454200794224031</c:v>
                </c:pt>
                <c:pt idx="152">
                  <c:v>5.7477067603061061</c:v>
                </c:pt>
                <c:pt idx="153">
                  <c:v>5.7435365482405203</c:v>
                </c:pt>
                <c:pt idx="154">
                  <c:v>5.7462050718625974</c:v>
                </c:pt>
                <c:pt idx="155">
                  <c:v>5.751661303130355</c:v>
                </c:pt>
                <c:pt idx="156">
                  <c:v>5.752734320919286</c:v>
                </c:pt>
                <c:pt idx="157">
                  <c:v>5.7520991405288928</c:v>
                </c:pt>
                <c:pt idx="158">
                  <c:v>5.7493585991477163</c:v>
                </c:pt>
                <c:pt idx="159">
                  <c:v>5.7469358013681502</c:v>
                </c:pt>
                <c:pt idx="160">
                  <c:v>5.7443547231631396</c:v>
                </c:pt>
                <c:pt idx="161">
                  <c:v>5.7445080362329755</c:v>
                </c:pt>
                <c:pt idx="162">
                  <c:v>5.7451080118853231</c:v>
                </c:pt>
                <c:pt idx="163">
                  <c:v>5.7490165559736894</c:v>
                </c:pt>
                <c:pt idx="164">
                  <c:v>5.750157869321348</c:v>
                </c:pt>
                <c:pt idx="165">
                  <c:v>5.7549531091584996</c:v>
                </c:pt>
                <c:pt idx="166">
                  <c:v>5.7586947728932154</c:v>
                </c:pt>
                <c:pt idx="167">
                  <c:v>5.7592820784784715</c:v>
                </c:pt>
                <c:pt idx="168">
                  <c:v>5.7655602625576092</c:v>
                </c:pt>
                <c:pt idx="169">
                  <c:v>5.7637406445307473</c:v>
                </c:pt>
                <c:pt idx="170">
                  <c:v>5.7635664464398948</c:v>
                </c:pt>
                <c:pt idx="171">
                  <c:v>5.761962254559319</c:v>
                </c:pt>
                <c:pt idx="172">
                  <c:v>5.7645238287887368</c:v>
                </c:pt>
                <c:pt idx="173">
                  <c:v>5.7599151334461203</c:v>
                </c:pt>
                <c:pt idx="174">
                  <c:v>5.7581137170575589</c:v>
                </c:pt>
                <c:pt idx="175">
                  <c:v>5.7600322364804528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BD-4BB9-B5D0-A34AD1999A08}"/>
            </c:ext>
          </c:extLst>
        </c:ser>
        <c:ser>
          <c:idx val="6"/>
          <c:order val="6"/>
          <c:tx>
            <c:strRef>
              <c:f>'Mortality Rates'!$I$2</c:f>
              <c:strCache>
                <c:ptCount val="1"/>
                <c:pt idx="0">
                  <c:v> Germany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Rates'!$I$3:$I$178</c:f>
              <c:numCache>
                <c:formatCode>_(* #,##0.00_);_(* \(#,##0.00\);_(* "-"??_);_(@_)</c:formatCode>
                <c:ptCount val="176"/>
                <c:pt idx="0">
                  <c:v>0.20715370805137412</c:v>
                </c:pt>
                <c:pt idx="1">
                  <c:v>0.25007814942169426</c:v>
                </c:pt>
                <c:pt idx="2">
                  <c:v>0.22201078338090707</c:v>
                </c:pt>
                <c:pt idx="3">
                  <c:v>0.28300644991443991</c:v>
                </c:pt>
                <c:pt idx="4">
                  <c:v>0.26824577386375142</c:v>
                </c:pt>
                <c:pt idx="5">
                  <c:v>0.3404979782932539</c:v>
                </c:pt>
                <c:pt idx="6">
                  <c:v>0.34133450781766134</c:v>
                </c:pt>
                <c:pt idx="7">
                  <c:v>0.3967221644120707</c:v>
                </c:pt>
                <c:pt idx="8">
                  <c:v>0.46965209847736994</c:v>
                </c:pt>
                <c:pt idx="9">
                  <c:v>0.51594992404798079</c:v>
                </c:pt>
                <c:pt idx="10">
                  <c:v>0.58287876121766669</c:v>
                </c:pt>
                <c:pt idx="11">
                  <c:v>0.61608300907911806</c:v>
                </c:pt>
                <c:pt idx="12">
                  <c:v>0.7188356286253158</c:v>
                </c:pt>
                <c:pt idx="13">
                  <c:v>0.82319432325194697</c:v>
                </c:pt>
                <c:pt idx="14">
                  <c:v>0.93069429794626801</c:v>
                </c:pt>
                <c:pt idx="15">
                  <c:v>1.0456287305725316</c:v>
                </c:pt>
                <c:pt idx="16">
                  <c:v>1.139215813772027</c:v>
                </c:pt>
                <c:pt idx="17">
                  <c:v>1.2684231899290543</c:v>
                </c:pt>
                <c:pt idx="18">
                  <c:v>1.3678559445252207</c:v>
                </c:pt>
                <c:pt idx="19">
                  <c:v>1.4106668113504421</c:v>
                </c:pt>
                <c:pt idx="20">
                  <c:v>1.5430567508732851</c:v>
                </c:pt>
                <c:pt idx="21">
                  <c:v>1.5803336259877085</c:v>
                </c:pt>
                <c:pt idx="22">
                  <c:v>1.830672217575581</c:v>
                </c:pt>
                <c:pt idx="23">
                  <c:v>1.974568574023615</c:v>
                </c:pt>
                <c:pt idx="24">
                  <c:v>2.1188165106633532</c:v>
                </c:pt>
                <c:pt idx="25">
                  <c:v>2.2194097778075785</c:v>
                </c:pt>
                <c:pt idx="26">
                  <c:v>2.2691999803956806</c:v>
                </c:pt>
                <c:pt idx="27">
                  <c:v>2.3351332492843944</c:v>
                </c:pt>
                <c:pt idx="28">
                  <c:v>2.4266912592222081</c:v>
                </c:pt>
                <c:pt idx="29">
                  <c:v>2.5965298142717499</c:v>
                </c:pt>
                <c:pt idx="30">
                  <c:v>2.7831057956297718</c:v>
                </c:pt>
                <c:pt idx="31">
                  <c:v>2.9053240894559256</c:v>
                </c:pt>
                <c:pt idx="32">
                  <c:v>3.0919875310281131</c:v>
                </c:pt>
                <c:pt idx="33">
                  <c:v>3.1323414252153485</c:v>
                </c:pt>
                <c:pt idx="34">
                  <c:v>3.1734014918945954</c:v>
                </c:pt>
                <c:pt idx="35">
                  <c:v>3.2871807438871645</c:v>
                </c:pt>
                <c:pt idx="36">
                  <c:v>3.4091598422808613</c:v>
                </c:pt>
                <c:pt idx="37">
                  <c:v>3.5016346288293927</c:v>
                </c:pt>
                <c:pt idx="38">
                  <c:v>3.5881445455496284</c:v>
                </c:pt>
                <c:pt idx="39">
                  <c:v>3.6432357625923699</c:v>
                </c:pt>
                <c:pt idx="40">
                  <c:v>3.7304483501179866</c:v>
                </c:pt>
                <c:pt idx="41">
                  <c:v>3.7695358655178799</c:v>
                </c:pt>
                <c:pt idx="42">
                  <c:v>3.793328558661909</c:v>
                </c:pt>
                <c:pt idx="43">
                  <c:v>3.8725650782450924</c:v>
                </c:pt>
                <c:pt idx="44">
                  <c:v>3.9551095689143141</c:v>
                </c:pt>
                <c:pt idx="45">
                  <c:v>4.0080209932168147</c:v>
                </c:pt>
                <c:pt idx="46">
                  <c:v>4.0798552546842899</c:v>
                </c:pt>
                <c:pt idx="47">
                  <c:v>4.1176040371535141</c:v>
                </c:pt>
                <c:pt idx="48">
                  <c:v>4.1422449585714896</c:v>
                </c:pt>
                <c:pt idx="49">
                  <c:v>4.1525582293684851</c:v>
                </c:pt>
                <c:pt idx="50">
                  <c:v>4.2125280584458178</c:v>
                </c:pt>
                <c:pt idx="51">
                  <c:v>4.2767845381934881</c:v>
                </c:pt>
                <c:pt idx="52">
                  <c:v>4.332570103184751</c:v>
                </c:pt>
                <c:pt idx="53">
                  <c:v>4.3673276676109545</c:v>
                </c:pt>
                <c:pt idx="54">
                  <c:v>4.4051701398048007</c:v>
                </c:pt>
                <c:pt idx="55">
                  <c:v>4.4085801838610825</c:v>
                </c:pt>
                <c:pt idx="56">
                  <c:v>4.4071445194321619</c:v>
                </c:pt>
                <c:pt idx="57">
                  <c:v>4.4546423770453805</c:v>
                </c:pt>
                <c:pt idx="58">
                  <c:v>4.4796103281507902</c:v>
                </c:pt>
                <c:pt idx="59">
                  <c:v>4.5412875575825637</c:v>
                </c:pt>
                <c:pt idx="60">
                  <c:v>4.5343865746033201</c:v>
                </c:pt>
                <c:pt idx="61">
                  <c:v>4.5677796811774014</c:v>
                </c:pt>
                <c:pt idx="62">
                  <c:v>4.5588135170097361</c:v>
                </c:pt>
                <c:pt idx="63">
                  <c:v>4.5823927765237018</c:v>
                </c:pt>
                <c:pt idx="64">
                  <c:v>4.6041625594953111</c:v>
                </c:pt>
                <c:pt idx="65">
                  <c:v>4.6121404672870918</c:v>
                </c:pt>
                <c:pt idx="66">
                  <c:v>4.6464082225449665</c:v>
                </c:pt>
                <c:pt idx="67">
                  <c:v>4.6519779669504251</c:v>
                </c:pt>
                <c:pt idx="68">
                  <c:v>4.6528811751372254</c:v>
                </c:pt>
                <c:pt idx="69">
                  <c:v>4.6624808982791839</c:v>
                </c:pt>
                <c:pt idx="70">
                  <c:v>4.6797349530646049</c:v>
                </c:pt>
                <c:pt idx="71">
                  <c:v>4.6961158577228383</c:v>
                </c:pt>
                <c:pt idx="72">
                  <c:v>4.7004325012623767</c:v>
                </c:pt>
                <c:pt idx="73">
                  <c:v>4.6992707274138708</c:v>
                </c:pt>
                <c:pt idx="74">
                  <c:v>4.6988116377544049</c:v>
                </c:pt>
                <c:pt idx="75">
                  <c:v>4.7015435049856578</c:v>
                </c:pt>
                <c:pt idx="76">
                  <c:v>4.7015435049856578</c:v>
                </c:pt>
                <c:pt idx="77">
                  <c:v>4.7047243023945091</c:v>
                </c:pt>
                <c:pt idx="78">
                  <c:v>4.715920508795846</c:v>
                </c:pt>
                <c:pt idx="79">
                  <c:v>4.7221258510776698</c:v>
                </c:pt>
                <c:pt idx="80">
                  <c:v>4.72572516276957</c:v>
                </c:pt>
                <c:pt idx="81">
                  <c:v>4.7277473357207578</c:v>
                </c:pt>
                <c:pt idx="82">
                  <c:v>4.7309833024118735</c:v>
                </c:pt>
                <c:pt idx="83">
                  <c:v>4.7232190413678454</c:v>
                </c:pt>
                <c:pt idx="84">
                  <c:v>4.7225787051704051</c:v>
                </c:pt>
                <c:pt idx="85">
                  <c:v>4.7361705321624257</c:v>
                </c:pt>
                <c:pt idx="86">
                  <c:v>4.7361705321624257</c:v>
                </c:pt>
                <c:pt idx="87">
                  <c:v>4.7361705321624257</c:v>
                </c:pt>
                <c:pt idx="88">
                  <c:v>4.7357104365966487</c:v>
                </c:pt>
                <c:pt idx="89">
                  <c:v>4.7355335744848857</c:v>
                </c:pt>
                <c:pt idx="90">
                  <c:v>4.7308745644228001</c:v>
                </c:pt>
                <c:pt idx="91">
                  <c:v>4.7284290682463554</c:v>
                </c:pt>
                <c:pt idx="92">
                  <c:v>4.7299014934858592</c:v>
                </c:pt>
                <c:pt idx="93">
                  <c:v>4.7150945287807557</c:v>
                </c:pt>
                <c:pt idx="94">
                  <c:v>4.711532903483465</c:v>
                </c:pt>
                <c:pt idx="95">
                  <c:v>4.7029144748228608</c:v>
                </c:pt>
                <c:pt idx="96">
                  <c:v>4.6877940653687711</c:v>
                </c:pt>
                <c:pt idx="97">
                  <c:v>4.6804534825455146</c:v>
                </c:pt>
                <c:pt idx="98">
                  <c:v>4.6713892373273929</c:v>
                </c:pt>
                <c:pt idx="99">
                  <c:v>4.6642391044992895</c:v>
                </c:pt>
                <c:pt idx="100">
                  <c:v>4.6616681413868575</c:v>
                </c:pt>
                <c:pt idx="101">
                  <c:v>4.6527448514708611</c:v>
                </c:pt>
                <c:pt idx="102">
                  <c:v>4.6397049001777591</c:v>
                </c:pt>
                <c:pt idx="103">
                  <c:v>4.6385848489673487</c:v>
                </c:pt>
                <c:pt idx="104">
                  <c:v>4.6328742981269722</c:v>
                </c:pt>
                <c:pt idx="105">
                  <c:v>4.6281287551453483</c:v>
                </c:pt>
                <c:pt idx="106">
                  <c:v>4.6255461635836497</c:v>
                </c:pt>
                <c:pt idx="107">
                  <c:v>4.6177354454235218</c:v>
                </c:pt>
                <c:pt idx="108">
                  <c:v>4.610035430529221</c:v>
                </c:pt>
                <c:pt idx="109">
                  <c:v>4.610035430529221</c:v>
                </c:pt>
                <c:pt idx="110">
                  <c:v>4.591596502508696</c:v>
                </c:pt>
                <c:pt idx="111">
                  <c:v>4.5927130905710705</c:v>
                </c:pt>
                <c:pt idx="112">
                  <c:v>4.5872670666417728</c:v>
                </c:pt>
                <c:pt idx="113">
                  <c:v>4.5752620798292902</c:v>
                </c:pt>
                <c:pt idx="114">
                  <c:v>4.5636862898651129</c:v>
                </c:pt>
                <c:pt idx="115">
                  <c:v>4.5792029538066377</c:v>
                </c:pt>
                <c:pt idx="116">
                  <c:v>4.5688429735519644</c:v>
                </c:pt>
                <c:pt idx="117">
                  <c:v>4.5658491689134095</c:v>
                </c:pt>
                <c:pt idx="118">
                  <c:v>4.56122484637004</c:v>
                </c:pt>
                <c:pt idx="119">
                  <c:v>4.5569254094599714</c:v>
                </c:pt>
                <c:pt idx="120">
                  <c:v>4.5485772317250444</c:v>
                </c:pt>
                <c:pt idx="121">
                  <c:v>4.5352496592739442</c:v>
                </c:pt>
                <c:pt idx="122">
                  <c:v>4.5381356981842504</c:v>
                </c:pt>
                <c:pt idx="123">
                  <c:v>4.5241162794141605</c:v>
                </c:pt>
                <c:pt idx="124">
                  <c:v>4.5197656527399692</c:v>
                </c:pt>
                <c:pt idx="125">
                  <c:v>4.5075617853190701</c:v>
                </c:pt>
                <c:pt idx="126">
                  <c:v>4.5071598752241302</c:v>
                </c:pt>
                <c:pt idx="127">
                  <c:v>4.4880668783110194</c:v>
                </c:pt>
                <c:pt idx="128">
                  <c:v>4.4837680267022435</c:v>
                </c:pt>
                <c:pt idx="129">
                  <c:v>4.4707576450442215</c:v>
                </c:pt>
                <c:pt idx="130">
                  <c:v>4.4607071025274436</c:v>
                </c:pt>
                <c:pt idx="131">
                  <c:v>4.4581791409141109</c:v>
                </c:pt>
                <c:pt idx="132">
                  <c:v>4.4448737142029264</c:v>
                </c:pt>
                <c:pt idx="133">
                  <c:v>4.4373551281618813</c:v>
                </c:pt>
                <c:pt idx="134">
                  <c:v>4.4124976039869663</c:v>
                </c:pt>
                <c:pt idx="135">
                  <c:v>4.3952057508078717</c:v>
                </c:pt>
                <c:pt idx="136">
                  <c:v>4.374845588095555</c:v>
                </c:pt>
                <c:pt idx="137">
                  <c:v>4.3666714089249297</c:v>
                </c:pt>
                <c:pt idx="138">
                  <c:v>4.3591260917934997</c:v>
                </c:pt>
                <c:pt idx="139">
                  <c:v>4.3416554683263788</c:v>
                </c:pt>
                <c:pt idx="140">
                  <c:v>4.3484192698532178</c:v>
                </c:pt>
                <c:pt idx="141">
                  <c:v>4.3281856354418764</c:v>
                </c:pt>
                <c:pt idx="142">
                  <c:v>4.3046311412505052</c:v>
                </c:pt>
                <c:pt idx="143">
                  <c:v>4.2857473552628536</c:v>
                </c:pt>
                <c:pt idx="144">
                  <c:v>4.2714946312406932</c:v>
                </c:pt>
                <c:pt idx="145">
                  <c:v>4.2657039977161171</c:v>
                </c:pt>
                <c:pt idx="146">
                  <c:v>4.2591035062804199</c:v>
                </c:pt>
                <c:pt idx="147">
                  <c:v>4.1906249153751025</c:v>
                </c:pt>
                <c:pt idx="148">
                  <c:v>4.1688164276132493</c:v>
                </c:pt>
                <c:pt idx="149">
                  <c:v>4.1081668536893536</c:v>
                </c:pt>
                <c:pt idx="150">
                  <c:v>4.0901421817606636</c:v>
                </c:pt>
                <c:pt idx="151">
                  <c:v>4.0811499750348199</c:v>
                </c:pt>
                <c:pt idx="152">
                  <c:v>4.0522109286769181</c:v>
                </c:pt>
                <c:pt idx="153">
                  <c:v>4.0328958456678343</c:v>
                </c:pt>
                <c:pt idx="154">
                  <c:v>3.9997771711882346</c:v>
                </c:pt>
                <c:pt idx="155">
                  <c:v>4.0028990355131846</c:v>
                </c:pt>
                <c:pt idx="156">
                  <c:v>3.9636022561847728</c:v>
                </c:pt>
                <c:pt idx="157">
                  <c:v>3.9458688256101575</c:v>
                </c:pt>
                <c:pt idx="158">
                  <c:v>3.9256328383634527</c:v>
                </c:pt>
                <c:pt idx="159">
                  <c:v>3.9013740636118963</c:v>
                </c:pt>
                <c:pt idx="160">
                  <c:v>3.8761775467293589</c:v>
                </c:pt>
                <c:pt idx="161">
                  <c:v>3.8628538440921178</c:v>
                </c:pt>
                <c:pt idx="162">
                  <c:v>3.8552392240137614</c:v>
                </c:pt>
                <c:pt idx="163">
                  <c:v>3.8340905280461928</c:v>
                </c:pt>
                <c:pt idx="164">
                  <c:v>3.8187196608114324</c:v>
                </c:pt>
                <c:pt idx="165">
                  <c:v>3.8059480848754372</c:v>
                </c:pt>
                <c:pt idx="166">
                  <c:v>3.7787333226169424</c:v>
                </c:pt>
                <c:pt idx="167">
                  <c:v>3.7524537576405623</c:v>
                </c:pt>
                <c:pt idx="168">
                  <c:v>3.7417794239927429</c:v>
                </c:pt>
                <c:pt idx="169">
                  <c:v>3.7166232770914895</c:v>
                </c:pt>
                <c:pt idx="170">
                  <c:v>3.6945880487220855</c:v>
                </c:pt>
                <c:pt idx="171">
                  <c:v>3.6823372966207759</c:v>
                </c:pt>
                <c:pt idx="172">
                  <c:v>3.6644184617299507</c:v>
                </c:pt>
                <c:pt idx="173">
                  <c:v>3.6323353754864565</c:v>
                </c:pt>
                <c:pt idx="174">
                  <c:v>3.6269868434715393</c:v>
                </c:pt>
                <c:pt idx="175">
                  <c:v>3.6196090622637236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BD-4BB9-B5D0-A34AD1999A08}"/>
            </c:ext>
          </c:extLst>
        </c:ser>
        <c:ser>
          <c:idx val="7"/>
          <c:order val="7"/>
          <c:tx>
            <c:strRef>
              <c:f>'Mortality Rates'!$J$2</c:f>
              <c:strCache>
                <c:ptCount val="1"/>
                <c:pt idx="0">
                  <c:v> South Korea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Rates'!$J$3:$J$178</c:f>
              <c:numCache>
                <c:formatCode>_(* #,##0.00_);_(* \(#,##0.00\);_(* "-"??_);_(@_)</c:formatCode>
                <c:ptCount val="176"/>
                <c:pt idx="0">
                  <c:v>0.98348712967459928</c:v>
                </c:pt>
                <c:pt idx="1">
                  <c:v>1.0096153846153846</c:v>
                </c:pt>
                <c:pt idx="2">
                  <c:v>1.0816593367407583</c:v>
                </c:pt>
                <c:pt idx="3">
                  <c:v>1.0974897840046702</c:v>
                </c:pt>
                <c:pt idx="4">
                  <c:v>1.1558021266759131</c:v>
                </c:pt>
                <c:pt idx="5">
                  <c:v>1.1819524946016593</c:v>
                </c:pt>
                <c:pt idx="6">
                  <c:v>1.2251320669888728</c:v>
                </c:pt>
                <c:pt idx="7">
                  <c:v>1.3168173194955919</c:v>
                </c:pt>
                <c:pt idx="8">
                  <c:v>1.3832023901737303</c:v>
                </c:pt>
                <c:pt idx="9">
                  <c:v>1.4337309839115682</c:v>
                </c:pt>
                <c:pt idx="10">
                  <c:v>1.4717021967319555</c:v>
                </c:pt>
                <c:pt idx="11">
                  <c:v>1.5109301328761251</c:v>
                </c:pt>
                <c:pt idx="12">
                  <c:v>1.6037138636843216</c:v>
                </c:pt>
                <c:pt idx="13">
                  <c:v>1.6487530001043516</c:v>
                </c:pt>
                <c:pt idx="14">
                  <c:v>1.6768450470965739</c:v>
                </c:pt>
                <c:pt idx="15">
                  <c:v>1.6860821581851624</c:v>
                </c:pt>
                <c:pt idx="16">
                  <c:v>1.7093152624658641</c:v>
                </c:pt>
                <c:pt idx="17">
                  <c:v>1.7341619887730555</c:v>
                </c:pt>
                <c:pt idx="18">
                  <c:v>1.7292784734645201</c:v>
                </c:pt>
                <c:pt idx="19">
                  <c:v>1.7723513194170932</c:v>
                </c:pt>
                <c:pt idx="20">
                  <c:v>1.7876330956334865</c:v>
                </c:pt>
                <c:pt idx="21">
                  <c:v>1.8378063010501748</c:v>
                </c:pt>
                <c:pt idx="22">
                  <c:v>1.9262414093504983</c:v>
                </c:pt>
                <c:pt idx="23">
                  <c:v>1.9645608628659477</c:v>
                </c:pt>
                <c:pt idx="24">
                  <c:v>1.9572100163100834</c:v>
                </c:pt>
                <c:pt idx="25">
                  <c:v>1.9904306220095696</c:v>
                </c:pt>
                <c:pt idx="26">
                  <c:v>2.0133587786259541</c:v>
                </c:pt>
                <c:pt idx="27">
                  <c:v>2.0357686453576864</c:v>
                </c:pt>
                <c:pt idx="28">
                  <c:v>2.0594096991553577</c:v>
                </c:pt>
                <c:pt idx="29">
                  <c:v>2.1014767133661492</c:v>
                </c:pt>
                <c:pt idx="30">
                  <c:v>2.12444528373147</c:v>
                </c:pt>
                <c:pt idx="31">
                  <c:v>2.1577310845189861</c:v>
                </c:pt>
                <c:pt idx="32">
                  <c:v>2.1626704278326283</c:v>
                </c:pt>
                <c:pt idx="33">
                  <c:v>2.1777902938139491</c:v>
                </c:pt>
                <c:pt idx="34">
                  <c:v>2.1949160491511117</c:v>
                </c:pt>
                <c:pt idx="35">
                  <c:v>2.2109799512834929</c:v>
                </c:pt>
                <c:pt idx="36">
                  <c:v>2.218477955630441</c:v>
                </c:pt>
                <c:pt idx="37">
                  <c:v>2.225547035720965</c:v>
                </c:pt>
                <c:pt idx="38">
                  <c:v>2.2425714819659879</c:v>
                </c:pt>
                <c:pt idx="39">
                  <c:v>2.2413149047441165</c:v>
                </c:pt>
                <c:pt idx="40">
                  <c:v>2.2392237357715992</c:v>
                </c:pt>
                <c:pt idx="41">
                  <c:v>2.2557792692020877</c:v>
                </c:pt>
                <c:pt idx="42">
                  <c:v>2.2629912460420938</c:v>
                </c:pt>
                <c:pt idx="43">
                  <c:v>2.2693452380952381</c:v>
                </c:pt>
                <c:pt idx="44">
                  <c:v>2.2860328965709509</c:v>
                </c:pt>
                <c:pt idx="45">
                  <c:v>2.2944728286112404</c:v>
                </c:pt>
                <c:pt idx="46">
                  <c:v>2.3018377575645075</c:v>
                </c:pt>
                <c:pt idx="47">
                  <c:v>2.3191094619666046</c:v>
                </c:pt>
                <c:pt idx="48">
                  <c:v>2.3163161308255349</c:v>
                </c:pt>
                <c:pt idx="49">
                  <c:v>2.3331173039533377</c:v>
                </c:pt>
                <c:pt idx="50">
                  <c:v>2.3509811181044058</c:v>
                </c:pt>
                <c:pt idx="51">
                  <c:v>2.3598001110494171</c:v>
                </c:pt>
                <c:pt idx="52">
                  <c:v>2.3681776133209991</c:v>
                </c:pt>
                <c:pt idx="53">
                  <c:v>2.3655516540380708</c:v>
                </c:pt>
                <c:pt idx="54">
                  <c:v>2.3616236162361623</c:v>
                </c:pt>
                <c:pt idx="55">
                  <c:v>2.3542394702961191</c:v>
                </c:pt>
                <c:pt idx="56">
                  <c:v>2.3466862223851868</c:v>
                </c:pt>
                <c:pt idx="57">
                  <c:v>2.3591806876371617</c:v>
                </c:pt>
                <c:pt idx="58">
                  <c:v>2.362707535121328</c:v>
                </c:pt>
                <c:pt idx="59">
                  <c:v>2.365571831498499</c:v>
                </c:pt>
                <c:pt idx="60">
                  <c:v>2.3597749137774549</c:v>
                </c:pt>
                <c:pt idx="61">
                  <c:v>2.37383346923983</c:v>
                </c:pt>
                <c:pt idx="62">
                  <c:v>2.3710407239819005</c:v>
                </c:pt>
                <c:pt idx="63">
                  <c:v>2.3768639855399907</c:v>
                </c:pt>
                <c:pt idx="64">
                  <c:v>2.3740747427333453</c:v>
                </c:pt>
                <c:pt idx="65">
                  <c:v>2.367236723672367</c:v>
                </c:pt>
                <c:pt idx="66">
                  <c:v>2.3694130317716744</c:v>
                </c:pt>
                <c:pt idx="67">
                  <c:v>2.3824451410658307</c:v>
                </c:pt>
                <c:pt idx="68">
                  <c:v>2.3771224307417338</c:v>
                </c:pt>
                <c:pt idx="69">
                  <c:v>2.3826521506335894</c:v>
                </c:pt>
                <c:pt idx="70">
                  <c:v>2.3964365256124722</c:v>
                </c:pt>
                <c:pt idx="71">
                  <c:v>2.3879272081668885</c:v>
                </c:pt>
                <c:pt idx="72">
                  <c:v>2.3712976022566998</c:v>
                </c:pt>
                <c:pt idx="73">
                  <c:v>2.3592352218908963</c:v>
                </c:pt>
                <c:pt idx="74">
                  <c:v>2.3511930775281882</c:v>
                </c:pt>
                <c:pt idx="75">
                  <c:v>2.3543773979769793</c:v>
                </c:pt>
                <c:pt idx="76">
                  <c:v>2.3559071546553074</c:v>
                </c:pt>
                <c:pt idx="77">
                  <c:v>2.356814834069838</c:v>
                </c:pt>
                <c:pt idx="78">
                  <c:v>2.355478861087144</c:v>
                </c:pt>
                <c:pt idx="79">
                  <c:v>2.3475793275432109</c:v>
                </c:pt>
                <c:pt idx="80">
                  <c:v>2.3397326019883442</c:v>
                </c:pt>
                <c:pt idx="81">
                  <c:v>2.3295503029268709</c:v>
                </c:pt>
                <c:pt idx="82">
                  <c:v>2.3182744565217392</c:v>
                </c:pt>
                <c:pt idx="83">
                  <c:v>2.3108176739461657</c:v>
                </c:pt>
                <c:pt idx="84">
                  <c:v>2.311846101923726</c:v>
                </c:pt>
                <c:pt idx="85">
                  <c:v>2.3189379936145187</c:v>
                </c:pt>
                <c:pt idx="86">
                  <c:v>2.3102033983426802</c:v>
                </c:pt>
                <c:pt idx="87">
                  <c:v>2.3077563942347745</c:v>
                </c:pt>
                <c:pt idx="88">
                  <c:v>2.2985644344867646</c:v>
                </c:pt>
                <c:pt idx="89">
                  <c:v>2.2920976417045926</c:v>
                </c:pt>
                <c:pt idx="90">
                  <c:v>2.28528999257487</c:v>
                </c:pt>
                <c:pt idx="91">
                  <c:v>2.2871246400658163</c:v>
                </c:pt>
                <c:pt idx="92">
                  <c:v>2.2872602065912444</c:v>
                </c:pt>
                <c:pt idx="93">
                  <c:v>2.2844089091947457</c:v>
                </c:pt>
                <c:pt idx="94">
                  <c:v>2.2753128555176336</c:v>
                </c:pt>
                <c:pt idx="95">
                  <c:v>2.2629919987068616</c:v>
                </c:pt>
                <c:pt idx="96">
                  <c:v>2.254246840028983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BD-4BB9-B5D0-A34AD1999A08}"/>
            </c:ext>
          </c:extLst>
        </c:ser>
        <c:ser>
          <c:idx val="8"/>
          <c:order val="8"/>
          <c:tx>
            <c:strRef>
              <c:f>'Mortality Rates'!$K$2</c:f>
              <c:strCache>
                <c:ptCount val="1"/>
                <c:pt idx="0">
                  <c:v> UK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Rates'!$K$3:$K$178</c:f>
              <c:numCache>
                <c:formatCode>_(* #,##0.00_);_(* \(#,##0.00\);_(* "-"??_);_(@_)</c:formatCode>
                <c:ptCount val="176"/>
                <c:pt idx="0">
                  <c:v>3.4171502256608637</c:v>
                </c:pt>
                <c:pt idx="1">
                  <c:v>3.6410256410256405</c:v>
                </c:pt>
                <c:pt idx="2">
                  <c:v>3.9364118092354281</c:v>
                </c:pt>
                <c:pt idx="3">
                  <c:v>5.0609530845954929</c:v>
                </c:pt>
                <c:pt idx="4">
                  <c:v>5.6286326093606602</c:v>
                </c:pt>
                <c:pt idx="5">
                  <c:v>5.6034482758620694</c:v>
                </c:pt>
                <c:pt idx="6">
                  <c:v>5.5998405739338386</c:v>
                </c:pt>
                <c:pt idx="7">
                  <c:v>5.6673997631534423</c:v>
                </c:pt>
                <c:pt idx="8">
                  <c:v>5.2247121455986134</c:v>
                </c:pt>
                <c:pt idx="9">
                  <c:v>5.360901324749288</c:v>
                </c:pt>
                <c:pt idx="10">
                  <c:v>4.9579687768056271</c:v>
                </c:pt>
                <c:pt idx="11">
                  <c:v>5.3495652173913042</c:v>
                </c:pt>
                <c:pt idx="12">
                  <c:v>5.8898329576325068</c:v>
                </c:pt>
                <c:pt idx="13">
                  <c:v>6.3261960864665507</c:v>
                </c:pt>
                <c:pt idx="14">
                  <c:v>6.3592430332866625</c:v>
                </c:pt>
                <c:pt idx="15">
                  <c:v>7.1133200795228628</c:v>
                </c:pt>
                <c:pt idx="16">
                  <c:v>7.9799145009160615</c:v>
                </c:pt>
                <c:pt idx="17">
                  <c:v>8.6630286493860851</c:v>
                </c:pt>
                <c:pt idx="18">
                  <c:v>9.4450848878641782</c:v>
                </c:pt>
                <c:pt idx="19">
                  <c:v>10.292819129895234</c:v>
                </c:pt>
                <c:pt idx="20">
                  <c:v>10.18881956782217</c:v>
                </c:pt>
                <c:pt idx="21">
                  <c:v>10.411176561773368</c:v>
                </c:pt>
                <c:pt idx="22">
                  <c:v>11.149125665254697</c:v>
                </c:pt>
                <c:pt idx="23">
                  <c:v>11.685574564075543</c:v>
                </c:pt>
                <c:pt idx="24">
                  <c:v>12.259323570539514</c:v>
                </c:pt>
                <c:pt idx="25">
                  <c:v>12.145123240868786</c:v>
                </c:pt>
                <c:pt idx="26">
                  <c:v>12.501424212885013</c:v>
                </c:pt>
                <c:pt idx="27">
                  <c:v>12.591511527189454</c:v>
                </c:pt>
                <c:pt idx="28">
                  <c:v>12.7836517304025</c:v>
                </c:pt>
                <c:pt idx="29">
                  <c:v>12.897212190938824</c:v>
                </c:pt>
                <c:pt idx="30">
                  <c:v>13.067143263333197</c:v>
                </c:pt>
                <c:pt idx="31">
                  <c:v>13.317102034085728</c:v>
                </c:pt>
                <c:pt idx="32">
                  <c:v>13.410370588451773</c:v>
                </c:pt>
                <c:pt idx="33">
                  <c:v>13.539140408170415</c:v>
                </c:pt>
                <c:pt idx="34">
                  <c:v>13.375865141962404</c:v>
                </c:pt>
                <c:pt idx="35">
                  <c:v>13.234409946850725</c:v>
                </c:pt>
                <c:pt idx="36">
                  <c:v>13.434952419329841</c:v>
                </c:pt>
                <c:pt idx="37">
                  <c:v>13.558560245702086</c:v>
                </c:pt>
                <c:pt idx="38">
                  <c:v>13.570590535784122</c:v>
                </c:pt>
                <c:pt idx="39">
                  <c:v>13.596442313054148</c:v>
                </c:pt>
                <c:pt idx="40">
                  <c:v>13.694170929456723</c:v>
                </c:pt>
                <c:pt idx="41">
                  <c:v>13.564511907877518</c:v>
                </c:pt>
                <c:pt idx="42">
                  <c:v>13.564511907877518</c:v>
                </c:pt>
                <c:pt idx="43">
                  <c:v>13.421657153402187</c:v>
                </c:pt>
                <c:pt idx="44">
                  <c:v>15.795207630991218</c:v>
                </c:pt>
                <c:pt idx="45">
                  <c:v>15.632426877193392</c:v>
                </c:pt>
                <c:pt idx="46">
                  <c:v>15.502609126872317</c:v>
                </c:pt>
                <c:pt idx="47">
                  <c:v>15.43454405793921</c:v>
                </c:pt>
                <c:pt idx="48">
                  <c:v>15.244454686252338</c:v>
                </c:pt>
                <c:pt idx="49">
                  <c:v>15.076816521848635</c:v>
                </c:pt>
                <c:pt idx="50">
                  <c:v>15.091543156059284</c:v>
                </c:pt>
                <c:pt idx="51">
                  <c:v>14.955669041924208</c:v>
                </c:pt>
                <c:pt idx="52">
                  <c:v>14.810245990856977</c:v>
                </c:pt>
                <c:pt idx="53">
                  <c:v>14.780662742945818</c:v>
                </c:pt>
                <c:pt idx="54">
                  <c:v>14.673882746446157</c:v>
                </c:pt>
                <c:pt idx="55">
                  <c:v>14.533517654197633</c:v>
                </c:pt>
                <c:pt idx="56">
                  <c:v>14.375056038733975</c:v>
                </c:pt>
                <c:pt idx="57">
                  <c:v>14.435912268229249</c:v>
                </c:pt>
                <c:pt idx="58">
                  <c:v>14.447225789599704</c:v>
                </c:pt>
                <c:pt idx="59">
                  <c:v>14.417266063624004</c:v>
                </c:pt>
                <c:pt idx="60">
                  <c:v>14.362661642255748</c:v>
                </c:pt>
                <c:pt idx="61">
                  <c:v>14.351206065930771</c:v>
                </c:pt>
                <c:pt idx="62">
                  <c:v>14.235747195883322</c:v>
                </c:pt>
                <c:pt idx="63">
                  <c:v>14.121409381265066</c:v>
                </c:pt>
                <c:pt idx="64">
                  <c:v>14.203554405227917</c:v>
                </c:pt>
                <c:pt idx="65">
                  <c:v>14.208285248119704</c:v>
                </c:pt>
                <c:pt idx="66">
                  <c:v>14.316961387910856</c:v>
                </c:pt>
                <c:pt idx="67">
                  <c:v>14.261881985113977</c:v>
                </c:pt>
                <c:pt idx="68">
                  <c:v>14.175197161339041</c:v>
                </c:pt>
                <c:pt idx="69">
                  <c:v>14.13333129135016</c:v>
                </c:pt>
                <c:pt idx="70">
                  <c:v>13.968411964091137</c:v>
                </c:pt>
                <c:pt idx="71">
                  <c:v>14.017362670258942</c:v>
                </c:pt>
                <c:pt idx="72">
                  <c:v>14.059161659736851</c:v>
                </c:pt>
                <c:pt idx="73">
                  <c:v>14.070023818126847</c:v>
                </c:pt>
                <c:pt idx="74">
                  <c:v>14.066108068879066</c:v>
                </c:pt>
                <c:pt idx="75">
                  <c:v>14.008123394064681</c:v>
                </c:pt>
                <c:pt idx="76">
                  <c:v>14.008123394064681</c:v>
                </c:pt>
                <c:pt idx="77">
                  <c:v>14.162274942892603</c:v>
                </c:pt>
                <c:pt idx="78">
                  <c:v>14.195872162826598</c:v>
                </c:pt>
                <c:pt idx="79">
                  <c:v>14.16738561604198</c:v>
                </c:pt>
                <c:pt idx="80">
                  <c:v>14.210884857982922</c:v>
                </c:pt>
                <c:pt idx="81">
                  <c:v>14.204824690733952</c:v>
                </c:pt>
                <c:pt idx="82">
                  <c:v>14.165915427996396</c:v>
                </c:pt>
                <c:pt idx="83">
                  <c:v>14.119394987456463</c:v>
                </c:pt>
                <c:pt idx="84">
                  <c:v>14.13951718890503</c:v>
                </c:pt>
                <c:pt idx="85">
                  <c:v>14.175079185091487</c:v>
                </c:pt>
                <c:pt idx="86">
                  <c:v>14.165314043148976</c:v>
                </c:pt>
                <c:pt idx="87">
                  <c:v>14.159754224270355</c:v>
                </c:pt>
                <c:pt idx="88">
                  <c:v>14.152696390658173</c:v>
                </c:pt>
                <c:pt idx="89">
                  <c:v>14.092446829723309</c:v>
                </c:pt>
                <c:pt idx="90">
                  <c:v>14.059294542490155</c:v>
                </c:pt>
                <c:pt idx="91">
                  <c:v>14.077132583787263</c:v>
                </c:pt>
                <c:pt idx="92">
                  <c:v>14.086168467273291</c:v>
                </c:pt>
                <c:pt idx="93">
                  <c:v>14.073997650339967</c:v>
                </c:pt>
                <c:pt idx="94">
                  <c:v>14.06855192750526</c:v>
                </c:pt>
                <c:pt idx="95">
                  <c:v>14.050674672561117</c:v>
                </c:pt>
                <c:pt idx="96">
                  <c:v>14.008431609004667</c:v>
                </c:pt>
                <c:pt idx="97">
                  <c:v>13.969386384704329</c:v>
                </c:pt>
                <c:pt idx="98">
                  <c:v>14.018810620162633</c:v>
                </c:pt>
                <c:pt idx="99">
                  <c:v>14.039209807665987</c:v>
                </c:pt>
                <c:pt idx="100">
                  <c:v>14.036625754919148</c:v>
                </c:pt>
                <c:pt idx="101">
                  <c:v>14.033488492371346</c:v>
                </c:pt>
                <c:pt idx="102">
                  <c:v>14.025463336019339</c:v>
                </c:pt>
                <c:pt idx="103">
                  <c:v>13.996419744754155</c:v>
                </c:pt>
                <c:pt idx="104">
                  <c:v>13.967913067170997</c:v>
                </c:pt>
                <c:pt idx="105">
                  <c:v>13.986707350617616</c:v>
                </c:pt>
                <c:pt idx="106">
                  <c:v>14.005863156853801</c:v>
                </c:pt>
                <c:pt idx="107">
                  <c:v>14.005863156853801</c:v>
                </c:pt>
                <c:pt idx="108">
                  <c:v>14.077637383845376</c:v>
                </c:pt>
                <c:pt idx="109">
                  <c:v>14.099010153660647</c:v>
                </c:pt>
                <c:pt idx="110">
                  <c:v>14.106028078077598</c:v>
                </c:pt>
                <c:pt idx="111">
                  <c:v>15.479689818314156</c:v>
                </c:pt>
                <c:pt idx="112">
                  <c:v>15.502411393090251</c:v>
                </c:pt>
                <c:pt idx="113">
                  <c:v>15.512284871018437</c:v>
                </c:pt>
                <c:pt idx="114">
                  <c:v>15.5072126166031</c:v>
                </c:pt>
                <c:pt idx="115">
                  <c:v>15.496315937431673</c:v>
                </c:pt>
                <c:pt idx="116">
                  <c:v>15.50355940239416</c:v>
                </c:pt>
                <c:pt idx="117">
                  <c:v>15.476013715327536</c:v>
                </c:pt>
                <c:pt idx="118">
                  <c:v>15.451534296339956</c:v>
                </c:pt>
                <c:pt idx="119">
                  <c:v>15.451534296339956</c:v>
                </c:pt>
                <c:pt idx="120">
                  <c:v>15.43381373089743</c:v>
                </c:pt>
                <c:pt idx="121">
                  <c:v>15.422557357324509</c:v>
                </c:pt>
                <c:pt idx="122">
                  <c:v>15.425301545838035</c:v>
                </c:pt>
                <c:pt idx="123">
                  <c:v>15.395523453918509</c:v>
                </c:pt>
                <c:pt idx="124">
                  <c:v>15.366767076447122</c:v>
                </c:pt>
                <c:pt idx="125">
                  <c:v>15.340655173814715</c:v>
                </c:pt>
                <c:pt idx="126">
                  <c:v>15.354763248900502</c:v>
                </c:pt>
                <c:pt idx="127">
                  <c:v>15.352405888446135</c:v>
                </c:pt>
                <c:pt idx="128">
                  <c:v>15.330510927288268</c:v>
                </c:pt>
                <c:pt idx="129">
                  <c:v>15.332277100102715</c:v>
                </c:pt>
                <c:pt idx="130">
                  <c:v>15.313327597001484</c:v>
                </c:pt>
                <c:pt idx="131">
                  <c:v>15.279902212900684</c:v>
                </c:pt>
                <c:pt idx="132">
                  <c:v>15.247358477363376</c:v>
                </c:pt>
                <c:pt idx="133">
                  <c:v>15.25747276282708</c:v>
                </c:pt>
                <c:pt idx="134">
                  <c:v>15.246388349836625</c:v>
                </c:pt>
                <c:pt idx="135">
                  <c:v>15.203720794836933</c:v>
                </c:pt>
                <c:pt idx="136">
                  <c:v>15.211705218994595</c:v>
                </c:pt>
                <c:pt idx="137">
                  <c:v>15.197465389271992</c:v>
                </c:pt>
                <c:pt idx="138">
                  <c:v>15.163031884343358</c:v>
                </c:pt>
                <c:pt idx="139">
                  <c:v>15.119935345180172</c:v>
                </c:pt>
                <c:pt idx="140">
                  <c:v>15.115918417985394</c:v>
                </c:pt>
                <c:pt idx="141">
                  <c:v>15.093234022605346</c:v>
                </c:pt>
                <c:pt idx="142">
                  <c:v>15.06260263391901</c:v>
                </c:pt>
                <c:pt idx="143">
                  <c:v>15.051860002265336</c:v>
                </c:pt>
                <c:pt idx="144">
                  <c:v>15.032783127746052</c:v>
                </c:pt>
                <c:pt idx="145">
                  <c:v>14.983994208960025</c:v>
                </c:pt>
                <c:pt idx="146">
                  <c:v>14.929357818772241</c:v>
                </c:pt>
                <c:pt idx="147">
                  <c:v>14.726033945404367</c:v>
                </c:pt>
                <c:pt idx="148">
                  <c:v>13.072792042153575</c:v>
                </c:pt>
                <c:pt idx="149">
                  <c:v>12.960334840239726</c:v>
                </c:pt>
                <c:pt idx="150">
                  <c:v>12.920015236382485</c:v>
                </c:pt>
                <c:pt idx="151">
                  <c:v>12.892325707416427</c:v>
                </c:pt>
                <c:pt idx="152">
                  <c:v>12.846903313888545</c:v>
                </c:pt>
                <c:pt idx="153">
                  <c:v>12.806475458765965</c:v>
                </c:pt>
                <c:pt idx="154">
                  <c:v>12.761205295116158</c:v>
                </c:pt>
                <c:pt idx="155">
                  <c:v>12.722253271998083</c:v>
                </c:pt>
                <c:pt idx="156">
                  <c:v>12.685616660645287</c:v>
                </c:pt>
                <c:pt idx="157">
                  <c:v>12.644677514810951</c:v>
                </c:pt>
                <c:pt idx="158">
                  <c:v>12.644677514810951</c:v>
                </c:pt>
                <c:pt idx="159">
                  <c:v>12.554787388609064</c:v>
                </c:pt>
                <c:pt idx="160">
                  <c:v>12.509196608411429</c:v>
                </c:pt>
                <c:pt idx="161">
                  <c:v>12.471149685050728</c:v>
                </c:pt>
                <c:pt idx="162">
                  <c:v>12.407502085407529</c:v>
                </c:pt>
                <c:pt idx="163">
                  <c:v>12.356158428929982</c:v>
                </c:pt>
                <c:pt idx="164">
                  <c:v>12.309590471219096</c:v>
                </c:pt>
                <c:pt idx="165">
                  <c:v>12.257733054600857</c:v>
                </c:pt>
                <c:pt idx="166">
                  <c:v>12.199076998099356</c:v>
                </c:pt>
                <c:pt idx="167">
                  <c:v>12.072442207784659</c:v>
                </c:pt>
                <c:pt idx="168">
                  <c:v>11.969108632529842</c:v>
                </c:pt>
                <c:pt idx="169">
                  <c:v>11.869180234218794</c:v>
                </c:pt>
                <c:pt idx="170">
                  <c:v>11.869180234218794</c:v>
                </c:pt>
                <c:pt idx="171">
                  <c:v>11.709396175317199</c:v>
                </c:pt>
                <c:pt idx="172">
                  <c:v>11.617867972680921</c:v>
                </c:pt>
                <c:pt idx="173">
                  <c:v>11.505846376739466</c:v>
                </c:pt>
                <c:pt idx="174">
                  <c:v>11.398128015685673</c:v>
                </c:pt>
                <c:pt idx="175">
                  <c:v>11.296485248464059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BD-4BB9-B5D0-A34AD1999A08}"/>
            </c:ext>
          </c:extLst>
        </c:ser>
        <c:ser>
          <c:idx val="9"/>
          <c:order val="9"/>
          <c:tx>
            <c:strRef>
              <c:f>'Mortality Rates'!$L$2</c:f>
              <c:strCache>
                <c:ptCount val="1"/>
                <c:pt idx="0">
                  <c:v> Canada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Rates'!$L$3:$L$178</c:f>
              <c:numCache>
                <c:formatCode>_(* #,##0.00_);_(* \(#,##0.00\);_(* "-"??_);_(@_)</c:formatCode>
                <c:ptCount val="176"/>
                <c:pt idx="0">
                  <c:v>1.0638297872340425</c:v>
                </c:pt>
                <c:pt idx="1">
                  <c:v>1.070663811563169</c:v>
                </c:pt>
                <c:pt idx="2">
                  <c:v>1.2422360248447204</c:v>
                </c:pt>
                <c:pt idx="3">
                  <c:v>1.2547051442910917</c:v>
                </c:pt>
                <c:pt idx="4">
                  <c:v>1.3785790031813361</c:v>
                </c:pt>
                <c:pt idx="5">
                  <c:v>1.2205754141238012</c:v>
                </c:pt>
                <c:pt idx="6">
                  <c:v>1.4440433212996391</c:v>
                </c:pt>
                <c:pt idx="7">
                  <c:v>1.3435700575815739</c:v>
                </c:pt>
                <c:pt idx="8">
                  <c:v>1.188843164151806</c:v>
                </c:pt>
                <c:pt idx="9">
                  <c:v>0.95791994526171742</c:v>
                </c:pt>
                <c:pt idx="10">
                  <c:v>1.0033444816053512</c:v>
                </c:pt>
                <c:pt idx="11">
                  <c:v>1.0516252390057361</c:v>
                </c:pt>
                <c:pt idx="12">
                  <c:v>1.0305483989694517</c:v>
                </c:pt>
                <c:pt idx="13">
                  <c:v>1.0873258579680598</c:v>
                </c:pt>
                <c:pt idx="14">
                  <c:v>1.0043471743366812</c:v>
                </c:pt>
                <c:pt idx="15">
                  <c:v>1.2309339042012308</c:v>
                </c:pt>
                <c:pt idx="16">
                  <c:v>1.1381599747075559</c:v>
                </c:pt>
                <c:pt idx="17">
                  <c:v>1.2106975063245393</c:v>
                </c:pt>
                <c:pt idx="18">
                  <c:v>1.4727164382395506</c:v>
                </c:pt>
                <c:pt idx="19">
                  <c:v>1.6752875781672198</c:v>
                </c:pt>
                <c:pt idx="20">
                  <c:v>1.7801697371144689</c:v>
                </c:pt>
                <c:pt idx="21">
                  <c:v>1.8444165621079047</c:v>
                </c:pt>
                <c:pt idx="22">
                  <c:v>1.9654759870107674</c:v>
                </c:pt>
                <c:pt idx="23">
                  <c:v>2.1754423940689431</c:v>
                </c:pt>
                <c:pt idx="24">
                  <c:v>2.431126147897535</c:v>
                </c:pt>
                <c:pt idx="25">
                  <c:v>2.5263540530716102</c:v>
                </c:pt>
                <c:pt idx="26">
                  <c:v>2.7962371623371016</c:v>
                </c:pt>
                <c:pt idx="27">
                  <c:v>2.8435420001685063</c:v>
                </c:pt>
                <c:pt idx="28">
                  <c:v>3.0024269944413997</c:v>
                </c:pt>
                <c:pt idx="29">
                  <c:v>3.1443180950927268</c:v>
                </c:pt>
                <c:pt idx="30">
                  <c:v>3.5667434851976596</c:v>
                </c:pt>
                <c:pt idx="31">
                  <c:v>3.9799498746867168</c:v>
                </c:pt>
                <c:pt idx="32">
                  <c:v>4.0802342241325613</c:v>
                </c:pt>
                <c:pt idx="33">
                  <c:v>4.0951202583215132</c:v>
                </c:pt>
                <c:pt idx="34">
                  <c:v>4.4082317867376775</c:v>
                </c:pt>
                <c:pt idx="35">
                  <c:v>4.604066563509515</c:v>
                </c:pt>
                <c:pt idx="36">
                  <c:v>4.6819696023318755</c:v>
                </c:pt>
                <c:pt idx="37">
                  <c:v>5</c:v>
                </c:pt>
                <c:pt idx="38">
                  <c:v>5.2145726164470441</c:v>
                </c:pt>
                <c:pt idx="39">
                  <c:v>5.347389242284609</c:v>
                </c:pt>
                <c:pt idx="40">
                  <c:v>5.4558379242935846</c:v>
                </c:pt>
                <c:pt idx="41">
                  <c:v>5.435565940905418</c:v>
                </c:pt>
                <c:pt idx="42">
                  <c:v>5.6003649256671295</c:v>
                </c:pt>
                <c:pt idx="43">
                  <c:v>5.6739301020100195</c:v>
                </c:pt>
                <c:pt idx="44">
                  <c:v>5.6609290629446969</c:v>
                </c:pt>
                <c:pt idx="45">
                  <c:v>5.7172537889327923</c:v>
                </c:pt>
                <c:pt idx="46">
                  <c:v>5.9151621899310145</c:v>
                </c:pt>
                <c:pt idx="47">
                  <c:v>6.2919759632378929</c:v>
                </c:pt>
                <c:pt idx="48">
                  <c:v>6.2157410280277174</c:v>
                </c:pt>
                <c:pt idx="49">
                  <c:v>6.2185317859913836</c:v>
                </c:pt>
                <c:pt idx="50">
                  <c:v>6.3140591761748217</c:v>
                </c:pt>
                <c:pt idx="51">
                  <c:v>6.6635108481262337</c:v>
                </c:pt>
                <c:pt idx="52">
                  <c:v>6.7945137849638213</c:v>
                </c:pt>
                <c:pt idx="53">
                  <c:v>6.7565934563910455</c:v>
                </c:pt>
                <c:pt idx="54">
                  <c:v>6.8328116695210532</c:v>
                </c:pt>
                <c:pt idx="55">
                  <c:v>7.0606315423202943</c:v>
                </c:pt>
                <c:pt idx="56">
                  <c:v>6.9215036321320254</c:v>
                </c:pt>
                <c:pt idx="57">
                  <c:v>7.0745992601726257</c:v>
                </c:pt>
                <c:pt idx="58">
                  <c:v>7.1863144098779062</c:v>
                </c:pt>
                <c:pt idx="59">
                  <c:v>7.246140686733737</c:v>
                </c:pt>
                <c:pt idx="60">
                  <c:v>7.418738560607073</c:v>
                </c:pt>
                <c:pt idx="61">
                  <c:v>7.4582550547183937</c:v>
                </c:pt>
                <c:pt idx="62">
                  <c:v>7.4754632563071395</c:v>
                </c:pt>
                <c:pt idx="63">
                  <c:v>7.4511255168189479</c:v>
                </c:pt>
                <c:pt idx="64">
                  <c:v>7.3627188517275624</c:v>
                </c:pt>
                <c:pt idx="65">
                  <c:v>7.4835168928566995</c:v>
                </c:pt>
                <c:pt idx="66">
                  <c:v>7.463948404550834</c:v>
                </c:pt>
                <c:pt idx="67">
                  <c:v>7.4750217331761402</c:v>
                </c:pt>
                <c:pt idx="68">
                  <c:v>7.4904608159671255</c:v>
                </c:pt>
                <c:pt idx="69">
                  <c:v>7.4898151049827639</c:v>
                </c:pt>
                <c:pt idx="70">
                  <c:v>7.5365579302587182</c:v>
                </c:pt>
                <c:pt idx="71">
                  <c:v>7.6719666791506365</c:v>
                </c:pt>
                <c:pt idx="72">
                  <c:v>7.6632325394701635</c:v>
                </c:pt>
                <c:pt idx="73">
                  <c:v>7.7521188088018045</c:v>
                </c:pt>
                <c:pt idx="74">
                  <c:v>7.7802221977780226</c:v>
                </c:pt>
                <c:pt idx="75">
                  <c:v>7.8011219887801113</c:v>
                </c:pt>
                <c:pt idx="76">
                  <c:v>7.9926238720307268</c:v>
                </c:pt>
                <c:pt idx="77">
                  <c:v>8.0041129992423432</c:v>
                </c:pt>
                <c:pt idx="78">
                  <c:v>8.0556749785038697</c:v>
                </c:pt>
                <c:pt idx="79">
                  <c:v>8.1494130202774802</c:v>
                </c:pt>
                <c:pt idx="80">
                  <c:v>8.16538563477339</c:v>
                </c:pt>
                <c:pt idx="81">
                  <c:v>8.1807274564283912</c:v>
                </c:pt>
                <c:pt idx="82">
                  <c:v>8.1506405567514477</c:v>
                </c:pt>
                <c:pt idx="83">
                  <c:v>8.1443727896817144</c:v>
                </c:pt>
                <c:pt idx="84">
                  <c:v>8.1358708045691071</c:v>
                </c:pt>
                <c:pt idx="85">
                  <c:v>8.2011127137852871</c:v>
                </c:pt>
                <c:pt idx="86">
                  <c:v>8.2033814839133292</c:v>
                </c:pt>
                <c:pt idx="87">
                  <c:v>8.2212211291920774</c:v>
                </c:pt>
                <c:pt idx="88">
                  <c:v>8.2394681197137274</c:v>
                </c:pt>
                <c:pt idx="89">
                  <c:v>8.2503671443763604</c:v>
                </c:pt>
                <c:pt idx="90">
                  <c:v>8.2507318057938832</c:v>
                </c:pt>
                <c:pt idx="91">
                  <c:v>8.2606640314615323</c:v>
                </c:pt>
                <c:pt idx="92">
                  <c:v>8.2726962936235893</c:v>
                </c:pt>
                <c:pt idx="93">
                  <c:v>8.2869011243584367</c:v>
                </c:pt>
                <c:pt idx="94">
                  <c:v>8.2991100283398804</c:v>
                </c:pt>
                <c:pt idx="95">
                  <c:v>8.3301142047761978</c:v>
                </c:pt>
                <c:pt idx="96">
                  <c:v>8.3229666488952088</c:v>
                </c:pt>
                <c:pt idx="97">
                  <c:v>8.3085380992728926</c:v>
                </c:pt>
                <c:pt idx="98">
                  <c:v>8.2949806192041606</c:v>
                </c:pt>
                <c:pt idx="99">
                  <c:v>8.3020972998365608</c:v>
                </c:pt>
                <c:pt idx="100">
                  <c:v>8.287513648416784</c:v>
                </c:pt>
                <c:pt idx="101">
                  <c:v>8.2806887757585201</c:v>
                </c:pt>
                <c:pt idx="102">
                  <c:v>8.2716553023680479</c:v>
                </c:pt>
                <c:pt idx="103">
                  <c:v>8.2569518457513809</c:v>
                </c:pt>
                <c:pt idx="104">
                  <c:v>8.2509776724652752</c:v>
                </c:pt>
                <c:pt idx="105">
                  <c:v>8.2491550161315104</c:v>
                </c:pt>
                <c:pt idx="106">
                  <c:v>8.2621246559446053</c:v>
                </c:pt>
                <c:pt idx="107">
                  <c:v>8.2537771279493128</c:v>
                </c:pt>
                <c:pt idx="108">
                  <c:v>8.2485122589859561</c:v>
                </c:pt>
                <c:pt idx="109">
                  <c:v>8.2386822670633304</c:v>
                </c:pt>
                <c:pt idx="110">
                  <c:v>8.2287057129049685</c:v>
                </c:pt>
                <c:pt idx="111">
                  <c:v>8.213569834726373</c:v>
                </c:pt>
                <c:pt idx="112">
                  <c:v>8.20688745217047</c:v>
                </c:pt>
                <c:pt idx="113">
                  <c:v>8.210330368726849</c:v>
                </c:pt>
                <c:pt idx="114">
                  <c:v>8.1935882782784653</c:v>
                </c:pt>
                <c:pt idx="115">
                  <c:v>8.1843750291998774</c:v>
                </c:pt>
                <c:pt idx="116">
                  <c:v>8.1726380116632207</c:v>
                </c:pt>
                <c:pt idx="117">
                  <c:v>8.1634739610926772</c:v>
                </c:pt>
                <c:pt idx="118">
                  <c:v>8.1506766722012483</c:v>
                </c:pt>
                <c:pt idx="119">
                  <c:v>8.1272248162359571</c:v>
                </c:pt>
                <c:pt idx="120">
                  <c:v>8.1098021864572392</c:v>
                </c:pt>
                <c:pt idx="121">
                  <c:v>8.0903923725705909</c:v>
                </c:pt>
                <c:pt idx="122">
                  <c:v>8.0673143650242896</c:v>
                </c:pt>
                <c:pt idx="123">
                  <c:v>8.0437094882680746</c:v>
                </c:pt>
                <c:pt idx="124">
                  <c:v>8.0232758386281038</c:v>
                </c:pt>
                <c:pt idx="125">
                  <c:v>8.0045921319062767</c:v>
                </c:pt>
                <c:pt idx="126">
                  <c:v>7.9712753320614809</c:v>
                </c:pt>
                <c:pt idx="127">
                  <c:v>7.9175036828713008</c:v>
                </c:pt>
                <c:pt idx="128">
                  <c:v>7.9027084818246625</c:v>
                </c:pt>
                <c:pt idx="129">
                  <c:v>7.8650092586850002</c:v>
                </c:pt>
                <c:pt idx="130">
                  <c:v>7.8271594062458707</c:v>
                </c:pt>
                <c:pt idx="131">
                  <c:v>7.807697036763801</c:v>
                </c:pt>
                <c:pt idx="132">
                  <c:v>7.7871688197941751</c:v>
                </c:pt>
                <c:pt idx="133">
                  <c:v>7.7543807724783909</c:v>
                </c:pt>
                <c:pt idx="134">
                  <c:v>7.7347586901063821</c:v>
                </c:pt>
                <c:pt idx="135">
                  <c:v>7.7177231721978599</c:v>
                </c:pt>
                <c:pt idx="136">
                  <c:v>7.6931689000654515</c:v>
                </c:pt>
                <c:pt idx="137">
                  <c:v>7.6819244789875505</c:v>
                </c:pt>
                <c:pt idx="138">
                  <c:v>7.654589330640607</c:v>
                </c:pt>
                <c:pt idx="139">
                  <c:v>7.6465510610476297</c:v>
                </c:pt>
                <c:pt idx="140">
                  <c:v>7.6304194046005813</c:v>
                </c:pt>
                <c:pt idx="141">
                  <c:v>7.5908401602887228</c:v>
                </c:pt>
                <c:pt idx="142">
                  <c:v>7.5690145840546545</c:v>
                </c:pt>
                <c:pt idx="143">
                  <c:v>7.5498707444613791</c:v>
                </c:pt>
                <c:pt idx="144">
                  <c:v>7.5303908655419178</c:v>
                </c:pt>
                <c:pt idx="145">
                  <c:v>7.5215235670496803</c:v>
                </c:pt>
                <c:pt idx="146">
                  <c:v>7.5023178503712735</c:v>
                </c:pt>
                <c:pt idx="147">
                  <c:v>7.4525834960775876</c:v>
                </c:pt>
                <c:pt idx="148">
                  <c:v>7.4283031610852133</c:v>
                </c:pt>
                <c:pt idx="149">
                  <c:v>7.3870983582407153</c:v>
                </c:pt>
                <c:pt idx="150">
                  <c:v>7.3507389804023697</c:v>
                </c:pt>
                <c:pt idx="151">
                  <c:v>7.335328127407335</c:v>
                </c:pt>
                <c:pt idx="152">
                  <c:v>7.3196768376019987</c:v>
                </c:pt>
                <c:pt idx="153">
                  <c:v>7.3006228897896026</c:v>
                </c:pt>
                <c:pt idx="154">
                  <c:v>7.2809728297949201</c:v>
                </c:pt>
                <c:pt idx="155">
                  <c:v>7.2681824736816809</c:v>
                </c:pt>
                <c:pt idx="156">
                  <c:v>7.2583933668614931</c:v>
                </c:pt>
                <c:pt idx="157">
                  <c:v>7.2220014307288762</c:v>
                </c:pt>
                <c:pt idx="158">
                  <c:v>7.2126101684158757</c:v>
                </c:pt>
                <c:pt idx="159">
                  <c:v>7.1838036732308961</c:v>
                </c:pt>
                <c:pt idx="160">
                  <c:v>7.1732915390128449</c:v>
                </c:pt>
                <c:pt idx="161">
                  <c:v>7.1410660272383906</c:v>
                </c:pt>
                <c:pt idx="162">
                  <c:v>7.132069270437988</c:v>
                </c:pt>
                <c:pt idx="163">
                  <c:v>7.114217514080222</c:v>
                </c:pt>
                <c:pt idx="164">
                  <c:v>7.066774008762831</c:v>
                </c:pt>
                <c:pt idx="165">
                  <c:v>7.0428942640584165</c:v>
                </c:pt>
                <c:pt idx="166">
                  <c:v>7.0049734468515545</c:v>
                </c:pt>
                <c:pt idx="167">
                  <c:v>6.9545969711030153</c:v>
                </c:pt>
                <c:pt idx="168">
                  <c:v>6.9354912102413211</c:v>
                </c:pt>
                <c:pt idx="169">
                  <c:v>6.9229138912437929</c:v>
                </c:pt>
                <c:pt idx="170">
                  <c:v>6.8932770575821518</c:v>
                </c:pt>
                <c:pt idx="171">
                  <c:v>6.8274200645897505</c:v>
                </c:pt>
                <c:pt idx="172">
                  <c:v>6.8011852688020316</c:v>
                </c:pt>
                <c:pt idx="173">
                  <c:v>6.7695558379384737</c:v>
                </c:pt>
                <c:pt idx="174">
                  <c:v>6.7375938634259596</c:v>
                </c:pt>
                <c:pt idx="175">
                  <c:v>6.7125834406839209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BD-4BB9-B5D0-A34AD1999A08}"/>
            </c:ext>
          </c:extLst>
        </c:ser>
        <c:ser>
          <c:idx val="10"/>
          <c:order val="10"/>
          <c:tx>
            <c:strRef>
              <c:f>'Mortality Rates'!$M$2</c:f>
              <c:strCache>
                <c:ptCount val="1"/>
                <c:pt idx="0">
                  <c:v> India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Rates'!$M$3:$M$178</c:f>
              <c:numCache>
                <c:formatCode>_(* #,##0.00_);_(* \(#,##0.00\);_(* "-"??_);_(@_)</c:formatCode>
                <c:ptCount val="176"/>
                <c:pt idx="0">
                  <c:v>1.5384615384615385</c:v>
                </c:pt>
                <c:pt idx="1">
                  <c:v>2.112676056338028</c:v>
                </c:pt>
                <c:pt idx="2">
                  <c:v>1.9230769230769231</c:v>
                </c:pt>
                <c:pt idx="3">
                  <c:v>2.030456852791878</c:v>
                </c:pt>
                <c:pt idx="4">
                  <c:v>2.0080321285140563</c:v>
                </c:pt>
                <c:pt idx="5">
                  <c:v>1.5197568389057752</c:v>
                </c:pt>
                <c:pt idx="6">
                  <c:v>1.7902813299232736</c:v>
                </c:pt>
                <c:pt idx="7">
                  <c:v>2.0161290322580645</c:v>
                </c:pt>
                <c:pt idx="8">
                  <c:v>1.8148820326678767</c:v>
                </c:pt>
                <c:pt idx="9">
                  <c:v>1.8151815181518154</c:v>
                </c:pt>
                <c:pt idx="10">
                  <c:v>2.1857923497267762</c:v>
                </c:pt>
                <c:pt idx="11">
                  <c:v>2.254791431792559</c:v>
                </c:pt>
                <c:pt idx="12">
                  <c:v>2.1436227224008575</c:v>
                </c:pt>
                <c:pt idx="13">
                  <c:v>2.3957409050576755</c:v>
                </c:pt>
                <c:pt idx="14">
                  <c:v>2.9776674937965262</c:v>
                </c:pt>
                <c:pt idx="15">
                  <c:v>2.9120198265179678</c:v>
                </c:pt>
                <c:pt idx="16">
                  <c:v>2.7335984095427435</c:v>
                </c:pt>
                <c:pt idx="17">
                  <c:v>2.766798418972332</c:v>
                </c:pt>
                <c:pt idx="18">
                  <c:v>2.7513920733704551</c:v>
                </c:pt>
                <c:pt idx="19">
                  <c:v>2.5992573550414169</c:v>
                </c:pt>
                <c:pt idx="20">
                  <c:v>2.7591973244147154</c:v>
                </c:pt>
                <c:pt idx="21">
                  <c:v>2.8254499790707408</c:v>
                </c:pt>
                <c:pt idx="22">
                  <c:v>2.88551620760727</c:v>
                </c:pt>
                <c:pt idx="23">
                  <c:v>3.0256930358350238</c:v>
                </c:pt>
                <c:pt idx="24">
                  <c:v>3.3605947955390332</c:v>
                </c:pt>
                <c:pt idx="25">
                  <c:v>3.2376941300342197</c:v>
                </c:pt>
                <c:pt idx="26">
                  <c:v>3.4127266263775331</c:v>
                </c:pt>
                <c:pt idx="27">
                  <c:v>3.5962624945675792</c:v>
                </c:pt>
                <c:pt idx="28">
                  <c:v>3.4248541088682671</c:v>
                </c:pt>
                <c:pt idx="29">
                  <c:v>3.2851167654234925</c:v>
                </c:pt>
                <c:pt idx="30">
                  <c:v>3.4114793856103476</c:v>
                </c:pt>
                <c:pt idx="31">
                  <c:v>3.3288650580875783</c:v>
                </c:pt>
                <c:pt idx="32">
                  <c:v>3.3386770753467623</c:v>
                </c:pt>
                <c:pt idx="33">
                  <c:v>3.3074672433532633</c:v>
                </c:pt>
                <c:pt idx="34">
                  <c:v>3.1564007947771784</c:v>
                </c:pt>
                <c:pt idx="35">
                  <c:v>3.1932682453206755</c:v>
                </c:pt>
                <c:pt idx="36">
                  <c:v>3.2121513944223108</c:v>
                </c:pt>
                <c:pt idx="37">
                  <c:v>3.1867103416003748</c:v>
                </c:pt>
                <c:pt idx="38">
                  <c:v>3.1305631540098124</c:v>
                </c:pt>
                <c:pt idx="39">
                  <c:v>3.1922730621265454</c:v>
                </c:pt>
                <c:pt idx="40">
                  <c:v>3.1389110832096794</c:v>
                </c:pt>
                <c:pt idx="41">
                  <c:v>3.1551396507834069</c:v>
                </c:pt>
                <c:pt idx="42">
                  <c:v>3.188346745441581</c:v>
                </c:pt>
                <c:pt idx="43">
                  <c:v>3.1895791844863046</c:v>
                </c:pt>
                <c:pt idx="44">
                  <c:v>3.2636641359910472</c:v>
                </c:pt>
                <c:pt idx="45">
                  <c:v>3.3107642873536838</c:v>
                </c:pt>
                <c:pt idx="46">
                  <c:v>3.2826046112140004</c:v>
                </c:pt>
                <c:pt idx="47">
                  <c:v>3.3300586916547017</c:v>
                </c:pt>
                <c:pt idx="48">
                  <c:v>3.2725561698623693</c:v>
                </c:pt>
                <c:pt idx="49">
                  <c:v>3.3964787162915089</c:v>
                </c:pt>
                <c:pt idx="50">
                  <c:v>3.4276111999676071</c:v>
                </c:pt>
                <c:pt idx="51">
                  <c:v>3.3961833368214767</c:v>
                </c:pt>
                <c:pt idx="52">
                  <c:v>3.3537505548158015</c:v>
                </c:pt>
                <c:pt idx="53">
                  <c:v>3.3281915428724727</c:v>
                </c:pt>
                <c:pt idx="54">
                  <c:v>3.3451152719398802</c:v>
                </c:pt>
                <c:pt idx="55">
                  <c:v>3.2947064255712117</c:v>
                </c:pt>
                <c:pt idx="56">
                  <c:v>3.2417155373419062</c:v>
                </c:pt>
                <c:pt idx="57">
                  <c:v>3.2528319168137068</c:v>
                </c:pt>
                <c:pt idx="58">
                  <c:v>3.2687527228928017</c:v>
                </c:pt>
                <c:pt idx="59">
                  <c:v>3.2310000365911669</c:v>
                </c:pt>
                <c:pt idx="60">
                  <c:v>3.209223165159004</c:v>
                </c:pt>
                <c:pt idx="61">
                  <c:v>3.1683845763347827</c:v>
                </c:pt>
                <c:pt idx="62">
                  <c:v>3.1621090483358421</c:v>
                </c:pt>
                <c:pt idx="63">
                  <c:v>3.1443093482160656</c:v>
                </c:pt>
                <c:pt idx="64">
                  <c:v>3.1011029066381077</c:v>
                </c:pt>
                <c:pt idx="65">
                  <c:v>3.066098804453611</c:v>
                </c:pt>
                <c:pt idx="66">
                  <c:v>2.9877572074504526</c:v>
                </c:pt>
                <c:pt idx="67">
                  <c:v>2.9440194847204779</c:v>
                </c:pt>
                <c:pt idx="68">
                  <c:v>2.9074526108402927</c:v>
                </c:pt>
                <c:pt idx="69">
                  <c:v>2.8834856171295082</c:v>
                </c:pt>
                <c:pt idx="70">
                  <c:v>2.8846791631843569</c:v>
                </c:pt>
                <c:pt idx="71">
                  <c:v>2.8670022477601544</c:v>
                </c:pt>
                <c:pt idx="72">
                  <c:v>2.8489011985825039</c:v>
                </c:pt>
                <c:pt idx="73">
                  <c:v>2.8733972507797159</c:v>
                </c:pt>
                <c:pt idx="74">
                  <c:v>2.8520979559506259</c:v>
                </c:pt>
                <c:pt idx="75">
                  <c:v>2.8372591006423984</c:v>
                </c:pt>
                <c:pt idx="76">
                  <c:v>2.8325446898002102</c:v>
                </c:pt>
                <c:pt idx="77">
                  <c:v>2.8147861989038314</c:v>
                </c:pt>
                <c:pt idx="78">
                  <c:v>2.810023401476093</c:v>
                </c:pt>
                <c:pt idx="79">
                  <c:v>2.7894778669633631</c:v>
                </c:pt>
                <c:pt idx="80">
                  <c:v>2.8173609433858329</c:v>
                </c:pt>
                <c:pt idx="81">
                  <c:v>2.8183758429564949</c:v>
                </c:pt>
                <c:pt idx="82">
                  <c:v>2.8016855985507587</c:v>
                </c:pt>
                <c:pt idx="83">
                  <c:v>2.8112268505456557</c:v>
                </c:pt>
                <c:pt idx="84">
                  <c:v>2.8096867155592959</c:v>
                </c:pt>
                <c:pt idx="85">
                  <c:v>2.8260346612837437</c:v>
                </c:pt>
                <c:pt idx="86">
                  <c:v>2.8532864165032636</c:v>
                </c:pt>
                <c:pt idx="87">
                  <c:v>2.8732567347004734</c:v>
                </c:pt>
                <c:pt idx="88">
                  <c:v>2.862019861578355</c:v>
                </c:pt>
                <c:pt idx="89">
                  <c:v>2.859709042628289</c:v>
                </c:pt>
                <c:pt idx="90">
                  <c:v>2.8916857472035469</c:v>
                </c:pt>
                <c:pt idx="91">
                  <c:v>3.3677706446721372</c:v>
                </c:pt>
                <c:pt idx="92">
                  <c:v>3.3440042129186933</c:v>
                </c:pt>
                <c:pt idx="93">
                  <c:v>3.3156958095676292</c:v>
                </c:pt>
                <c:pt idx="94">
                  <c:v>3.2873417979497424</c:v>
                </c:pt>
                <c:pt idx="95">
                  <c:v>3.2546867833078648</c:v>
                </c:pt>
                <c:pt idx="96">
                  <c:v>3.2112232192893804</c:v>
                </c:pt>
                <c:pt idx="97">
                  <c:v>3.1839681580465906</c:v>
                </c:pt>
                <c:pt idx="98">
                  <c:v>3.175664712254036</c:v>
                </c:pt>
                <c:pt idx="99">
                  <c:v>3.2284379821205911</c:v>
                </c:pt>
                <c:pt idx="100">
                  <c:v>3.1166398599262983</c:v>
                </c:pt>
                <c:pt idx="101">
                  <c:v>3.08128915686313</c:v>
                </c:pt>
                <c:pt idx="102">
                  <c:v>3.0407287325544727</c:v>
                </c:pt>
                <c:pt idx="103">
                  <c:v>3.0036311032322831</c:v>
                </c:pt>
                <c:pt idx="104">
                  <c:v>2.9807860215793456</c:v>
                </c:pt>
                <c:pt idx="105">
                  <c:v>2.9750665160621121</c:v>
                </c:pt>
                <c:pt idx="106">
                  <c:v>2.9510191664131429</c:v>
                </c:pt>
                <c:pt idx="107">
                  <c:v>2.9084769672433302</c:v>
                </c:pt>
                <c:pt idx="108">
                  <c:v>2.883520070727851</c:v>
                </c:pt>
                <c:pt idx="109">
                  <c:v>2.8661520804467147</c:v>
                </c:pt>
                <c:pt idx="110">
                  <c:v>2.8259756207778568</c:v>
                </c:pt>
                <c:pt idx="111">
                  <c:v>2.8039591519597691</c:v>
                </c:pt>
                <c:pt idx="112">
                  <c:v>2.7820154821459377</c:v>
                </c:pt>
                <c:pt idx="113">
                  <c:v>2.7518887999531461</c:v>
                </c:pt>
                <c:pt idx="114">
                  <c:v>2.7203703820193619</c:v>
                </c:pt>
                <c:pt idx="115">
                  <c:v>2.6955798771261592</c:v>
                </c:pt>
                <c:pt idx="116">
                  <c:v>2.6679351520183263</c:v>
                </c:pt>
                <c:pt idx="117">
                  <c:v>2.6365431913463802</c:v>
                </c:pt>
                <c:pt idx="118">
                  <c:v>2.617106325528451</c:v>
                </c:pt>
                <c:pt idx="119">
                  <c:v>2.6012105629653437</c:v>
                </c:pt>
                <c:pt idx="120">
                  <c:v>2.5781222498545335</c:v>
                </c:pt>
                <c:pt idx="121">
                  <c:v>2.552590138495094</c:v>
                </c:pt>
                <c:pt idx="122">
                  <c:v>2.5329501402266956</c:v>
                </c:pt>
                <c:pt idx="123">
                  <c:v>2.4889967565481359</c:v>
                </c:pt>
                <c:pt idx="124">
                  <c:v>2.4622224370836503</c:v>
                </c:pt>
                <c:pt idx="125">
                  <c:v>2.4352934243004132</c:v>
                </c:pt>
                <c:pt idx="126">
                  <c:v>2.4132010122878729</c:v>
                </c:pt>
                <c:pt idx="127">
                  <c:v>2.4115016407407048</c:v>
                </c:pt>
                <c:pt idx="128">
                  <c:v>2.3819222989099087</c:v>
                </c:pt>
                <c:pt idx="129">
                  <c:v>2.3488785890423558</c:v>
                </c:pt>
                <c:pt idx="130">
                  <c:v>2.3165744492578098</c:v>
                </c:pt>
                <c:pt idx="131">
                  <c:v>2.286002147416446</c:v>
                </c:pt>
                <c:pt idx="132">
                  <c:v>2.2563623779501425</c:v>
                </c:pt>
                <c:pt idx="133">
                  <c:v>2.2342590301628888</c:v>
                </c:pt>
                <c:pt idx="134">
                  <c:v>2.2091789491756293</c:v>
                </c:pt>
                <c:pt idx="135">
                  <c:v>2.183159425665453</c:v>
                </c:pt>
                <c:pt idx="136">
                  <c:v>2.1541390162543173</c:v>
                </c:pt>
                <c:pt idx="137">
                  <c:v>2.1349731351734871</c:v>
                </c:pt>
                <c:pt idx="138">
                  <c:v>2.1145319282629487</c:v>
                </c:pt>
                <c:pt idx="139">
                  <c:v>2.1011851484401118</c:v>
                </c:pt>
                <c:pt idx="140">
                  <c:v>2.089006941322193</c:v>
                </c:pt>
                <c:pt idx="141">
                  <c:v>2.078352013601235</c:v>
                </c:pt>
                <c:pt idx="142">
                  <c:v>2.0556568829499078</c:v>
                </c:pt>
                <c:pt idx="143">
                  <c:v>2.0399653775258733</c:v>
                </c:pt>
                <c:pt idx="144">
                  <c:v>2.0191726842687339</c:v>
                </c:pt>
                <c:pt idx="145">
                  <c:v>2.0093704632440281</c:v>
                </c:pt>
                <c:pt idx="146">
                  <c:v>2.000569927753276</c:v>
                </c:pt>
                <c:pt idx="147">
                  <c:v>1.9545904313201659</c:v>
                </c:pt>
                <c:pt idx="148">
                  <c:v>1.945790022271997</c:v>
                </c:pt>
                <c:pt idx="149">
                  <c:v>1.9228192042848768</c:v>
                </c:pt>
                <c:pt idx="150">
                  <c:v>1.9200884797234572</c:v>
                </c:pt>
                <c:pt idx="151">
                  <c:v>1.9039595559790419</c:v>
                </c:pt>
                <c:pt idx="152">
                  <c:v>1.8928149747623524</c:v>
                </c:pt>
                <c:pt idx="153">
                  <c:v>1.8814461171475338</c:v>
                </c:pt>
                <c:pt idx="154">
                  <c:v>1.8680443452624547</c:v>
                </c:pt>
                <c:pt idx="155">
                  <c:v>1.8588968028714978</c:v>
                </c:pt>
                <c:pt idx="156">
                  <c:v>1.8505531822118479</c:v>
                </c:pt>
                <c:pt idx="157">
                  <c:v>1.8459189094169957</c:v>
                </c:pt>
                <c:pt idx="158">
                  <c:v>1.8334639323281314</c:v>
                </c:pt>
                <c:pt idx="159">
                  <c:v>1.8235431169267378</c:v>
                </c:pt>
                <c:pt idx="160">
                  <c:v>1.8139494369878075</c:v>
                </c:pt>
                <c:pt idx="161">
                  <c:v>1.7990997255302348</c:v>
                </c:pt>
                <c:pt idx="162">
                  <c:v>1.787270024397327</c:v>
                </c:pt>
                <c:pt idx="163">
                  <c:v>1.7773893644597649</c:v>
                </c:pt>
                <c:pt idx="164">
                  <c:v>1.7674620263518033</c:v>
                </c:pt>
                <c:pt idx="165">
                  <c:v>1.7537457739186846</c:v>
                </c:pt>
                <c:pt idx="166">
                  <c:v>1.7433724438893867</c:v>
                </c:pt>
                <c:pt idx="167">
                  <c:v>1.7212053335360775</c:v>
                </c:pt>
                <c:pt idx="168">
                  <c:v>1.7090630920846215</c:v>
                </c:pt>
                <c:pt idx="169">
                  <c:v>1.6990630812318619</c:v>
                </c:pt>
                <c:pt idx="170">
                  <c:v>1.6946575733708731</c:v>
                </c:pt>
                <c:pt idx="171">
                  <c:v>1.6827045035598927</c:v>
                </c:pt>
                <c:pt idx="172">
                  <c:v>1.6756479963430018</c:v>
                </c:pt>
                <c:pt idx="173">
                  <c:v>1.664612637277034</c:v>
                </c:pt>
                <c:pt idx="174">
                  <c:v>1.6562567273832884</c:v>
                </c:pt>
                <c:pt idx="175">
                  <c:v>1.6471845938115963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BD-4BB9-B5D0-A34AD1999A08}"/>
            </c:ext>
          </c:extLst>
        </c:ser>
        <c:ser>
          <c:idx val="11"/>
          <c:order val="11"/>
          <c:tx>
            <c:strRef>
              <c:f>'Mortality Rates'!$N$2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Rates'!$N$3:$N$178</c:f>
              <c:numCache>
                <c:formatCode>_(* #,##0.00_);_(* \(#,##0.00\);_(* "-"??_);_(@_)</c:formatCode>
                <c:ptCount val="176"/>
                <c:pt idx="0">
                  <c:v>3.3532934131736525</c:v>
                </c:pt>
                <c:pt idx="1">
                  <c:v>3.4077555816686247</c:v>
                </c:pt>
                <c:pt idx="2">
                  <c:v>3.159041394335512</c:v>
                </c:pt>
                <c:pt idx="3">
                  <c:v>3.4518828451882846</c:v>
                </c:pt>
                <c:pt idx="4">
                  <c:v>3.3596837944664033</c:v>
                </c:pt>
                <c:pt idx="5">
                  <c:v>3.4155597722960152</c:v>
                </c:pt>
                <c:pt idx="6">
                  <c:v>3.7238873751135335</c:v>
                </c:pt>
                <c:pt idx="7">
                  <c:v>3.690685413005272</c:v>
                </c:pt>
                <c:pt idx="8">
                  <c:v>3.556658395368073</c:v>
                </c:pt>
                <c:pt idx="9">
                  <c:v>3.4642032332563506</c:v>
                </c:pt>
                <c:pt idx="10">
                  <c:v>3.354746609564597</c:v>
                </c:pt>
                <c:pt idx="11">
                  <c:v>3.3574720210664912</c:v>
                </c:pt>
                <c:pt idx="12">
                  <c:v>3.1358885017421603</c:v>
                </c:pt>
                <c:pt idx="13">
                  <c:v>2.9520295202952029</c:v>
                </c:pt>
                <c:pt idx="14">
                  <c:v>2.9352226720647772</c:v>
                </c:pt>
                <c:pt idx="15">
                  <c:v>2.6903784769721844</c:v>
                </c:pt>
                <c:pt idx="16">
                  <c:v>2.7666399358460305</c:v>
                </c:pt>
                <c:pt idx="17">
                  <c:v>2.6002166847237271</c:v>
                </c:pt>
                <c:pt idx="18">
                  <c:v>2.4608501118568231</c:v>
                </c:pt>
                <c:pt idx="19">
                  <c:v>2.3952095808383236</c:v>
                </c:pt>
                <c:pt idx="20">
                  <c:v>2.3952095808383236</c:v>
                </c:pt>
                <c:pt idx="21">
                  <c:v>2.3757041391133971</c:v>
                </c:pt>
                <c:pt idx="22">
                  <c:v>2.197802197802198</c:v>
                </c:pt>
                <c:pt idx="23">
                  <c:v>2.0761943156621649</c:v>
                </c:pt>
                <c:pt idx="24">
                  <c:v>1.9286229271809661</c:v>
                </c:pt>
                <c:pt idx="25">
                  <c:v>1.9400065210303228</c:v>
                </c:pt>
                <c:pt idx="26">
                  <c:v>1.9066878520872454</c:v>
                </c:pt>
                <c:pt idx="27">
                  <c:v>1.8516015677794297</c:v>
                </c:pt>
                <c:pt idx="28">
                  <c:v>1.8600416233090531</c:v>
                </c:pt>
                <c:pt idx="29">
                  <c:v>1.9821363024593173</c:v>
                </c:pt>
                <c:pt idx="30">
                  <c:v>2.049982724864678</c:v>
                </c:pt>
                <c:pt idx="31">
                  <c:v>2.0438898450946645</c:v>
                </c:pt>
                <c:pt idx="32">
                  <c:v>2.1017362168748095</c:v>
                </c:pt>
                <c:pt idx="33">
                  <c:v>2.1374484807821337</c:v>
                </c:pt>
                <c:pt idx="34">
                  <c:v>2.2022763023965948</c:v>
                </c:pt>
                <c:pt idx="35">
                  <c:v>2.3578985117446658</c:v>
                </c:pt>
                <c:pt idx="36">
                  <c:v>2.4517023304167029</c:v>
                </c:pt>
                <c:pt idx="37">
                  <c:v>2.4849899933288859</c:v>
                </c:pt>
                <c:pt idx="38">
                  <c:v>2.4960048702534054</c:v>
                </c:pt>
                <c:pt idx="39">
                  <c:v>2.6253709763336124</c:v>
                </c:pt>
                <c:pt idx="40">
                  <c:v>2.720882775300431</c:v>
                </c:pt>
                <c:pt idx="41">
                  <c:v>2.7676512164273492</c:v>
                </c:pt>
                <c:pt idx="42">
                  <c:v>2.8942922206714168</c:v>
                </c:pt>
                <c:pt idx="43">
                  <c:v>2.9737903225806455</c:v>
                </c:pt>
                <c:pt idx="44">
                  <c:v>3.0809547418372407</c:v>
                </c:pt>
                <c:pt idx="45">
                  <c:v>3.1807060468367703</c:v>
                </c:pt>
                <c:pt idx="46">
                  <c:v>3.2736256948733784</c:v>
                </c:pt>
                <c:pt idx="47">
                  <c:v>3.4751630032936749</c:v>
                </c:pt>
                <c:pt idx="48">
                  <c:v>3.5550839026331502</c:v>
                </c:pt>
                <c:pt idx="49">
                  <c:v>3.6386284665311743</c:v>
                </c:pt>
                <c:pt idx="50">
                  <c:v>3.6815402627813194</c:v>
                </c:pt>
                <c:pt idx="51">
                  <c:v>3.7281126833365636</c:v>
                </c:pt>
                <c:pt idx="52">
                  <c:v>3.7883652240914349</c:v>
                </c:pt>
                <c:pt idx="53">
                  <c:v>3.8689906148247459</c:v>
                </c:pt>
                <c:pt idx="54">
                  <c:v>3.9839111281363722</c:v>
                </c:pt>
                <c:pt idx="55">
                  <c:v>3.9944468984665868</c:v>
                </c:pt>
                <c:pt idx="56">
                  <c:v>4.1144789579158321</c:v>
                </c:pt>
                <c:pt idx="57">
                  <c:v>4.2245622780235523</c:v>
                </c:pt>
                <c:pt idx="58">
                  <c:v>4.3221759920511706</c:v>
                </c:pt>
                <c:pt idx="59">
                  <c:v>4.3942479787693642</c:v>
                </c:pt>
                <c:pt idx="60">
                  <c:v>4.4853257860087368</c:v>
                </c:pt>
                <c:pt idx="61">
                  <c:v>4.5861434702636421</c:v>
                </c:pt>
                <c:pt idx="62">
                  <c:v>4.6275325947236334</c:v>
                </c:pt>
                <c:pt idx="63">
                  <c:v>4.6923687908596561</c:v>
                </c:pt>
                <c:pt idx="64">
                  <c:v>4.715714982918497</c:v>
                </c:pt>
                <c:pt idx="65">
                  <c:v>4.7708878476236833</c:v>
                </c:pt>
                <c:pt idx="66">
                  <c:v>4.8371473544012593</c:v>
                </c:pt>
                <c:pt idx="67">
                  <c:v>4.9791779829802643</c:v>
                </c:pt>
                <c:pt idx="68">
                  <c:v>4.9791779829802643</c:v>
                </c:pt>
                <c:pt idx="69">
                  <c:v>5.0712867713409135</c:v>
                </c:pt>
                <c:pt idx="70">
                  <c:v>5.1614452046573041</c:v>
                </c:pt>
                <c:pt idx="71">
                  <c:v>5.2048394825107813</c:v>
                </c:pt>
                <c:pt idx="72">
                  <c:v>5.2628438450981561</c:v>
                </c:pt>
                <c:pt idx="73">
                  <c:v>5.2812926988653235</c:v>
                </c:pt>
                <c:pt idx="74">
                  <c:v>5.2971499674112694</c:v>
                </c:pt>
                <c:pt idx="75">
                  <c:v>5.3039262062440873</c:v>
                </c:pt>
                <c:pt idx="76">
                  <c:v>5.2982476842291577</c:v>
                </c:pt>
                <c:pt idx="77">
                  <c:v>5.3</c:v>
                </c:pt>
                <c:pt idx="78">
                  <c:v>5.3138394692032183</c:v>
                </c:pt>
                <c:pt idx="79">
                  <c:v>5.3284927977514931</c:v>
                </c:pt>
                <c:pt idx="80">
                  <c:v>5.3284927977514931</c:v>
                </c:pt>
                <c:pt idx="81">
                  <c:v>5.3367513400139828</c:v>
                </c:pt>
                <c:pt idx="82">
                  <c:v>5.3249622136960824</c:v>
                </c:pt>
                <c:pt idx="83">
                  <c:v>5.3358880566684084</c:v>
                </c:pt>
                <c:pt idx="84">
                  <c:v>5.3277739170720411</c:v>
                </c:pt>
                <c:pt idx="85">
                  <c:v>5.3276320351323241</c:v>
                </c:pt>
                <c:pt idx="86">
                  <c:v>5.3147336868803317</c:v>
                </c:pt>
                <c:pt idx="87">
                  <c:v>5.3133436728129126</c:v>
                </c:pt>
                <c:pt idx="88">
                  <c:v>5.3111034719834995</c:v>
                </c:pt>
                <c:pt idx="89">
                  <c:v>5.2883792572308748</c:v>
                </c:pt>
                <c:pt idx="90">
                  <c:v>5.2721378604333724</c:v>
                </c:pt>
                <c:pt idx="91">
                  <c:v>5.2935842212650197</c:v>
                </c:pt>
                <c:pt idx="92">
                  <c:v>5.2932842164919238</c:v>
                </c:pt>
                <c:pt idx="93">
                  <c:v>5.2857708180224998</c:v>
                </c:pt>
                <c:pt idx="94">
                  <c:v>5.2761979841207278</c:v>
                </c:pt>
                <c:pt idx="95">
                  <c:v>5.3352720765057882</c:v>
                </c:pt>
                <c:pt idx="96">
                  <c:v>5.3241902213302117</c:v>
                </c:pt>
                <c:pt idx="97">
                  <c:v>5.3241902213302117</c:v>
                </c:pt>
                <c:pt idx="98">
                  <c:v>5.3084568826697769</c:v>
                </c:pt>
                <c:pt idx="99">
                  <c:v>5.3447324875896305</c:v>
                </c:pt>
                <c:pt idx="100">
                  <c:v>5.3316494618932575</c:v>
                </c:pt>
                <c:pt idx="101">
                  <c:v>5.3010864224490906</c:v>
                </c:pt>
                <c:pt idx="102">
                  <c:v>5.3010864224490906</c:v>
                </c:pt>
                <c:pt idx="103">
                  <c:v>5.3010864224490906</c:v>
                </c:pt>
                <c:pt idx="104">
                  <c:v>5.2210345383251866</c:v>
                </c:pt>
                <c:pt idx="105">
                  <c:v>5.1834470989761092</c:v>
                </c:pt>
                <c:pt idx="106">
                  <c:v>5.1651143099068584</c:v>
                </c:pt>
                <c:pt idx="107">
                  <c:v>5.1178627553693037</c:v>
                </c:pt>
                <c:pt idx="108">
                  <c:v>5.0545811992343115</c:v>
                </c:pt>
                <c:pt idx="109">
                  <c:v>4.9841852872155901</c:v>
                </c:pt>
                <c:pt idx="110">
                  <c:v>4.9291155844811056</c:v>
                </c:pt>
                <c:pt idx="111">
                  <c:v>4.9288669155483804</c:v>
                </c:pt>
                <c:pt idx="112">
                  <c:v>4.8443762679994062</c:v>
                </c:pt>
                <c:pt idx="113">
                  <c:v>4.8106598736099544</c:v>
                </c:pt>
                <c:pt idx="114">
                  <c:v>4.7284283513097076</c:v>
                </c:pt>
                <c:pt idx="115">
                  <c:v>4.6325125011793569</c:v>
                </c:pt>
                <c:pt idx="116">
                  <c:v>4.5542994810971091</c:v>
                </c:pt>
                <c:pt idx="117">
                  <c:v>4.4700104588240643</c:v>
                </c:pt>
                <c:pt idx="118">
                  <c:v>4.4220744202768287</c:v>
                </c:pt>
                <c:pt idx="119">
                  <c:v>4.4218757021525192</c:v>
                </c:pt>
                <c:pt idx="120">
                  <c:v>4.2761015845452572</c:v>
                </c:pt>
                <c:pt idx="121">
                  <c:v>4.1657855783463731</c:v>
                </c:pt>
                <c:pt idx="122">
                  <c:v>4.064369713224675</c:v>
                </c:pt>
                <c:pt idx="123">
                  <c:v>4.0611857837882415</c:v>
                </c:pt>
                <c:pt idx="124">
                  <c:v>3.878072763028515</c:v>
                </c:pt>
                <c:pt idx="125">
                  <c:v>3.8229376257545273</c:v>
                </c:pt>
                <c:pt idx="126">
                  <c:v>3.7465397595843921</c:v>
                </c:pt>
                <c:pt idx="127">
                  <c:v>3.626696002933627</c:v>
                </c:pt>
                <c:pt idx="128">
                  <c:v>3.5113801281370574</c:v>
                </c:pt>
                <c:pt idx="129">
                  <c:v>3.4294783328733089</c:v>
                </c:pt>
                <c:pt idx="130">
                  <c:v>3.3406003689418076</c:v>
                </c:pt>
                <c:pt idx="131">
                  <c:v>3.2621841597751118</c:v>
                </c:pt>
                <c:pt idx="132">
                  <c:v>3.1944177709493626</c:v>
                </c:pt>
                <c:pt idx="133">
                  <c:v>3.1075548939337549</c:v>
                </c:pt>
                <c:pt idx="134">
                  <c:v>3.0027161746709252</c:v>
                </c:pt>
                <c:pt idx="135">
                  <c:v>2.8929299893705651</c:v>
                </c:pt>
                <c:pt idx="136">
                  <c:v>2.7783884797185885</c:v>
                </c:pt>
                <c:pt idx="137">
                  <c:v>2.6710613052076466</c:v>
                </c:pt>
                <c:pt idx="138">
                  <c:v>2.5804972488282045</c:v>
                </c:pt>
                <c:pt idx="139">
                  <c:v>2.5290957923008057</c:v>
                </c:pt>
                <c:pt idx="140">
                  <c:v>2.4677360993848754</c:v>
                </c:pt>
                <c:pt idx="141">
                  <c:v>2.4677360993848754</c:v>
                </c:pt>
                <c:pt idx="142">
                  <c:v>2.3366595927213618</c:v>
                </c:pt>
                <c:pt idx="143">
                  <c:v>2.26633833816383</c:v>
                </c:pt>
                <c:pt idx="144">
                  <c:v>2.1953480532614194</c:v>
                </c:pt>
                <c:pt idx="145">
                  <c:v>2.1447446586230203</c:v>
                </c:pt>
                <c:pt idx="146">
                  <c:v>2.1166254598082372</c:v>
                </c:pt>
                <c:pt idx="147">
                  <c:v>2.0728411145896124</c:v>
                </c:pt>
                <c:pt idx="148">
                  <c:v>2.0125646300105631</c:v>
                </c:pt>
                <c:pt idx="149">
                  <c:v>1.95226621172415</c:v>
                </c:pt>
                <c:pt idx="150">
                  <c:v>1.9644495214358653</c:v>
                </c:pt>
                <c:pt idx="151">
                  <c:v>1.9524877650897228</c:v>
                </c:pt>
                <c:pt idx="152">
                  <c:v>1.932270584511852</c:v>
                </c:pt>
                <c:pt idx="153">
                  <c:v>1.9241476435332263</c:v>
                </c:pt>
                <c:pt idx="154">
                  <c:v>1.9034264900235309</c:v>
                </c:pt>
                <c:pt idx="155">
                  <c:v>1.8951760602634136</c:v>
                </c:pt>
                <c:pt idx="156">
                  <c:v>1.9009544276594399</c:v>
                </c:pt>
                <c:pt idx="157">
                  <c:v>1.9015030780288118</c:v>
                </c:pt>
                <c:pt idx="158">
                  <c:v>1.8951066190065327</c:v>
                </c:pt>
                <c:pt idx="159">
                  <c:v>1.8869072055223586</c:v>
                </c:pt>
                <c:pt idx="160">
                  <c:v>1.8920865468295172</c:v>
                </c:pt>
                <c:pt idx="161">
                  <c:v>1.8847795163584635</c:v>
                </c:pt>
                <c:pt idx="162">
                  <c:v>1.8887322288802726</c:v>
                </c:pt>
                <c:pt idx="163">
                  <c:v>1.8944480121431488</c:v>
                </c:pt>
                <c:pt idx="164">
                  <c:v>1.8986609595974202</c:v>
                </c:pt>
                <c:pt idx="165">
                  <c:v>1.9026999125360253</c:v>
                </c:pt>
                <c:pt idx="166">
                  <c:v>2.1245421245421245</c:v>
                </c:pt>
                <c:pt idx="167">
                  <c:v>1.9011566184276696</c:v>
                </c:pt>
                <c:pt idx="168">
                  <c:v>1.9003595274781717</c:v>
                </c:pt>
                <c:pt idx="169">
                  <c:v>1.9081594557597379</c:v>
                </c:pt>
                <c:pt idx="170">
                  <c:v>1.9180865816319523</c:v>
                </c:pt>
                <c:pt idx="171">
                  <c:v>1.9253582775406686</c:v>
                </c:pt>
                <c:pt idx="172">
                  <c:v>1.9164539524330455</c:v>
                </c:pt>
                <c:pt idx="173">
                  <c:v>1.9119537275064269</c:v>
                </c:pt>
                <c:pt idx="174">
                  <c:v>1.9128149308413198</c:v>
                </c:pt>
                <c:pt idx="175">
                  <c:v>1.9096259930846995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BD-4BB9-B5D0-A34AD1999A08}"/>
            </c:ext>
          </c:extLst>
        </c:ser>
        <c:ser>
          <c:idx val="12"/>
          <c:order val="12"/>
          <c:tx>
            <c:strRef>
              <c:f>'Mortality Rates'!$O$2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Rates'!$O$3:$O$178</c:f>
              <c:numCache>
                <c:formatCode>_(* #,##0.00_);_(* \(#,##0.00\);_(* "-"??_);_(@_)</c:formatCode>
                <c:ptCount val="176"/>
                <c:pt idx="0">
                  <c:v>1.5915119363395225</c:v>
                </c:pt>
                <c:pt idx="1">
                  <c:v>1.3274336283185841</c:v>
                </c:pt>
                <c:pt idx="2">
                  <c:v>1.056338028169014</c:v>
                </c:pt>
                <c:pt idx="3">
                  <c:v>0.84507042253521114</c:v>
                </c:pt>
                <c:pt idx="4">
                  <c:v>0.79908675799086759</c:v>
                </c:pt>
                <c:pt idx="5">
                  <c:v>0.65298507462686561</c:v>
                </c:pt>
                <c:pt idx="6">
                  <c:v>0.51736881005173685</c:v>
                </c:pt>
                <c:pt idx="7">
                  <c:v>0.40768782760629008</c:v>
                </c:pt>
                <c:pt idx="8">
                  <c:v>0.37313432835820892</c:v>
                </c:pt>
                <c:pt idx="9">
                  <c:v>0.37021801727684078</c:v>
                </c:pt>
                <c:pt idx="10">
                  <c:v>0.46263345195729533</c:v>
                </c:pt>
                <c:pt idx="11">
                  <c:v>0.4088050314465409</c:v>
                </c:pt>
                <c:pt idx="12">
                  <c:v>0.38461538461538464</c:v>
                </c:pt>
                <c:pt idx="13">
                  <c:v>0.4020100502512563</c:v>
                </c:pt>
                <c:pt idx="14">
                  <c:v>0.42402826855123671</c:v>
                </c:pt>
                <c:pt idx="15">
                  <c:v>0.41657531243148432</c:v>
                </c:pt>
                <c:pt idx="16">
                  <c:v>0.43174342105263164</c:v>
                </c:pt>
                <c:pt idx="17">
                  <c:v>0.48666536889234957</c:v>
                </c:pt>
                <c:pt idx="18">
                  <c:v>0.52336448598130847</c:v>
                </c:pt>
                <c:pt idx="19">
                  <c:v>0.54054054054054057</c:v>
                </c:pt>
                <c:pt idx="20">
                  <c:v>0.59785475646210662</c:v>
                </c:pt>
                <c:pt idx="21">
                  <c:v>0.70726237709159911</c:v>
                </c:pt>
                <c:pt idx="22">
                  <c:v>0.81094779523568172</c:v>
                </c:pt>
                <c:pt idx="23">
                  <c:v>0.83153168135705979</c:v>
                </c:pt>
                <c:pt idx="24">
                  <c:v>0.83497053045186642</c:v>
                </c:pt>
                <c:pt idx="25">
                  <c:v>0.87040618955512572</c:v>
                </c:pt>
                <c:pt idx="26">
                  <c:v>0.88846580993177848</c:v>
                </c:pt>
                <c:pt idx="27">
                  <c:v>0.95011876484560576</c:v>
                </c:pt>
                <c:pt idx="28">
                  <c:v>0.95927032552288094</c:v>
                </c:pt>
                <c:pt idx="29">
                  <c:v>0.93932861102556209</c:v>
                </c:pt>
                <c:pt idx="30">
                  <c:v>0.97719869706840379</c:v>
                </c:pt>
                <c:pt idx="31">
                  <c:v>0.97237227967278905</c:v>
                </c:pt>
                <c:pt idx="32">
                  <c:v>1.0113392583512106</c:v>
                </c:pt>
                <c:pt idx="33">
                  <c:v>1.051028179741051</c:v>
                </c:pt>
                <c:pt idx="34">
                  <c:v>1.073805202661827</c:v>
                </c:pt>
                <c:pt idx="35">
                  <c:v>1.0726695875509895</c:v>
                </c:pt>
                <c:pt idx="36">
                  <c:v>1.1136192626034613</c:v>
                </c:pt>
                <c:pt idx="37">
                  <c:v>1.1430290269213417</c:v>
                </c:pt>
                <c:pt idx="38">
                  <c:v>1.1559825851974177</c:v>
                </c:pt>
                <c:pt idx="39">
                  <c:v>1.1985018726591761</c:v>
                </c:pt>
                <c:pt idx="40">
                  <c:v>1.2098581030619866</c:v>
                </c:pt>
                <c:pt idx="41">
                  <c:v>1.2511170688114388</c:v>
                </c:pt>
                <c:pt idx="42">
                  <c:v>1.2498140157714626</c:v>
                </c:pt>
                <c:pt idx="43">
                  <c:v>1.2479572128955578</c:v>
                </c:pt>
                <c:pt idx="44">
                  <c:v>1.3489475244589386</c:v>
                </c:pt>
                <c:pt idx="45">
                  <c:v>1.391767841279242</c:v>
                </c:pt>
                <c:pt idx="46">
                  <c:v>1.4038717304566277</c:v>
                </c:pt>
                <c:pt idx="47">
                  <c:v>1.400560224089636</c:v>
                </c:pt>
                <c:pt idx="48">
                  <c:v>1.4115571239523599</c:v>
                </c:pt>
                <c:pt idx="49">
                  <c:v>1.4212454212454213</c:v>
                </c:pt>
                <c:pt idx="50">
                  <c:v>1.4304481097649977</c:v>
                </c:pt>
                <c:pt idx="51">
                  <c:v>1.4254545454545453</c:v>
                </c:pt>
                <c:pt idx="52">
                  <c:v>1.4209076410033348</c:v>
                </c:pt>
                <c:pt idx="53">
                  <c:v>1.417413942724906</c:v>
                </c:pt>
                <c:pt idx="54">
                  <c:v>1.4287776013854814</c:v>
                </c:pt>
                <c:pt idx="55">
                  <c:v>1.4263074484944533</c:v>
                </c:pt>
                <c:pt idx="56">
                  <c:v>1.4248704663212435</c:v>
                </c:pt>
                <c:pt idx="57">
                  <c:v>1.421188630490956</c:v>
                </c:pt>
                <c:pt idx="58">
                  <c:v>1.4183381088825215</c:v>
                </c:pt>
                <c:pt idx="59">
                  <c:v>1.4163090128755365</c:v>
                </c:pt>
                <c:pt idx="60">
                  <c:v>1.4102564102564104</c:v>
                </c:pt>
                <c:pt idx="61">
                  <c:v>1.4070494599204093</c:v>
                </c:pt>
                <c:pt idx="62">
                  <c:v>1.4052519517388218</c:v>
                </c:pt>
                <c:pt idx="63">
                  <c:v>1.4022662889518414</c:v>
                </c:pt>
                <c:pt idx="64">
                  <c:v>1.4148273910582909</c:v>
                </c:pt>
                <c:pt idx="65">
                  <c:v>1.4126289023873428</c:v>
                </c:pt>
                <c:pt idx="66">
                  <c:v>1.4094432699083863</c:v>
                </c:pt>
                <c:pt idx="67">
                  <c:v>1.4343974124595698</c:v>
                </c:pt>
                <c:pt idx="68">
                  <c:v>1.4337925217880236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BD-4BB9-B5D0-A34AD1999A08}"/>
            </c:ext>
          </c:extLst>
        </c:ser>
        <c:ser>
          <c:idx val="13"/>
          <c:order val="13"/>
          <c:tx>
            <c:strRef>
              <c:f>'Mortality Rates'!$P$2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Rates'!$P$3:$P$178</c:f>
              <c:numCache>
                <c:formatCode>_(* #,##0.00_);_(* \(#,##0.00\);_(* "-"??_);_(@_)</c:formatCode>
                <c:ptCount val="176"/>
                <c:pt idx="0">
                  <c:v>0</c:v>
                </c:pt>
                <c:pt idx="1">
                  <c:v>0.28409090909090912</c:v>
                </c:pt>
                <c:pt idx="2">
                  <c:v>0.25380710659898476</c:v>
                </c:pt>
                <c:pt idx="3">
                  <c:v>1.1214953271028036</c:v>
                </c:pt>
                <c:pt idx="4">
                  <c:v>1.0687022900763359</c:v>
                </c:pt>
                <c:pt idx="5">
                  <c:v>1.762977473065622</c:v>
                </c:pt>
                <c:pt idx="6">
                  <c:v>1.4888337468982631</c:v>
                </c:pt>
                <c:pt idx="7">
                  <c:v>1.5346838551258442</c:v>
                </c:pt>
                <c:pt idx="8">
                  <c:v>1.7171717171717171</c:v>
                </c:pt>
                <c:pt idx="9">
                  <c:v>2.0668425681618294</c:v>
                </c:pt>
                <c:pt idx="10">
                  <c:v>2.4128686327077746</c:v>
                </c:pt>
                <c:pt idx="11">
                  <c:v>2.5437727122563594</c:v>
                </c:pt>
                <c:pt idx="12">
                  <c:v>2.6508742244782857</c:v>
                </c:pt>
                <c:pt idx="13">
                  <c:v>2.9206190713929105</c:v>
                </c:pt>
                <c:pt idx="14">
                  <c:v>3.225806451612903</c:v>
                </c:pt>
                <c:pt idx="15">
                  <c:v>3.5630965005302224</c:v>
                </c:pt>
                <c:pt idx="16">
                  <c:v>3.4779672463278746</c:v>
                </c:pt>
                <c:pt idx="17">
                  <c:v>3.5841274356421557</c:v>
                </c:pt>
                <c:pt idx="18">
                  <c:v>4.1681856847733627</c:v>
                </c:pt>
                <c:pt idx="19">
                  <c:v>4.0038334575657544</c:v>
                </c:pt>
                <c:pt idx="20">
                  <c:v>4.2108251324753976</c:v>
                </c:pt>
                <c:pt idx="21">
                  <c:v>4.3931238062163569</c:v>
                </c:pt>
                <c:pt idx="22">
                  <c:v>4.7022703401470469</c:v>
                </c:pt>
                <c:pt idx="23">
                  <c:v>4.945709281961471</c:v>
                </c:pt>
                <c:pt idx="24">
                  <c:v>5.0928736190360571</c:v>
                </c:pt>
                <c:pt idx="25">
                  <c:v>5.2943414687177253</c:v>
                </c:pt>
                <c:pt idx="26">
                  <c:v>5.3885084846680558</c:v>
                </c:pt>
                <c:pt idx="27">
                  <c:v>5.4308093994778064</c:v>
                </c:pt>
                <c:pt idx="28">
                  <c:v>5.589788732394366</c:v>
                </c:pt>
                <c:pt idx="29">
                  <c:v>5.7015184740783642</c:v>
                </c:pt>
                <c:pt idx="30">
                  <c:v>6.0889212269750699</c:v>
                </c:pt>
                <c:pt idx="31">
                  <c:v>6.0553159444102143</c:v>
                </c:pt>
                <c:pt idx="32">
                  <c:v>6.3176253996963911</c:v>
                </c:pt>
                <c:pt idx="33">
                  <c:v>6.2897930049964312</c:v>
                </c:pt>
                <c:pt idx="34">
                  <c:v>6.3909875514209666</c:v>
                </c:pt>
                <c:pt idx="35">
                  <c:v>6.3543036310306462</c:v>
                </c:pt>
                <c:pt idx="36">
                  <c:v>6.4948902988327601</c:v>
                </c:pt>
                <c:pt idx="37">
                  <c:v>6.3011915714830682</c:v>
                </c:pt>
                <c:pt idx="38">
                  <c:v>6.311653926634496</c:v>
                </c:pt>
                <c:pt idx="39">
                  <c:v>6.678675621169698</c:v>
                </c:pt>
                <c:pt idx="40">
                  <c:v>6.812255541069101</c:v>
                </c:pt>
                <c:pt idx="41">
                  <c:v>6.8091858037578294</c:v>
                </c:pt>
                <c:pt idx="42">
                  <c:v>6.7589001083559728</c:v>
                </c:pt>
                <c:pt idx="43">
                  <c:v>6.8545785182143479</c:v>
                </c:pt>
                <c:pt idx="44">
                  <c:v>6.9241405232706432</c:v>
                </c:pt>
                <c:pt idx="45">
                  <c:v>6.957356129900556</c:v>
                </c:pt>
                <c:pt idx="46">
                  <c:v>6.8782222018998844</c:v>
                </c:pt>
                <c:pt idx="47">
                  <c:v>6.945913850804275</c:v>
                </c:pt>
                <c:pt idx="48">
                  <c:v>6.9629248197734288</c:v>
                </c:pt>
                <c:pt idx="49">
                  <c:v>6.9931911738884436</c:v>
                </c:pt>
                <c:pt idx="50">
                  <c:v>6.826792284026693</c:v>
                </c:pt>
                <c:pt idx="51">
                  <c:v>6.6077302631578947</c:v>
                </c:pt>
                <c:pt idx="52">
                  <c:v>6.7580588304414242</c:v>
                </c:pt>
                <c:pt idx="53">
                  <c:v>6.8560165115730989</c:v>
                </c:pt>
                <c:pt idx="54">
                  <c:v>6.7935696509046881</c:v>
                </c:pt>
                <c:pt idx="55">
                  <c:v>6.8461450191888416</c:v>
                </c:pt>
                <c:pt idx="56">
                  <c:v>6.8540150449513799</c:v>
                </c:pt>
                <c:pt idx="57">
                  <c:v>6.9639446727241161</c:v>
                </c:pt>
                <c:pt idx="58">
                  <c:v>6.9908209165804456</c:v>
                </c:pt>
                <c:pt idx="59">
                  <c:v>6.9026098026734566</c:v>
                </c:pt>
                <c:pt idx="60">
                  <c:v>6.8581124928496235</c:v>
                </c:pt>
                <c:pt idx="61">
                  <c:v>6.7508087420415741</c:v>
                </c:pt>
                <c:pt idx="62">
                  <c:v>6.7058138738615352</c:v>
                </c:pt>
                <c:pt idx="63">
                  <c:v>6.6654451434271875</c:v>
                </c:pt>
                <c:pt idx="64">
                  <c:v>6.6689519891828075</c:v>
                </c:pt>
                <c:pt idx="65">
                  <c:v>6.5835820787124799</c:v>
                </c:pt>
                <c:pt idx="66">
                  <c:v>6.4386899599388761</c:v>
                </c:pt>
                <c:pt idx="67">
                  <c:v>6.3602249755748357</c:v>
                </c:pt>
                <c:pt idx="68">
                  <c:v>6.3224243524535986</c:v>
                </c:pt>
                <c:pt idx="69">
                  <c:v>6.2420835756959656</c:v>
                </c:pt>
                <c:pt idx="70">
                  <c:v>6.3194422420263656</c:v>
                </c:pt>
                <c:pt idx="71">
                  <c:v>6.2463714705451761</c:v>
                </c:pt>
                <c:pt idx="72">
                  <c:v>6.1955337690631804</c:v>
                </c:pt>
                <c:pt idx="73">
                  <c:v>6.0496675932673014</c:v>
                </c:pt>
                <c:pt idx="74">
                  <c:v>5.9668590658345932</c:v>
                </c:pt>
                <c:pt idx="75">
                  <c:v>5.7515662818610123</c:v>
                </c:pt>
                <c:pt idx="76">
                  <c:v>5.6973700562338827</c:v>
                </c:pt>
                <c:pt idx="77">
                  <c:v>5.6701418663778185</c:v>
                </c:pt>
                <c:pt idx="78">
                  <c:v>5.6028048800061345</c:v>
                </c:pt>
                <c:pt idx="79">
                  <c:v>5.5357883773508219</c:v>
                </c:pt>
                <c:pt idx="80">
                  <c:v>5.5014094427032996</c:v>
                </c:pt>
                <c:pt idx="81">
                  <c:v>5.4006257860670575</c:v>
                </c:pt>
                <c:pt idx="82">
                  <c:v>5.3184150008844862</c:v>
                </c:pt>
                <c:pt idx="83">
                  <c:v>5.3767330064139793</c:v>
                </c:pt>
                <c:pt idx="84">
                  <c:v>5.2595805957058799</c:v>
                </c:pt>
                <c:pt idx="85">
                  <c:v>5.1769688359879664</c:v>
                </c:pt>
                <c:pt idx="86">
                  <c:v>5.1144841388260662</c:v>
                </c:pt>
                <c:pt idx="87">
                  <c:v>5.085507994830726</c:v>
                </c:pt>
                <c:pt idx="88">
                  <c:v>5.0494317213093103</c:v>
                </c:pt>
                <c:pt idx="89">
                  <c:v>5.023188728694806</c:v>
                </c:pt>
                <c:pt idx="90">
                  <c:v>4.9756110956642328</c:v>
                </c:pt>
                <c:pt idx="91">
                  <c:v>4.9359259185572775</c:v>
                </c:pt>
                <c:pt idx="92">
                  <c:v>4.8766058780297588</c:v>
                </c:pt>
                <c:pt idx="93">
                  <c:v>4.8515191939613382</c:v>
                </c:pt>
                <c:pt idx="94">
                  <c:v>4.7961818324074796</c:v>
                </c:pt>
                <c:pt idx="95">
                  <c:v>4.7121844228350565</c:v>
                </c:pt>
                <c:pt idx="96">
                  <c:v>4.6751557702054081</c:v>
                </c:pt>
                <c:pt idx="97">
                  <c:v>4.6532807385525183</c:v>
                </c:pt>
                <c:pt idx="98">
                  <c:v>4.6089687944658726</c:v>
                </c:pt>
                <c:pt idx="99">
                  <c:v>4.5747940949552079</c:v>
                </c:pt>
                <c:pt idx="100">
                  <c:v>4.4760502689489741</c:v>
                </c:pt>
                <c:pt idx="101">
                  <c:v>4.4441622958183702</c:v>
                </c:pt>
                <c:pt idx="102">
                  <c:v>4.3759840649611359</c:v>
                </c:pt>
                <c:pt idx="103">
                  <c:v>4.3318522156883255</c:v>
                </c:pt>
                <c:pt idx="104">
                  <c:v>4.2709882694565273</c:v>
                </c:pt>
                <c:pt idx="105">
                  <c:v>4.26197424545306</c:v>
                </c:pt>
                <c:pt idx="106">
                  <c:v>4.2184772302165587</c:v>
                </c:pt>
                <c:pt idx="107">
                  <c:v>4.1515785938502958</c:v>
                </c:pt>
                <c:pt idx="108">
                  <c:v>4.1288516631311918</c:v>
                </c:pt>
                <c:pt idx="109">
                  <c:v>4.0904387630823855</c:v>
                </c:pt>
                <c:pt idx="110">
                  <c:v>4.0752938436053849</c:v>
                </c:pt>
                <c:pt idx="111">
                  <c:v>4.0363194369979007</c:v>
                </c:pt>
                <c:pt idx="112">
                  <c:v>4.0213831250733936</c:v>
                </c:pt>
                <c:pt idx="113">
                  <c:v>3.9859526838498622</c:v>
                </c:pt>
                <c:pt idx="114">
                  <c:v>3.9573803653028836</c:v>
                </c:pt>
                <c:pt idx="115">
                  <c:v>3.9235261197193845</c:v>
                </c:pt>
                <c:pt idx="116">
                  <c:v>3.900334181812358</c:v>
                </c:pt>
                <c:pt idx="117">
                  <c:v>3.8918910721143249</c:v>
                </c:pt>
                <c:pt idx="118">
                  <c:v>3.8672456595609583</c:v>
                </c:pt>
                <c:pt idx="119">
                  <c:v>3.8620585963494944</c:v>
                </c:pt>
                <c:pt idx="120">
                  <c:v>3.8390195377705991</c:v>
                </c:pt>
                <c:pt idx="121">
                  <c:v>3.826489862685746</c:v>
                </c:pt>
                <c:pt idx="122">
                  <c:v>3.808275061157345</c:v>
                </c:pt>
                <c:pt idx="123">
                  <c:v>3.7942310917323496</c:v>
                </c:pt>
                <c:pt idx="124">
                  <c:v>3.7985132671760504</c:v>
                </c:pt>
                <c:pt idx="125">
                  <c:v>3.7853872352690221</c:v>
                </c:pt>
                <c:pt idx="126">
                  <c:v>3.7806949850473428</c:v>
                </c:pt>
                <c:pt idx="127">
                  <c:v>3.7567505402498167</c:v>
                </c:pt>
                <c:pt idx="128">
                  <c:v>3.7030066973065394</c:v>
                </c:pt>
                <c:pt idx="129">
                  <c:v>3.6654698759930389</c:v>
                </c:pt>
                <c:pt idx="130">
                  <c:v>3.6102957052227325</c:v>
                </c:pt>
                <c:pt idx="131">
                  <c:v>3.6045715379924279</c:v>
                </c:pt>
                <c:pt idx="132">
                  <c:v>3.5948127690508862</c:v>
                </c:pt>
                <c:pt idx="133">
                  <c:v>3.5838926994325919</c:v>
                </c:pt>
                <c:pt idx="134">
                  <c:v>3.553573343877618</c:v>
                </c:pt>
                <c:pt idx="135">
                  <c:v>3.5212806782077832</c:v>
                </c:pt>
                <c:pt idx="136">
                  <c:v>3.4889770461134395</c:v>
                </c:pt>
                <c:pt idx="137">
                  <c:v>3.4678712968236809</c:v>
                </c:pt>
                <c:pt idx="138">
                  <c:v>3.4546086284253223</c:v>
                </c:pt>
                <c:pt idx="139">
                  <c:v>3.4435576826792991</c:v>
                </c:pt>
                <c:pt idx="140">
                  <c:v>3.4455591649887873</c:v>
                </c:pt>
                <c:pt idx="141">
                  <c:v>3.4188792581153393</c:v>
                </c:pt>
                <c:pt idx="142">
                  <c:v>3.3999883061451208</c:v>
                </c:pt>
                <c:pt idx="143">
                  <c:v>3.3760422049677454</c:v>
                </c:pt>
                <c:pt idx="144">
                  <c:v>3.3354335329961509</c:v>
                </c:pt>
                <c:pt idx="145">
                  <c:v>3.3352372836768951</c:v>
                </c:pt>
                <c:pt idx="146">
                  <c:v>3.3319306206690968</c:v>
                </c:pt>
                <c:pt idx="147">
                  <c:v>3.2885618995771608</c:v>
                </c:pt>
                <c:pt idx="148">
                  <c:v>3.2669531618644339</c:v>
                </c:pt>
                <c:pt idx="149">
                  <c:v>3.2313523778194781</c:v>
                </c:pt>
                <c:pt idx="150">
                  <c:v>3.230639547935247</c:v>
                </c:pt>
                <c:pt idx="151">
                  <c:v>3.2229706761185217</c:v>
                </c:pt>
                <c:pt idx="152">
                  <c:v>3.2111354014401892</c:v>
                </c:pt>
                <c:pt idx="153">
                  <c:v>3.2071946824387658</c:v>
                </c:pt>
                <c:pt idx="154">
                  <c:v>3.2072664710335124</c:v>
                </c:pt>
                <c:pt idx="155">
                  <c:v>3.189427199671365</c:v>
                </c:pt>
                <c:pt idx="156">
                  <c:v>3.1829979785250524</c:v>
                </c:pt>
                <c:pt idx="157">
                  <c:v>3.1804369821298084</c:v>
                </c:pt>
                <c:pt idx="158">
                  <c:v>3.1755874744517305</c:v>
                </c:pt>
                <c:pt idx="159">
                  <c:v>3.1625651095061889</c:v>
                </c:pt>
                <c:pt idx="160">
                  <c:v>3.1537167915249227</c:v>
                </c:pt>
                <c:pt idx="161">
                  <c:v>3.1427750736630866</c:v>
                </c:pt>
                <c:pt idx="162">
                  <c:v>3.1322874005872166</c:v>
                </c:pt>
                <c:pt idx="163">
                  <c:v>3.1301466919675809</c:v>
                </c:pt>
                <c:pt idx="164">
                  <c:v>3.1057147784945447</c:v>
                </c:pt>
                <c:pt idx="165">
                  <c:v>3.1033936118169319</c:v>
                </c:pt>
                <c:pt idx="166">
                  <c:v>3.0826588238201746</c:v>
                </c:pt>
                <c:pt idx="167">
                  <c:v>3.0696557981193018</c:v>
                </c:pt>
                <c:pt idx="168">
                  <c:v>3.062478777589134</c:v>
                </c:pt>
                <c:pt idx="169">
                  <c:v>3.0617315684537476</c:v>
                </c:pt>
                <c:pt idx="170">
                  <c:v>3.0618926590857694</c:v>
                </c:pt>
                <c:pt idx="171">
                  <c:v>3.0654357931900953</c:v>
                </c:pt>
                <c:pt idx="172">
                  <c:v>3.0603321746581686</c:v>
                </c:pt>
                <c:pt idx="173">
                  <c:v>3.0546013070819287</c:v>
                </c:pt>
                <c:pt idx="174">
                  <c:v>3.0449407380124796</c:v>
                </c:pt>
                <c:pt idx="175">
                  <c:v>3.0424265324190864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BD-4BB9-B5D0-A34AD1999A08}"/>
            </c:ext>
          </c:extLst>
        </c:ser>
        <c:ser>
          <c:idx val="14"/>
          <c:order val="14"/>
          <c:tx>
            <c:strRef>
              <c:f>'Mortality Rates'!$Q$2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Rates'!$Q$3:$Q$178</c:f>
              <c:numCache>
                <c:formatCode>_(* #,##0.00_);_(* \(#,##0.00\);_(* "-"??_);_(@_)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0.50251256281407031</c:v>
                </c:pt>
                <c:pt idx="4">
                  <c:v>0.39525691699604742</c:v>
                </c:pt>
                <c:pt idx="5">
                  <c:v>0.32679738562091504</c:v>
                </c:pt>
                <c:pt idx="6">
                  <c:v>0.27247956403269752</c:v>
                </c:pt>
                <c:pt idx="7">
                  <c:v>0.22831050228310501</c:v>
                </c:pt>
                <c:pt idx="8">
                  <c:v>0.20202020202020202</c:v>
                </c:pt>
                <c:pt idx="9">
                  <c:v>0.303951367781155</c:v>
                </c:pt>
                <c:pt idx="10">
                  <c:v>0.35714285714285715</c:v>
                </c:pt>
                <c:pt idx="11">
                  <c:v>0.38610038610038611</c:v>
                </c:pt>
                <c:pt idx="12">
                  <c:v>0.55379746835443033</c:v>
                </c:pt>
                <c:pt idx="13">
                  <c:v>0.58670143415906129</c:v>
                </c:pt>
                <c:pt idx="14">
                  <c:v>0.49019607843137253</c:v>
                </c:pt>
                <c:pt idx="15">
                  <c:v>0.72742832691484804</c:v>
                </c:pt>
                <c:pt idx="16">
                  <c:v>0.86424198775657179</c:v>
                </c:pt>
                <c:pt idx="17">
                  <c:v>0.84554678692220964</c:v>
                </c:pt>
                <c:pt idx="18">
                  <c:v>0.81947457218606889</c:v>
                </c:pt>
                <c:pt idx="19">
                  <c:v>0.90889875290636224</c:v>
                </c:pt>
                <c:pt idx="21">
                  <c:v>0.74097430238057693</c:v>
                </c:pt>
                <c:pt idx="22">
                  <c:v>0.77364279044951312</c:v>
                </c:pt>
                <c:pt idx="23">
                  <c:v>0.72647601476014756</c:v>
                </c:pt>
                <c:pt idx="24">
                  <c:v>0.75017273714342125</c:v>
                </c:pt>
                <c:pt idx="25">
                  <c:v>0.78878912477972651</c:v>
                </c:pt>
                <c:pt idx="26">
                  <c:v>0.78032979976442873</c:v>
                </c:pt>
                <c:pt idx="27">
                  <c:v>0.82435003170577037</c:v>
                </c:pt>
                <c:pt idx="28">
                  <c:v>0.80750763858577035</c:v>
                </c:pt>
                <c:pt idx="29">
                  <c:v>0.8056108425741636</c:v>
                </c:pt>
                <c:pt idx="30">
                  <c:v>0.80849326255614529</c:v>
                </c:pt>
                <c:pt idx="31">
                  <c:v>0.83041019400100224</c:v>
                </c:pt>
                <c:pt idx="32">
                  <c:v>0.85291177205698587</c:v>
                </c:pt>
                <c:pt idx="33">
                  <c:v>0.85070529720327248</c:v>
                </c:pt>
                <c:pt idx="34">
                  <c:v>0.84241476676078686</c:v>
                </c:pt>
                <c:pt idx="35">
                  <c:v>0.859489399630738</c:v>
                </c:pt>
                <c:pt idx="36">
                  <c:v>0.86424198775657179</c:v>
                </c:pt>
                <c:pt idx="37">
                  <c:v>0.88449800858635497</c:v>
                </c:pt>
                <c:pt idx="38">
                  <c:v>0.88413808484539524</c:v>
                </c:pt>
                <c:pt idx="39">
                  <c:v>0.89621404214391875</c:v>
                </c:pt>
                <c:pt idx="40">
                  <c:v>0.9130154984716039</c:v>
                </c:pt>
                <c:pt idx="41">
                  <c:v>0.92280324648852974</c:v>
                </c:pt>
                <c:pt idx="42">
                  <c:v>0.91110422619252518</c:v>
                </c:pt>
                <c:pt idx="43">
                  <c:v>0.92669787725261332</c:v>
                </c:pt>
                <c:pt idx="44">
                  <c:v>0.97787704101650919</c:v>
                </c:pt>
                <c:pt idx="45">
                  <c:v>1.0075306578527297</c:v>
                </c:pt>
                <c:pt idx="46">
                  <c:v>1.0215763211017994</c:v>
                </c:pt>
                <c:pt idx="47">
                  <c:v>0.98505489544875624</c:v>
                </c:pt>
                <c:pt idx="48">
                  <c:v>0.95035155582944164</c:v>
                </c:pt>
                <c:pt idx="49">
                  <c:v>0.9334471459646998</c:v>
                </c:pt>
                <c:pt idx="50">
                  <c:v>0.933899723241295</c:v>
                </c:pt>
                <c:pt idx="51">
                  <c:v>0.92629980292775815</c:v>
                </c:pt>
                <c:pt idx="52">
                  <c:v>0.9172499435538497</c:v>
                </c:pt>
                <c:pt idx="53">
                  <c:v>0.91717724463560435</c:v>
                </c:pt>
                <c:pt idx="54">
                  <c:v>0.91958767037790168</c:v>
                </c:pt>
                <c:pt idx="55">
                  <c:v>0.91326160772194875</c:v>
                </c:pt>
                <c:pt idx="56">
                  <c:v>0.90763698135029636</c:v>
                </c:pt>
                <c:pt idx="57">
                  <c:v>0.91111465146419912</c:v>
                </c:pt>
                <c:pt idx="58">
                  <c:v>0.91302714728547785</c:v>
                </c:pt>
                <c:pt idx="59">
                  <c:v>0.91379412872405807</c:v>
                </c:pt>
                <c:pt idx="60">
                  <c:v>0.9199408011626713</c:v>
                </c:pt>
                <c:pt idx="61">
                  <c:v>0.93257315939024343</c:v>
                </c:pt>
                <c:pt idx="62">
                  <c:v>0.93379993753371759</c:v>
                </c:pt>
                <c:pt idx="63">
                  <c:v>0.936431377675641</c:v>
                </c:pt>
                <c:pt idx="64">
                  <c:v>0.9458526843612578</c:v>
                </c:pt>
                <c:pt idx="65">
                  <c:v>0.96273141024602782</c:v>
                </c:pt>
                <c:pt idx="66">
                  <c:v>0.99525805028672265</c:v>
                </c:pt>
                <c:pt idx="67">
                  <c:v>1.0086875748030557</c:v>
                </c:pt>
                <c:pt idx="68">
                  <c:v>1.0279231655737182</c:v>
                </c:pt>
                <c:pt idx="69">
                  <c:v>1.027935047407244</c:v>
                </c:pt>
                <c:pt idx="70">
                  <c:v>1.0506648415033313</c:v>
                </c:pt>
                <c:pt idx="71">
                  <c:v>1.0704650911837703</c:v>
                </c:pt>
                <c:pt idx="72">
                  <c:v>1.0927289467644197</c:v>
                </c:pt>
                <c:pt idx="73">
                  <c:v>1.1284160124657205</c:v>
                </c:pt>
                <c:pt idx="74">
                  <c:v>1.1485847569816554</c:v>
                </c:pt>
                <c:pt idx="75">
                  <c:v>1.156358493308989</c:v>
                </c:pt>
                <c:pt idx="76">
                  <c:v>1.1702235355935962</c:v>
                </c:pt>
                <c:pt idx="77">
                  <c:v>1.1886978130508965</c:v>
                </c:pt>
                <c:pt idx="78">
                  <c:v>1.2064023762541147</c:v>
                </c:pt>
                <c:pt idx="79">
                  <c:v>1.2205627646744108</c:v>
                </c:pt>
                <c:pt idx="80">
                  <c:v>1.2288977711778122</c:v>
                </c:pt>
                <c:pt idx="81">
                  <c:v>1.2481223661347887</c:v>
                </c:pt>
                <c:pt idx="82">
                  <c:v>1.2527984296720145</c:v>
                </c:pt>
                <c:pt idx="83">
                  <c:v>1.2526801186595</c:v>
                </c:pt>
                <c:pt idx="84">
                  <c:v>1.2657314844009206</c:v>
                </c:pt>
                <c:pt idx="85">
                  <c:v>1.2879387915090843</c:v>
                </c:pt>
                <c:pt idx="86">
                  <c:v>1.3000660780676543</c:v>
                </c:pt>
                <c:pt idx="87">
                  <c:v>1.3130031304810303</c:v>
                </c:pt>
                <c:pt idx="88">
                  <c:v>1.3129435197806698</c:v>
                </c:pt>
                <c:pt idx="89">
                  <c:v>1.3135109383625352</c:v>
                </c:pt>
                <c:pt idx="90">
                  <c:v>1.3199679827255637</c:v>
                </c:pt>
                <c:pt idx="91">
                  <c:v>1.3353915425202307</c:v>
                </c:pt>
                <c:pt idx="92">
                  <c:v>1.3515247577719902</c:v>
                </c:pt>
                <c:pt idx="93">
                  <c:v>1.3651974456906277</c:v>
                </c:pt>
                <c:pt idx="94">
                  <c:v>1.3778790749003187</c:v>
                </c:pt>
                <c:pt idx="95">
                  <c:v>1.3869438012174324</c:v>
                </c:pt>
                <c:pt idx="96">
                  <c:v>1.3872545666005336</c:v>
                </c:pt>
                <c:pt idx="97">
                  <c:v>1.3854933477409335</c:v>
                </c:pt>
                <c:pt idx="98">
                  <c:v>1.3938519772221343</c:v>
                </c:pt>
                <c:pt idx="99">
                  <c:v>1.4027461726434014</c:v>
                </c:pt>
                <c:pt idx="100">
                  <c:v>1.4014794932849506</c:v>
                </c:pt>
                <c:pt idx="101">
                  <c:v>1.4144788770510024</c:v>
                </c:pt>
                <c:pt idx="102">
                  <c:v>1.4289902269750783</c:v>
                </c:pt>
                <c:pt idx="103">
                  <c:v>1.4300868328927854</c:v>
                </c:pt>
                <c:pt idx="104">
                  <c:v>1.4296052754711801</c:v>
                </c:pt>
                <c:pt idx="105">
                  <c:v>1.4386068358521817</c:v>
                </c:pt>
                <c:pt idx="106">
                  <c:v>1.4572015800612772</c:v>
                </c:pt>
                <c:pt idx="107">
                  <c:v>1.4645360840334865</c:v>
                </c:pt>
                <c:pt idx="108">
                  <c:v>1.4761567520059651</c:v>
                </c:pt>
                <c:pt idx="109">
                  <c:v>1.4865495948941092</c:v>
                </c:pt>
                <c:pt idx="110">
                  <c:v>1.491520746391565</c:v>
                </c:pt>
                <c:pt idx="111">
                  <c:v>1.4968118605185341</c:v>
                </c:pt>
                <c:pt idx="112">
                  <c:v>1.5116027829393717</c:v>
                </c:pt>
                <c:pt idx="113">
                  <c:v>1.5221349558784918</c:v>
                </c:pt>
                <c:pt idx="114">
                  <c:v>1.5330106984155261</c:v>
                </c:pt>
                <c:pt idx="115">
                  <c:v>1.5431355191501759</c:v>
                </c:pt>
                <c:pt idx="116">
                  <c:v>1.5550685798428139</c:v>
                </c:pt>
                <c:pt idx="117">
                  <c:v>1.5587998272737025</c:v>
                </c:pt>
                <c:pt idx="118">
                  <c:v>1.5590862192806587</c:v>
                </c:pt>
                <c:pt idx="119">
                  <c:v>1.5695718747423801</c:v>
                </c:pt>
                <c:pt idx="120">
                  <c:v>1.5769679608879787</c:v>
                </c:pt>
                <c:pt idx="121">
                  <c:v>1.5856864466781881</c:v>
                </c:pt>
                <c:pt idx="122">
                  <c:v>1.5968061243172116</c:v>
                </c:pt>
                <c:pt idx="123">
                  <c:v>1.6000010451545981</c:v>
                </c:pt>
                <c:pt idx="124">
                  <c:v>1.5996453873132648</c:v>
                </c:pt>
                <c:pt idx="125">
                  <c:v>1.5983567549769384</c:v>
                </c:pt>
                <c:pt idx="126">
                  <c:v>1.6059683810613179</c:v>
                </c:pt>
                <c:pt idx="127">
                  <c:v>1.6149469709448929</c:v>
                </c:pt>
                <c:pt idx="128">
                  <c:v>1.6215577117068618</c:v>
                </c:pt>
                <c:pt idx="129">
                  <c:v>1.6290212012501735</c:v>
                </c:pt>
                <c:pt idx="130">
                  <c:v>1.6352637842126139</c:v>
                </c:pt>
                <c:pt idx="131">
                  <c:v>1.6331378425447856</c:v>
                </c:pt>
                <c:pt idx="132">
                  <c:v>1.6322788832934043</c:v>
                </c:pt>
                <c:pt idx="133">
                  <c:v>1.6398001250736174</c:v>
                </c:pt>
                <c:pt idx="134">
                  <c:v>1.6493564457954861</c:v>
                </c:pt>
                <c:pt idx="135">
                  <c:v>1.6539264876291044</c:v>
                </c:pt>
                <c:pt idx="136">
                  <c:v>1.6622995043935516</c:v>
                </c:pt>
                <c:pt idx="137">
                  <c:v>1.6627969005598247</c:v>
                </c:pt>
                <c:pt idx="138">
                  <c:v>1.660418160235994</c:v>
                </c:pt>
                <c:pt idx="139">
                  <c:v>1.6591845505591734</c:v>
                </c:pt>
                <c:pt idx="140">
                  <c:v>1.6659643403995481</c:v>
                </c:pt>
                <c:pt idx="141">
                  <c:v>1.6719996030587554</c:v>
                </c:pt>
                <c:pt idx="142">
                  <c:v>1.675203637139377</c:v>
                </c:pt>
                <c:pt idx="143">
                  <c:v>1.678760966099859</c:v>
                </c:pt>
                <c:pt idx="144">
                  <c:v>1.6834646686621022</c:v>
                </c:pt>
                <c:pt idx="145">
                  <c:v>1.6822979574913017</c:v>
                </c:pt>
                <c:pt idx="146">
                  <c:v>1.6804943460736188</c:v>
                </c:pt>
                <c:pt idx="147">
                  <c:v>1.6947248055098385</c:v>
                </c:pt>
                <c:pt idx="148">
                  <c:v>1.6978099806862885</c:v>
                </c:pt>
                <c:pt idx="149">
                  <c:v>1.6965868854049333</c:v>
                </c:pt>
                <c:pt idx="150">
                  <c:v>1.7021039300026919</c:v>
                </c:pt>
                <c:pt idx="151">
                  <c:v>1.7058190310469945</c:v>
                </c:pt>
                <c:pt idx="152">
                  <c:v>1.7088310657187196</c:v>
                </c:pt>
                <c:pt idx="153">
                  <c:v>1.7095470212550263</c:v>
                </c:pt>
                <c:pt idx="154">
                  <c:v>1.7134206747158571</c:v>
                </c:pt>
                <c:pt idx="155">
                  <c:v>1.7123613403306406</c:v>
                </c:pt>
                <c:pt idx="156">
                  <c:v>1.7106728806137954</c:v>
                </c:pt>
                <c:pt idx="157">
                  <c:v>1.7147783715194438</c:v>
                </c:pt>
                <c:pt idx="158">
                  <c:v>1.7183645511991883</c:v>
                </c:pt>
                <c:pt idx="159">
                  <c:v>1.7224695974480717</c:v>
                </c:pt>
                <c:pt idx="160">
                  <c:v>1.7252053998092625</c:v>
                </c:pt>
                <c:pt idx="161">
                  <c:v>1.7278194664615272</c:v>
                </c:pt>
                <c:pt idx="162">
                  <c:v>1.7259972978594926</c:v>
                </c:pt>
                <c:pt idx="163">
                  <c:v>1.7256778982416694</c:v>
                </c:pt>
                <c:pt idx="164">
                  <c:v>1.7298169687854983</c:v>
                </c:pt>
                <c:pt idx="165">
                  <c:v>1.7327363184079601</c:v>
                </c:pt>
                <c:pt idx="166">
                  <c:v>1.7354541359115638</c:v>
                </c:pt>
                <c:pt idx="167">
                  <c:v>1.7405494408562106</c:v>
                </c:pt>
                <c:pt idx="168">
                  <c:v>1.7376804598709903</c:v>
                </c:pt>
                <c:pt idx="169">
                  <c:v>1.7338870077326838</c:v>
                </c:pt>
                <c:pt idx="170">
                  <c:v>1.7371298594597935</c:v>
                </c:pt>
                <c:pt idx="171">
                  <c:v>1.7420632137920302</c:v>
                </c:pt>
                <c:pt idx="172">
                  <c:v>1.7453673174880779</c:v>
                </c:pt>
                <c:pt idx="173">
                  <c:v>1.7459315469343286</c:v>
                </c:pt>
                <c:pt idx="174">
                  <c:v>1.7481241050841625</c:v>
                </c:pt>
                <c:pt idx="175">
                  <c:v>1.7480059954215754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8-4A67-9DDE-8A9305FE9CAE}"/>
            </c:ext>
          </c:extLst>
        </c:ser>
        <c:ser>
          <c:idx val="15"/>
          <c:order val="15"/>
          <c:tx>
            <c:strRef>
              <c:f>'Mortality Rates'!$R$2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Rates'!$R$3:$R$178</c:f>
              <c:numCache>
                <c:formatCode>_(* #,##0.00_);_(* \(#,##0.00\);_(* "-"??_);_(@_)</c:formatCode>
                <c:ptCount val="176"/>
                <c:pt idx="2">
                  <c:v>1.0204081632653061</c:v>
                </c:pt>
                <c:pt idx="3">
                  <c:v>1.5625</c:v>
                </c:pt>
                <c:pt idx="4">
                  <c:v>1.1142061281337048</c:v>
                </c:pt>
                <c:pt idx="5">
                  <c:v>1.3432835820895521</c:v>
                </c:pt>
                <c:pt idx="6">
                  <c:v>2.2175290390707496</c:v>
                </c:pt>
                <c:pt idx="7">
                  <c:v>2.4271844660194173</c:v>
                </c:pt>
                <c:pt idx="8">
                  <c:v>2.4198822759973839</c:v>
                </c:pt>
                <c:pt idx="9">
                  <c:v>2.3504273504273505</c:v>
                </c:pt>
                <c:pt idx="10">
                  <c:v>2.4249897246198109</c:v>
                </c:pt>
                <c:pt idx="11">
                  <c:v>1.6146016146016147</c:v>
                </c:pt>
                <c:pt idx="12">
                  <c:v>1.4590651175358011</c:v>
                </c:pt>
                <c:pt idx="13">
                  <c:v>1.421286752739503</c:v>
                </c:pt>
                <c:pt idx="14">
                  <c:v>1.5516763646439458</c:v>
                </c:pt>
                <c:pt idx="15">
                  <c:v>1.5815534698100657</c:v>
                </c:pt>
                <c:pt idx="16">
                  <c:v>1.7666943044837045</c:v>
                </c:pt>
                <c:pt idx="17">
                  <c:v>1.9630548662806728</c:v>
                </c:pt>
                <c:pt idx="18">
                  <c:v>2.0314516514506957</c:v>
                </c:pt>
                <c:pt idx="19">
                  <c:v>2.0314516514506957</c:v>
                </c:pt>
                <c:pt idx="21">
                  <c:v>2.1477975973789585</c:v>
                </c:pt>
                <c:pt idx="22">
                  <c:v>2.1255387141223725</c:v>
                </c:pt>
                <c:pt idx="23">
                  <c:v>2.1242086537958458</c:v>
                </c:pt>
                <c:pt idx="24">
                  <c:v>2.1474859278179839</c:v>
                </c:pt>
                <c:pt idx="25">
                  <c:v>2.1391056582108914</c:v>
                </c:pt>
                <c:pt idx="26">
                  <c:v>2.1105296451779858</c:v>
                </c:pt>
                <c:pt idx="27">
                  <c:v>2.1033780462111107</c:v>
                </c:pt>
                <c:pt idx="28">
                  <c:v>2.1228848957394879</c:v>
                </c:pt>
                <c:pt idx="29">
                  <c:v>2.1547818340986931</c:v>
                </c:pt>
                <c:pt idx="30">
                  <c:v>2.1875720544154946</c:v>
                </c:pt>
                <c:pt idx="31">
                  <c:v>2.2144946288733438</c:v>
                </c:pt>
                <c:pt idx="32">
                  <c:v>2.2521834339113385</c:v>
                </c:pt>
                <c:pt idx="33">
                  <c:v>2.295667383303575</c:v>
                </c:pt>
                <c:pt idx="34">
                  <c:v>2.3370333464649038</c:v>
                </c:pt>
                <c:pt idx="35">
                  <c:v>2.3521653110573753</c:v>
                </c:pt>
                <c:pt idx="36">
                  <c:v>2.363193187643188</c:v>
                </c:pt>
                <c:pt idx="37">
                  <c:v>2.4079291404017269</c:v>
                </c:pt>
                <c:pt idx="38">
                  <c:v>2.4471952058158957</c:v>
                </c:pt>
                <c:pt idx="39">
                  <c:v>2.4782675003812717</c:v>
                </c:pt>
                <c:pt idx="40">
                  <c:v>2.5108329544505583</c:v>
                </c:pt>
                <c:pt idx="41">
                  <c:v>2.5469899210024516</c:v>
                </c:pt>
                <c:pt idx="42">
                  <c:v>2.5832657824177585</c:v>
                </c:pt>
                <c:pt idx="43">
                  <c:v>2.6096133550801115</c:v>
                </c:pt>
                <c:pt idx="44">
                  <c:v>2.6201430405905315</c:v>
                </c:pt>
                <c:pt idx="45">
                  <c:v>2.6405111310771687</c:v>
                </c:pt>
                <c:pt idx="46">
                  <c:v>2.6619386888031897</c:v>
                </c:pt>
                <c:pt idx="47">
                  <c:v>2.6822110552763823</c:v>
                </c:pt>
                <c:pt idx="48">
                  <c:v>2.6950692213098497</c:v>
                </c:pt>
                <c:pt idx="49">
                  <c:v>2.7111288667465669</c:v>
                </c:pt>
                <c:pt idx="50">
                  <c:v>2.7183356372257532</c:v>
                </c:pt>
                <c:pt idx="51">
                  <c:v>2.7204274957493322</c:v>
                </c:pt>
                <c:pt idx="52">
                  <c:v>2.7228333619999852</c:v>
                </c:pt>
                <c:pt idx="53">
                  <c:v>2.7211235606960296</c:v>
                </c:pt>
                <c:pt idx="54">
                  <c:v>2.726908069868359</c:v>
                </c:pt>
                <c:pt idx="55">
                  <c:v>2.7304788074168633</c:v>
                </c:pt>
                <c:pt idx="56">
                  <c:v>2.7480664801711367</c:v>
                </c:pt>
                <c:pt idx="57">
                  <c:v>2.7524297579077577</c:v>
                </c:pt>
                <c:pt idx="58">
                  <c:v>2.7614349399779194</c:v>
                </c:pt>
                <c:pt idx="59">
                  <c:v>2.7682401950963391</c:v>
                </c:pt>
                <c:pt idx="60">
                  <c:v>2.7687307537365915</c:v>
                </c:pt>
                <c:pt idx="61">
                  <c:v>2.7663152491777372</c:v>
                </c:pt>
                <c:pt idx="62">
                  <c:v>2.7704353063204739</c:v>
                </c:pt>
                <c:pt idx="63">
                  <c:v>2.769717051921404</c:v>
                </c:pt>
                <c:pt idx="64">
                  <c:v>2.7695148896876955</c:v>
                </c:pt>
                <c:pt idx="65">
                  <c:v>2.7669460701108219</c:v>
                </c:pt>
                <c:pt idx="66">
                  <c:v>2.7676375404530744</c:v>
                </c:pt>
                <c:pt idx="67">
                  <c:v>2.7671081535912028</c:v>
                </c:pt>
                <c:pt idx="68">
                  <c:v>2.7673806168580666</c:v>
                </c:pt>
                <c:pt idx="69">
                  <c:v>2.7684489335546911</c:v>
                </c:pt>
                <c:pt idx="70">
                  <c:v>2.7695544273818671</c:v>
                </c:pt>
                <c:pt idx="71">
                  <c:v>2.7728931081309414</c:v>
                </c:pt>
                <c:pt idx="72">
                  <c:v>2.7711689102305268</c:v>
                </c:pt>
                <c:pt idx="73">
                  <c:v>2.7689365901801133</c:v>
                </c:pt>
                <c:pt idx="74">
                  <c:v>2.7681894263134339</c:v>
                </c:pt>
                <c:pt idx="75">
                  <c:v>2.7692720596308451</c:v>
                </c:pt>
                <c:pt idx="76">
                  <c:v>2.7692720596308451</c:v>
                </c:pt>
                <c:pt idx="77">
                  <c:v>2.7694723807798014</c:v>
                </c:pt>
                <c:pt idx="78">
                  <c:v>2.7694655754647823</c:v>
                </c:pt>
                <c:pt idx="79">
                  <c:v>2.7656651335045699</c:v>
                </c:pt>
                <c:pt idx="80">
                  <c:v>2.761078769157657</c:v>
                </c:pt>
                <c:pt idx="81">
                  <c:v>2.761078769157657</c:v>
                </c:pt>
                <c:pt idx="82">
                  <c:v>2.7578586039075539</c:v>
                </c:pt>
                <c:pt idx="83">
                  <c:v>2.7530227149210207</c:v>
                </c:pt>
                <c:pt idx="84">
                  <c:v>2.7475975225722484</c:v>
                </c:pt>
                <c:pt idx="85">
                  <c:v>2.74278184886382</c:v>
                </c:pt>
                <c:pt idx="86">
                  <c:v>2.7369945352051164</c:v>
                </c:pt>
                <c:pt idx="87">
                  <c:v>2.7268887899645011</c:v>
                </c:pt>
                <c:pt idx="88">
                  <c:v>2.7122941865664463</c:v>
                </c:pt>
                <c:pt idx="89">
                  <c:v>2.6969406246668797</c:v>
                </c:pt>
                <c:pt idx="90">
                  <c:v>2.6830746645461572</c:v>
                </c:pt>
                <c:pt idx="91">
                  <c:v>2.6707409899723107</c:v>
                </c:pt>
                <c:pt idx="92">
                  <c:v>2.6602527267453633</c:v>
                </c:pt>
                <c:pt idx="93">
                  <c:v>2.6528139280882024</c:v>
                </c:pt>
                <c:pt idx="94">
                  <c:v>2.6478447461469945</c:v>
                </c:pt>
                <c:pt idx="95">
                  <c:v>2.6419222169196699</c:v>
                </c:pt>
                <c:pt idx="96">
                  <c:v>2.6373977675360312</c:v>
                </c:pt>
                <c:pt idx="97">
                  <c:v>2.6331810457550939</c:v>
                </c:pt>
                <c:pt idx="98">
                  <c:v>2.6298214708279652</c:v>
                </c:pt>
                <c:pt idx="99">
                  <c:v>2.6218713639470512</c:v>
                </c:pt>
                <c:pt idx="100">
                  <c:v>2.6129508324055615</c:v>
                </c:pt>
                <c:pt idx="101">
                  <c:v>2.6039658425487504</c:v>
                </c:pt>
                <c:pt idx="102">
                  <c:v>2.5944058443050189</c:v>
                </c:pt>
                <c:pt idx="103">
                  <c:v>2.5944058443050189</c:v>
                </c:pt>
                <c:pt idx="104">
                  <c:v>2.5753601224491849</c:v>
                </c:pt>
                <c:pt idx="105">
                  <c:v>2.5667063519854332</c:v>
                </c:pt>
                <c:pt idx="106">
                  <c:v>2.5609404370008653</c:v>
                </c:pt>
                <c:pt idx="107">
                  <c:v>2.5543295564651678</c:v>
                </c:pt>
                <c:pt idx="108">
                  <c:v>2.5489540736080527</c:v>
                </c:pt>
                <c:pt idx="109">
                  <c:v>2.5443526709349493</c:v>
                </c:pt>
                <c:pt idx="110">
                  <c:v>2.539390934981872</c:v>
                </c:pt>
                <c:pt idx="111">
                  <c:v>2.5337935835702265</c:v>
                </c:pt>
                <c:pt idx="112">
                  <c:v>2.5300990394281784</c:v>
                </c:pt>
                <c:pt idx="113">
                  <c:v>2.5280226670112667</c:v>
                </c:pt>
                <c:pt idx="114">
                  <c:v>2.5242662958059081</c:v>
                </c:pt>
                <c:pt idx="115">
                  <c:v>2.5231673500343659</c:v>
                </c:pt>
                <c:pt idx="116">
                  <c:v>2.5209806539265309</c:v>
                </c:pt>
                <c:pt idx="117">
                  <c:v>2.5179231242341298</c:v>
                </c:pt>
                <c:pt idx="118">
                  <c:v>2.5149415189648647</c:v>
                </c:pt>
                <c:pt idx="119">
                  <c:v>2.5149415189648647</c:v>
                </c:pt>
                <c:pt idx="120">
                  <c:v>2.5126399464168601</c:v>
                </c:pt>
                <c:pt idx="121">
                  <c:v>2.5094933777901267</c:v>
                </c:pt>
                <c:pt idx="122">
                  <c:v>2.5059802845743091</c:v>
                </c:pt>
                <c:pt idx="123">
                  <c:v>2.4950049607483642</c:v>
                </c:pt>
                <c:pt idx="124">
                  <c:v>2.4999886177899393</c:v>
                </c:pt>
                <c:pt idx="125">
                  <c:v>2.4971437897829278</c:v>
                </c:pt>
                <c:pt idx="126">
                  <c:v>2.4971437897829278</c:v>
                </c:pt>
                <c:pt idx="127">
                  <c:v>2.4932329745236106</c:v>
                </c:pt>
                <c:pt idx="128">
                  <c:v>2.4911000156729286</c:v>
                </c:pt>
                <c:pt idx="129">
                  <c:v>2.4882721224336906</c:v>
                </c:pt>
                <c:pt idx="130">
                  <c:v>2.4852002682381991</c:v>
                </c:pt>
                <c:pt idx="131">
                  <c:v>2.4852002682381991</c:v>
                </c:pt>
                <c:pt idx="132">
                  <c:v>2.4799686369863316</c:v>
                </c:pt>
                <c:pt idx="133">
                  <c:v>2.4760726724039617</c:v>
                </c:pt>
                <c:pt idx="134">
                  <c:v>2.4719994408624695</c:v>
                </c:pt>
                <c:pt idx="135">
                  <c:v>2.4719994408624695</c:v>
                </c:pt>
                <c:pt idx="136">
                  <c:v>2.4649915754549041</c:v>
                </c:pt>
                <c:pt idx="137">
                  <c:v>2.4625974149196312</c:v>
                </c:pt>
                <c:pt idx="138">
                  <c:v>2.4598893736901775</c:v>
                </c:pt>
                <c:pt idx="139">
                  <c:v>2.457547754766924</c:v>
                </c:pt>
                <c:pt idx="140">
                  <c:v>2.4538806643567979</c:v>
                </c:pt>
                <c:pt idx="141">
                  <c:v>2.4496848953039234</c:v>
                </c:pt>
                <c:pt idx="142">
                  <c:v>2.443681116051672</c:v>
                </c:pt>
                <c:pt idx="143">
                  <c:v>2.4378276368211367</c:v>
                </c:pt>
                <c:pt idx="144">
                  <c:v>2.4325813155720257</c:v>
                </c:pt>
                <c:pt idx="145">
                  <c:v>2.4325813155720257</c:v>
                </c:pt>
                <c:pt idx="146">
                  <c:v>2.426869985548413</c:v>
                </c:pt>
                <c:pt idx="147">
                  <c:v>2.4104717012013483</c:v>
                </c:pt>
                <c:pt idx="148">
                  <c:v>2.4037818853524859</c:v>
                </c:pt>
                <c:pt idx="149">
                  <c:v>2.3962231608164966</c:v>
                </c:pt>
                <c:pt idx="150">
                  <c:v>2.3932115174302115</c:v>
                </c:pt>
                <c:pt idx="151">
                  <c:v>2.385938018553345</c:v>
                </c:pt>
                <c:pt idx="152">
                  <c:v>2.3801665880873801</c:v>
                </c:pt>
                <c:pt idx="153">
                  <c:v>2.3801665880873801</c:v>
                </c:pt>
                <c:pt idx="154">
                  <c:v>2.3740234678950483</c:v>
                </c:pt>
                <c:pt idx="155">
                  <c:v>2.3740234678950483</c:v>
                </c:pt>
                <c:pt idx="156">
                  <c:v>2.3701931082017742</c:v>
                </c:pt>
                <c:pt idx="157">
                  <c:v>2.3595488410912959</c:v>
                </c:pt>
                <c:pt idx="158">
                  <c:v>2.3553657616749266</c:v>
                </c:pt>
                <c:pt idx="159">
                  <c:v>2.3519117569072492</c:v>
                </c:pt>
                <c:pt idx="160">
                  <c:v>2.352032841835678</c:v>
                </c:pt>
                <c:pt idx="161">
                  <c:v>2.3529940388820658</c:v>
                </c:pt>
                <c:pt idx="162">
                  <c:v>2.3529940388820658</c:v>
                </c:pt>
                <c:pt idx="163">
                  <c:v>2.35809767781056</c:v>
                </c:pt>
                <c:pt idx="164">
                  <c:v>2.3617526361310981</c:v>
                </c:pt>
                <c:pt idx="165">
                  <c:v>2.3617526361310981</c:v>
                </c:pt>
                <c:pt idx="166">
                  <c:v>2.3681272118220869</c:v>
                </c:pt>
                <c:pt idx="167">
                  <c:v>2.3793435599580199</c:v>
                </c:pt>
                <c:pt idx="168">
                  <c:v>2.3848666576127746</c:v>
                </c:pt>
                <c:pt idx="169">
                  <c:v>2.3906873314885138</c:v>
                </c:pt>
                <c:pt idx="170">
                  <c:v>2.3906873314885138</c:v>
                </c:pt>
                <c:pt idx="171">
                  <c:v>2.3994272538718269</c:v>
                </c:pt>
                <c:pt idx="172">
                  <c:v>2.3994272538718269</c:v>
                </c:pt>
                <c:pt idx="173">
                  <c:v>2.4124862039524375</c:v>
                </c:pt>
                <c:pt idx="174">
                  <c:v>2.416489719819773</c:v>
                </c:pt>
                <c:pt idx="175">
                  <c:v>2.4233931625692913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8-4A67-9DDE-8A9305FE9CAE}"/>
            </c:ext>
          </c:extLst>
        </c:ser>
        <c:ser>
          <c:idx val="16"/>
          <c:order val="16"/>
          <c:tx>
            <c:strRef>
              <c:f>'Mortality Rates'!$S$2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'Mortality Rates'!$S$3:$S$178</c:f>
              <c:numCache>
                <c:formatCode>_(* #,##0_);_(* \(#,##0\);_(* "-"??_);_(@_)</c:formatCode>
                <c:ptCount val="176"/>
                <c:pt idx="147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B-46DB-9182-DA6F0363C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93056"/>
        <c:axId val="657989776"/>
      </c:lineChart>
      <c:dateAx>
        <c:axId val="657993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89776"/>
        <c:crosses val="autoZero"/>
        <c:auto val="1"/>
        <c:lblOffset val="100"/>
        <c:baseTimeUnit val="days"/>
      </c:dateAx>
      <c:valAx>
        <c:axId val="6579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Mortality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'Mortality Rates'!$A$2</c:f>
              <c:strCache>
                <c:ptCount val="1"/>
                <c:pt idx="0">
                  <c:v>Globally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'Mortality Rates'!$B:$B</c15:sqref>
                  </c15:fullRef>
                </c:ext>
              </c:extLst>
              <c:f>'Mortality Rates'!$B$3:$B$1048576</c:f>
              <c:strCache>
                <c:ptCount val="176"/>
                <c:pt idx="0">
                  <c:v>3/16/2020</c:v>
                </c:pt>
                <c:pt idx="1">
                  <c:v>3/17/2020</c:v>
                </c:pt>
                <c:pt idx="2">
                  <c:v>3/18/2020</c:v>
                </c:pt>
                <c:pt idx="3">
                  <c:v>3/19/2020</c:v>
                </c:pt>
                <c:pt idx="4">
                  <c:v>3/20/2020</c:v>
                </c:pt>
                <c:pt idx="5">
                  <c:v>3/21/2020</c:v>
                </c:pt>
                <c:pt idx="6">
                  <c:v>3/22/2020</c:v>
                </c:pt>
                <c:pt idx="7">
                  <c:v>3/23/2020</c:v>
                </c:pt>
                <c:pt idx="8">
                  <c:v>3/24/2020</c:v>
                </c:pt>
                <c:pt idx="9">
                  <c:v>3/25/2020</c:v>
                </c:pt>
                <c:pt idx="10">
                  <c:v>3/26/2020</c:v>
                </c:pt>
                <c:pt idx="11">
                  <c:v>3/27/2020</c:v>
                </c:pt>
                <c:pt idx="12">
                  <c:v>3/28/2020</c:v>
                </c:pt>
                <c:pt idx="13">
                  <c:v>3/29/2020</c:v>
                </c:pt>
                <c:pt idx="14">
                  <c:v>3/30/2020</c:v>
                </c:pt>
                <c:pt idx="15">
                  <c:v>3/31/2020</c:v>
                </c:pt>
                <c:pt idx="16">
                  <c:v>4/1/2020</c:v>
                </c:pt>
                <c:pt idx="17">
                  <c:v>4/2/2020</c:v>
                </c:pt>
                <c:pt idx="18">
                  <c:v>4/3/2020</c:v>
                </c:pt>
                <c:pt idx="19">
                  <c:v>4/4/2020</c:v>
                </c:pt>
                <c:pt idx="20">
                  <c:v>4/5/2020</c:v>
                </c:pt>
                <c:pt idx="21">
                  <c:v>4/6/2020</c:v>
                </c:pt>
                <c:pt idx="22">
                  <c:v>4/7/2020</c:v>
                </c:pt>
                <c:pt idx="23">
                  <c:v>4/8/2020</c:v>
                </c:pt>
                <c:pt idx="24">
                  <c:v>4/9/2020</c:v>
                </c:pt>
                <c:pt idx="25">
                  <c:v>4/10/2020</c:v>
                </c:pt>
                <c:pt idx="26">
                  <c:v>4/11/2020</c:v>
                </c:pt>
                <c:pt idx="27">
                  <c:v>4/12/2020</c:v>
                </c:pt>
                <c:pt idx="28">
                  <c:v>4/13/2020</c:v>
                </c:pt>
                <c:pt idx="29">
                  <c:v>4/14/2020</c:v>
                </c:pt>
                <c:pt idx="30">
                  <c:v>4/15/2020</c:v>
                </c:pt>
                <c:pt idx="31">
                  <c:v>4/16/2020</c:v>
                </c:pt>
                <c:pt idx="32">
                  <c:v>4/17/2020</c:v>
                </c:pt>
                <c:pt idx="33">
                  <c:v>4/18/2020</c:v>
                </c:pt>
                <c:pt idx="34">
                  <c:v>4/19/2020</c:v>
                </c:pt>
                <c:pt idx="35">
                  <c:v>4/20/2020</c:v>
                </c:pt>
                <c:pt idx="36">
                  <c:v>4/21/2020</c:v>
                </c:pt>
                <c:pt idx="37">
                  <c:v>4/22/2020</c:v>
                </c:pt>
                <c:pt idx="38">
                  <c:v>4/23/2020</c:v>
                </c:pt>
                <c:pt idx="39">
                  <c:v>4/24/2020</c:v>
                </c:pt>
                <c:pt idx="40">
                  <c:v>4/25/2020</c:v>
                </c:pt>
                <c:pt idx="41">
                  <c:v>4/26/2020</c:v>
                </c:pt>
                <c:pt idx="42">
                  <c:v>4/27/2020</c:v>
                </c:pt>
                <c:pt idx="43">
                  <c:v>4/28/2020</c:v>
                </c:pt>
                <c:pt idx="44">
                  <c:v>4/29/2020</c:v>
                </c:pt>
                <c:pt idx="45">
                  <c:v>4/30/2020</c:v>
                </c:pt>
                <c:pt idx="46">
                  <c:v>5/1/2020</c:v>
                </c:pt>
                <c:pt idx="47">
                  <c:v>5/2/2020</c:v>
                </c:pt>
                <c:pt idx="48">
                  <c:v>5/3/2020</c:v>
                </c:pt>
                <c:pt idx="49">
                  <c:v>5/4/2020</c:v>
                </c:pt>
                <c:pt idx="50">
                  <c:v>5/5/2020</c:v>
                </c:pt>
                <c:pt idx="51">
                  <c:v>5/6/2020</c:v>
                </c:pt>
                <c:pt idx="52">
                  <c:v>5/7/2020</c:v>
                </c:pt>
                <c:pt idx="53">
                  <c:v>5/8/2020</c:v>
                </c:pt>
                <c:pt idx="54">
                  <c:v>5/9/2020</c:v>
                </c:pt>
                <c:pt idx="55">
                  <c:v>5/10/2020</c:v>
                </c:pt>
                <c:pt idx="56">
                  <c:v>5/11/2020</c:v>
                </c:pt>
                <c:pt idx="57">
                  <c:v>5/12/2020</c:v>
                </c:pt>
                <c:pt idx="58">
                  <c:v>5/13/2020</c:v>
                </c:pt>
                <c:pt idx="59">
                  <c:v>5/14/2020</c:v>
                </c:pt>
                <c:pt idx="60">
                  <c:v>5/15/2020</c:v>
                </c:pt>
                <c:pt idx="61">
                  <c:v>5/16/2020</c:v>
                </c:pt>
                <c:pt idx="62">
                  <c:v>5/17/2020</c:v>
                </c:pt>
                <c:pt idx="63">
                  <c:v>5/18/2020</c:v>
                </c:pt>
                <c:pt idx="64">
                  <c:v>5/19/2020</c:v>
                </c:pt>
                <c:pt idx="65">
                  <c:v>5/20/2020</c:v>
                </c:pt>
                <c:pt idx="66">
                  <c:v>5/22/2020</c:v>
                </c:pt>
                <c:pt idx="67">
                  <c:v>5/23/2020</c:v>
                </c:pt>
                <c:pt idx="68">
                  <c:v>5/24/2020</c:v>
                </c:pt>
                <c:pt idx="69">
                  <c:v>5/25/2020</c:v>
                </c:pt>
                <c:pt idx="70">
                  <c:v>5/26/2020</c:v>
                </c:pt>
                <c:pt idx="71">
                  <c:v>5/27/2020</c:v>
                </c:pt>
                <c:pt idx="72">
                  <c:v>5/28/2020</c:v>
                </c:pt>
                <c:pt idx="73">
                  <c:v>5/29/2020</c:v>
                </c:pt>
                <c:pt idx="74">
                  <c:v>5/30/2020</c:v>
                </c:pt>
                <c:pt idx="75">
                  <c:v>5/31/2020</c:v>
                </c:pt>
                <c:pt idx="76">
                  <c:v>6/1/2020</c:v>
                </c:pt>
                <c:pt idx="77">
                  <c:v>6/2/2020</c:v>
                </c:pt>
                <c:pt idx="78">
                  <c:v>6/3/2020</c:v>
                </c:pt>
                <c:pt idx="79">
                  <c:v>6/4/2020</c:v>
                </c:pt>
                <c:pt idx="80">
                  <c:v>6/5/2020</c:v>
                </c:pt>
                <c:pt idx="81">
                  <c:v>6/6/2020</c:v>
                </c:pt>
                <c:pt idx="82">
                  <c:v>6/7/2020</c:v>
                </c:pt>
                <c:pt idx="83">
                  <c:v>6/8/2020</c:v>
                </c:pt>
                <c:pt idx="84">
                  <c:v>6/9/2020</c:v>
                </c:pt>
                <c:pt idx="85">
                  <c:v>6/10/2020</c:v>
                </c:pt>
                <c:pt idx="86">
                  <c:v>6/11/2020</c:v>
                </c:pt>
                <c:pt idx="87">
                  <c:v>6/12/2020</c:v>
                </c:pt>
                <c:pt idx="88">
                  <c:v>6/13/2020</c:v>
                </c:pt>
                <c:pt idx="89">
                  <c:v>6/14/2020</c:v>
                </c:pt>
                <c:pt idx="90">
                  <c:v>6/15/2020</c:v>
                </c:pt>
                <c:pt idx="91">
                  <c:v>6/16/2020</c:v>
                </c:pt>
                <c:pt idx="92">
                  <c:v>6/17/2020</c:v>
                </c:pt>
                <c:pt idx="93">
                  <c:v>6/18/2020</c:v>
                </c:pt>
                <c:pt idx="94">
                  <c:v>6/19/2020</c:v>
                </c:pt>
                <c:pt idx="95">
                  <c:v>6/20/2020</c:v>
                </c:pt>
                <c:pt idx="96">
                  <c:v>6/21/2020</c:v>
                </c:pt>
                <c:pt idx="97">
                  <c:v>6/22/2020</c:v>
                </c:pt>
                <c:pt idx="98">
                  <c:v>6/23/2020</c:v>
                </c:pt>
                <c:pt idx="99">
                  <c:v>6/24/2020</c:v>
                </c:pt>
                <c:pt idx="100">
                  <c:v>6/25/2020</c:v>
                </c:pt>
                <c:pt idx="101">
                  <c:v>6/26/2020</c:v>
                </c:pt>
                <c:pt idx="102">
                  <c:v>6/27/2020</c:v>
                </c:pt>
                <c:pt idx="103">
                  <c:v>6/28/2020</c:v>
                </c:pt>
                <c:pt idx="104">
                  <c:v>6/29/2020</c:v>
                </c:pt>
                <c:pt idx="105">
                  <c:v>6/30/2020</c:v>
                </c:pt>
                <c:pt idx="106">
                  <c:v>7/1/2020</c:v>
                </c:pt>
                <c:pt idx="107">
                  <c:v>7/2/2020</c:v>
                </c:pt>
                <c:pt idx="108">
                  <c:v>7/3/2020</c:v>
                </c:pt>
                <c:pt idx="109">
                  <c:v>7/4/2020</c:v>
                </c:pt>
                <c:pt idx="110">
                  <c:v>7/5/2020</c:v>
                </c:pt>
                <c:pt idx="111">
                  <c:v>7/6/2020</c:v>
                </c:pt>
                <c:pt idx="112">
                  <c:v>7/7/2020</c:v>
                </c:pt>
                <c:pt idx="113">
                  <c:v>7/8/2020</c:v>
                </c:pt>
                <c:pt idx="114">
                  <c:v>7/9/2020</c:v>
                </c:pt>
                <c:pt idx="115">
                  <c:v>7/10/2020</c:v>
                </c:pt>
                <c:pt idx="116">
                  <c:v>7/11/2020</c:v>
                </c:pt>
                <c:pt idx="117">
                  <c:v>7/12/2020</c:v>
                </c:pt>
                <c:pt idx="118">
                  <c:v>7/13/2020</c:v>
                </c:pt>
                <c:pt idx="119">
                  <c:v>7/14/2020</c:v>
                </c:pt>
                <c:pt idx="120">
                  <c:v>7/15/2020</c:v>
                </c:pt>
                <c:pt idx="121">
                  <c:v>7/16/2020</c:v>
                </c:pt>
                <c:pt idx="122">
                  <c:v>7/17/2020</c:v>
                </c:pt>
                <c:pt idx="123">
                  <c:v>7/18/2020</c:v>
                </c:pt>
                <c:pt idx="124">
                  <c:v>7/19/2020</c:v>
                </c:pt>
                <c:pt idx="125">
                  <c:v>7/20/2020</c:v>
                </c:pt>
                <c:pt idx="126">
                  <c:v>7/21/2020</c:v>
                </c:pt>
                <c:pt idx="127">
                  <c:v>7/22/2020</c:v>
                </c:pt>
                <c:pt idx="128">
                  <c:v>7/23/2020</c:v>
                </c:pt>
                <c:pt idx="129">
                  <c:v>7/24/2020</c:v>
                </c:pt>
                <c:pt idx="130">
                  <c:v>7/25/2020</c:v>
                </c:pt>
                <c:pt idx="131">
                  <c:v>7/26/2020</c:v>
                </c:pt>
                <c:pt idx="132">
                  <c:v>7/27/2020</c:v>
                </c:pt>
                <c:pt idx="133">
                  <c:v>7/28/2020</c:v>
                </c:pt>
                <c:pt idx="134">
                  <c:v>7/29/2020</c:v>
                </c:pt>
                <c:pt idx="135">
                  <c:v>7/30/2020</c:v>
                </c:pt>
                <c:pt idx="136">
                  <c:v>7/31/2020</c:v>
                </c:pt>
                <c:pt idx="137">
                  <c:v>8/1/2020</c:v>
                </c:pt>
                <c:pt idx="138">
                  <c:v>8/2/2020</c:v>
                </c:pt>
                <c:pt idx="139">
                  <c:v>8/3/2020</c:v>
                </c:pt>
                <c:pt idx="140">
                  <c:v>8/4/2020</c:v>
                </c:pt>
                <c:pt idx="141">
                  <c:v>8/5/2020</c:v>
                </c:pt>
                <c:pt idx="142">
                  <c:v>8/6/2020</c:v>
                </c:pt>
                <c:pt idx="143">
                  <c:v>8/7/2020</c:v>
                </c:pt>
                <c:pt idx="144">
                  <c:v>8/8/2020</c:v>
                </c:pt>
                <c:pt idx="145">
                  <c:v>8/9/2020</c:v>
                </c:pt>
                <c:pt idx="146">
                  <c:v>8/10/2020</c:v>
                </c:pt>
                <c:pt idx="147">
                  <c:v>8/13/2020</c:v>
                </c:pt>
                <c:pt idx="148">
                  <c:v>8/14/2020</c:v>
                </c:pt>
                <c:pt idx="149">
                  <c:v>8/17/2020</c:v>
                </c:pt>
                <c:pt idx="150">
                  <c:v>8/18/2020</c:v>
                </c:pt>
                <c:pt idx="151">
                  <c:v>8/19/2020</c:v>
                </c:pt>
                <c:pt idx="152">
                  <c:v>8/20/2020</c:v>
                </c:pt>
                <c:pt idx="153">
                  <c:v>8/21/2020</c:v>
                </c:pt>
                <c:pt idx="154">
                  <c:v>8/22/2020</c:v>
                </c:pt>
                <c:pt idx="155">
                  <c:v>8/23/2020</c:v>
                </c:pt>
                <c:pt idx="156">
                  <c:v>8/24/2020</c:v>
                </c:pt>
                <c:pt idx="157">
                  <c:v>8/25/2020</c:v>
                </c:pt>
                <c:pt idx="158">
                  <c:v>8/26/2020</c:v>
                </c:pt>
                <c:pt idx="159">
                  <c:v>8/27/2020</c:v>
                </c:pt>
                <c:pt idx="160">
                  <c:v>8/28/2020</c:v>
                </c:pt>
                <c:pt idx="161">
                  <c:v>8/29/2020</c:v>
                </c:pt>
                <c:pt idx="162">
                  <c:v>8/30/2020</c:v>
                </c:pt>
                <c:pt idx="163">
                  <c:v>8/31/2020</c:v>
                </c:pt>
                <c:pt idx="164">
                  <c:v>9/1/2020</c:v>
                </c:pt>
                <c:pt idx="165">
                  <c:v>9/2/2020</c:v>
                </c:pt>
                <c:pt idx="166">
                  <c:v>9/3/2020</c:v>
                </c:pt>
                <c:pt idx="167">
                  <c:v>9/5/2020</c:v>
                </c:pt>
                <c:pt idx="168">
                  <c:v>9/6/2020</c:v>
                </c:pt>
                <c:pt idx="169">
                  <c:v>9/7/2020</c:v>
                </c:pt>
                <c:pt idx="170">
                  <c:v>9/8/2020</c:v>
                </c:pt>
                <c:pt idx="171">
                  <c:v>9/9/2020</c:v>
                </c:pt>
                <c:pt idx="172">
                  <c:v>9/10/2020</c:v>
                </c:pt>
                <c:pt idx="173">
                  <c:v>9/11/2020</c:v>
                </c:pt>
                <c:pt idx="174">
                  <c:v>9/12/2020</c:v>
                </c:pt>
                <c:pt idx="175">
                  <c:v>9/13/2020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'Mortality Rates'!$A$3:$A$178</c15:sqref>
                  </c15:fullRef>
                </c:ext>
              </c:extLst>
              <c:f>'Mortality Rates'!$A$5:$A$178</c:f>
              <c:numCache>
                <c:formatCode>0.00</c:formatCode>
                <c:ptCount val="174"/>
                <c:pt idx="0">
                  <c:v>4.0912865393407296</c:v>
                </c:pt>
                <c:pt idx="1">
                  <c:v>4.1381922235313926</c:v>
                </c:pt>
                <c:pt idx="2">
                  <c:v>4.1926419901093963</c:v>
                </c:pt>
                <c:pt idx="3">
                  <c:v>4.2911383097480593</c:v>
                </c:pt>
                <c:pt idx="4">
                  <c:v>4.3291406498359519</c:v>
                </c:pt>
                <c:pt idx="5">
                  <c:v>4.3718738889838766</c:v>
                </c:pt>
                <c:pt idx="6">
                  <c:v>4.4614433664706441</c:v>
                </c:pt>
                <c:pt idx="7">
                  <c:v>4.5378429360955757</c:v>
                </c:pt>
                <c:pt idx="8">
                  <c:v>4.5305168377038569</c:v>
                </c:pt>
                <c:pt idx="9">
                  <c:v>4.59434942635799</c:v>
                </c:pt>
                <c:pt idx="10">
                  <c:v>4.6488924953326096</c:v>
                </c:pt>
                <c:pt idx="11">
                  <c:v>4.7326225684703642</c:v>
                </c:pt>
                <c:pt idx="12">
                  <c:v>4.8206965174129355</c:v>
                </c:pt>
                <c:pt idx="13">
                  <c:v>4.9196556204936872</c:v>
                </c:pt>
                <c:pt idx="14">
                  <c:v>4.9963249429571999</c:v>
                </c:pt>
                <c:pt idx="15">
                  <c:v>5.1167971101745939</c:v>
                </c:pt>
                <c:pt idx="16">
                  <c:v>5.3165528469823817</c:v>
                </c:pt>
                <c:pt idx="17">
                  <c:v>5.3700551682846518</c:v>
                </c:pt>
                <c:pt idx="18">
                  <c:v>5.4438090571904567</c:v>
                </c:pt>
                <c:pt idx="19">
                  <c:v>5.5688711549315384</c:v>
                </c:pt>
                <c:pt idx="20">
                  <c:v>5.7957933884652437</c:v>
                </c:pt>
                <c:pt idx="21">
                  <c:v>5.8733929267131293</c:v>
                </c:pt>
                <c:pt idx="22">
                  <c:v>5.9790225712276293</c:v>
                </c:pt>
                <c:pt idx="23">
                  <c:v>6.0623060061481242</c:v>
                </c:pt>
                <c:pt idx="24">
                  <c:v>6.1315269911308281</c:v>
                </c:pt>
                <c:pt idx="25">
                  <c:v>6.187214325008072</c:v>
                </c:pt>
                <c:pt idx="26">
                  <c:v>6.2343305858028071</c:v>
                </c:pt>
                <c:pt idx="27">
                  <c:v>6.318064896180914</c:v>
                </c:pt>
                <c:pt idx="28">
                  <c:v>6.4863318919262465</c:v>
                </c:pt>
                <c:pt idx="29">
                  <c:v>6.7208801499000632</c:v>
                </c:pt>
                <c:pt idx="30">
                  <c:v>6.8036663929174308</c:v>
                </c:pt>
                <c:pt idx="31">
                  <c:v>7.0004868088030889</c:v>
                </c:pt>
                <c:pt idx="32">
                  <c:v>6.884710209741578</c:v>
                </c:pt>
                <c:pt idx="33">
                  <c:v>6.8672430985705049</c:v>
                </c:pt>
                <c:pt idx="34">
                  <c:v>6.9375183395991584</c:v>
                </c:pt>
                <c:pt idx="35">
                  <c:v>6.9795425816200112</c:v>
                </c:pt>
                <c:pt idx="36">
                  <c:v>6.9957456754110092</c:v>
                </c:pt>
                <c:pt idx="37">
                  <c:v>6.9731653018122479</c:v>
                </c:pt>
                <c:pt idx="38">
                  <c:v>6.9711702198650638</c:v>
                </c:pt>
                <c:pt idx="39">
                  <c:v>6.9323656700794283</c:v>
                </c:pt>
                <c:pt idx="40">
                  <c:v>6.9006175473043871</c:v>
                </c:pt>
                <c:pt idx="41">
                  <c:v>6.9019764539834396</c:v>
                </c:pt>
                <c:pt idx="42">
                  <c:v>7.0673912703011696</c:v>
                </c:pt>
                <c:pt idx="43">
                  <c:v>7.0624080868881212</c:v>
                </c:pt>
                <c:pt idx="44">
                  <c:v>7.0535026229396225</c:v>
                </c:pt>
                <c:pt idx="45">
                  <c:v>7.0336901038140764</c:v>
                </c:pt>
                <c:pt idx="46">
                  <c:v>6.9884617964145068</c:v>
                </c:pt>
                <c:pt idx="47">
                  <c:v>6.9253074023475136</c:v>
                </c:pt>
                <c:pt idx="48">
                  <c:v>6.9186863930228899</c:v>
                </c:pt>
                <c:pt idx="49">
                  <c:v>6.9277649011042399</c:v>
                </c:pt>
                <c:pt idx="50">
                  <c:v>6.9193875526072315</c:v>
                </c:pt>
                <c:pt idx="51">
                  <c:v>6.8892814534379623</c:v>
                </c:pt>
                <c:pt idx="52">
                  <c:v>6.8452623847221092</c:v>
                </c:pt>
                <c:pt idx="53">
                  <c:v>6.8107026669933637</c:v>
                </c:pt>
                <c:pt idx="54">
                  <c:v>6.745950248492842</c:v>
                </c:pt>
                <c:pt idx="55">
                  <c:v>6.7384757568348386</c:v>
                </c:pt>
                <c:pt idx="56">
                  <c:v>6.7283189749230505</c:v>
                </c:pt>
                <c:pt idx="57">
                  <c:v>6.7051103058770698</c:v>
                </c:pt>
                <c:pt idx="58">
                  <c:v>6.738899773262597</c:v>
                </c:pt>
                <c:pt idx="59">
                  <c:v>6.7002028600485586</c:v>
                </c:pt>
                <c:pt idx="60">
                  <c:v>6.6606842823118084</c:v>
                </c:pt>
                <c:pt idx="61">
                  <c:v>6.6206010163559048</c:v>
                </c:pt>
                <c:pt idx="62">
                  <c:v>6.5842410629815937</c:v>
                </c:pt>
                <c:pt idx="63">
                  <c:v>6.5452730585427599</c:v>
                </c:pt>
                <c:pt idx="64">
                  <c:v>6.4643334408552606</c:v>
                </c:pt>
                <c:pt idx="65">
                  <c:v>6.4318697909864984</c:v>
                </c:pt>
                <c:pt idx="66">
                  <c:v>6.3796300181307126</c:v>
                </c:pt>
                <c:pt idx="67">
                  <c:v>6.2870778281918325</c:v>
                </c:pt>
                <c:pt idx="68">
                  <c:v>6.256895565008584</c:v>
                </c:pt>
                <c:pt idx="69">
                  <c:v>6.2304671954305686</c:v>
                </c:pt>
                <c:pt idx="70">
                  <c:v>6.1974211555216918</c:v>
                </c:pt>
                <c:pt idx="71">
                  <c:v>6.1498336995224996</c:v>
                </c:pt>
                <c:pt idx="72">
                  <c:v>6.1002480752327193</c:v>
                </c:pt>
                <c:pt idx="73">
                  <c:v>6.0349868169258833</c:v>
                </c:pt>
                <c:pt idx="74">
                  <c:v>5.9832612142155659</c:v>
                </c:pt>
                <c:pt idx="75">
                  <c:v>5.9504012532374491</c:v>
                </c:pt>
                <c:pt idx="76">
                  <c:v>5.9492415220241259</c:v>
                </c:pt>
                <c:pt idx="77">
                  <c:v>5.91520094829961</c:v>
                </c:pt>
                <c:pt idx="78">
                  <c:v>5.8827397951637899</c:v>
                </c:pt>
                <c:pt idx="79">
                  <c:v>5.823828436330027</c:v>
                </c:pt>
                <c:pt idx="80">
                  <c:v>5.7712892466329366</c:v>
                </c:pt>
                <c:pt idx="81">
                  <c:v>5.7394198200848763</c:v>
                </c:pt>
                <c:pt idx="82">
                  <c:v>5.6978840484042301</c:v>
                </c:pt>
                <c:pt idx="83">
                  <c:v>5.6672344577576919</c:v>
                </c:pt>
                <c:pt idx="84">
                  <c:v>5.6258256568091154</c:v>
                </c:pt>
                <c:pt idx="85">
                  <c:v>5.5890024324259064</c:v>
                </c:pt>
                <c:pt idx="86">
                  <c:v>5.537942826693536</c:v>
                </c:pt>
                <c:pt idx="87">
                  <c:v>5.4990692950524833</c:v>
                </c:pt>
                <c:pt idx="88">
                  <c:v>5.4549378794644277</c:v>
                </c:pt>
                <c:pt idx="89">
                  <c:v>5.4415924398012692</c:v>
                </c:pt>
                <c:pt idx="90">
                  <c:v>5.3902942049497433</c:v>
                </c:pt>
                <c:pt idx="91">
                  <c:v>5.3576634245215446</c:v>
                </c:pt>
                <c:pt idx="92">
                  <c:v>5.3310036125583338</c:v>
                </c:pt>
                <c:pt idx="93">
                  <c:v>5.2841672631029173</c:v>
                </c:pt>
                <c:pt idx="94">
                  <c:v>5.2383864878517779</c:v>
                </c:pt>
                <c:pt idx="95">
                  <c:v>5.2047199323871292</c:v>
                </c:pt>
                <c:pt idx="96">
                  <c:v>5.1631656277090281</c:v>
                </c:pt>
                <c:pt idx="97">
                  <c:v>5.1379641480160618</c:v>
                </c:pt>
                <c:pt idx="98">
                  <c:v>5.0916414046888372</c:v>
                </c:pt>
                <c:pt idx="99">
                  <c:v>5.0617618838222569</c:v>
                </c:pt>
                <c:pt idx="100">
                  <c:v>5.0113200787279419</c:v>
                </c:pt>
                <c:pt idx="101">
                  <c:v>4.9690113859669118</c:v>
                </c:pt>
                <c:pt idx="102">
                  <c:v>4.9225065966166603</c:v>
                </c:pt>
                <c:pt idx="103">
                  <c:v>4.8875078782530545</c:v>
                </c:pt>
                <c:pt idx="104">
                  <c:v>4.8448023671968041</c:v>
                </c:pt>
                <c:pt idx="105">
                  <c:v>4.7975494732076012</c:v>
                </c:pt>
                <c:pt idx="106">
                  <c:v>4.7576990233391623</c:v>
                </c:pt>
                <c:pt idx="107">
                  <c:v>4.7130414741470634</c:v>
                </c:pt>
                <c:pt idx="108">
                  <c:v>4.6723097794333794</c:v>
                </c:pt>
                <c:pt idx="109">
                  <c:v>4.6404553293716191</c:v>
                </c:pt>
                <c:pt idx="110">
                  <c:v>4.6101162689710575</c:v>
                </c:pt>
                <c:pt idx="111">
                  <c:v>4.5738991665770321</c:v>
                </c:pt>
                <c:pt idx="112">
                  <c:v>4.5246517050555726</c:v>
                </c:pt>
                <c:pt idx="113">
                  <c:v>4.4931170980293462</c:v>
                </c:pt>
                <c:pt idx="114">
                  <c:v>4.4526474568691876</c:v>
                </c:pt>
                <c:pt idx="115">
                  <c:v>4.4141451782287158</c:v>
                </c:pt>
                <c:pt idx="116">
                  <c:v>4.3809098594679501</c:v>
                </c:pt>
                <c:pt idx="117">
                  <c:v>4.3558984915911196</c:v>
                </c:pt>
                <c:pt idx="118">
                  <c:v>4.3190797372894485</c:v>
                </c:pt>
                <c:pt idx="119">
                  <c:v>4.2835738154357426</c:v>
                </c:pt>
                <c:pt idx="120">
                  <c:v>4.2468540051107873</c:v>
                </c:pt>
                <c:pt idx="121">
                  <c:v>4.211328300942065</c:v>
                </c:pt>
                <c:pt idx="122">
                  <c:v>4.1897208418029894</c:v>
                </c:pt>
                <c:pt idx="123">
                  <c:v>4.1552971231266227</c:v>
                </c:pt>
                <c:pt idx="124">
                  <c:v>4.1289211420912943</c:v>
                </c:pt>
                <c:pt idx="125">
                  <c:v>4.0999738893335786</c:v>
                </c:pt>
                <c:pt idx="126">
                  <c:v>4.0931077715877819</c:v>
                </c:pt>
                <c:pt idx="127">
                  <c:v>4.0579846687888663</c:v>
                </c:pt>
                <c:pt idx="128">
                  <c:v>4.0155737481701053</c:v>
                </c:pt>
                <c:pt idx="129">
                  <c:v>3.9968469977769683</c:v>
                </c:pt>
                <c:pt idx="130">
                  <c:v>3.9658708961269662</c:v>
                </c:pt>
                <c:pt idx="131">
                  <c:v>3.9472314596151725</c:v>
                </c:pt>
                <c:pt idx="132">
                  <c:v>3.9212780214052056</c:v>
                </c:pt>
                <c:pt idx="133">
                  <c:v>3.8936417057319912</c:v>
                </c:pt>
                <c:pt idx="134">
                  <c:v>3.8657591465807606</c:v>
                </c:pt>
                <c:pt idx="135">
                  <c:v>3.8413076862672266</c:v>
                </c:pt>
                <c:pt idx="136">
                  <c:v>3.8185557857125247</c:v>
                </c:pt>
                <c:pt idx="137">
                  <c:v>3.7984207732503918</c:v>
                </c:pt>
                <c:pt idx="138">
                  <c:v>3.781432146513787</c:v>
                </c:pt>
                <c:pt idx="139">
                  <c:v>3.7650322769678133</c:v>
                </c:pt>
                <c:pt idx="140">
                  <c:v>3.7434195982226943</c:v>
                </c:pt>
                <c:pt idx="141">
                  <c:v>3.7217899906196545</c:v>
                </c:pt>
                <c:pt idx="142">
                  <c:v>3.6937028023693474</c:v>
                </c:pt>
                <c:pt idx="143">
                  <c:v>3.683065013116567</c:v>
                </c:pt>
                <c:pt idx="144">
                  <c:v>3.6626098854603302</c:v>
                </c:pt>
                <c:pt idx="145">
                  <c:v>3.6171957204629761</c:v>
                </c:pt>
                <c:pt idx="146">
                  <c:v>3.585711298895522</c:v>
                </c:pt>
                <c:pt idx="147">
                  <c:v>3.5360637174795135</c:v>
                </c:pt>
                <c:pt idx="148">
                  <c:v>3.5251528851763103</c:v>
                </c:pt>
                <c:pt idx="149">
                  <c:v>3.5104102122839467</c:v>
                </c:pt>
                <c:pt idx="150">
                  <c:v>3.4951398705620473</c:v>
                </c:pt>
                <c:pt idx="151">
                  <c:v>3.4796446723587717</c:v>
                </c:pt>
                <c:pt idx="152">
                  <c:v>3.4707743597068683</c:v>
                </c:pt>
                <c:pt idx="153">
                  <c:v>3.459457498733097</c:v>
                </c:pt>
                <c:pt idx="154">
                  <c:v>3.4412896219459768</c:v>
                </c:pt>
                <c:pt idx="155">
                  <c:v>3.4298080148139038</c:v>
                </c:pt>
                <c:pt idx="156">
                  <c:v>3.4196528496376359</c:v>
                </c:pt>
                <c:pt idx="157">
                  <c:v>3.4038221029347713</c:v>
                </c:pt>
                <c:pt idx="158">
                  <c:v>3.3904813002620724</c:v>
                </c:pt>
                <c:pt idx="159">
                  <c:v>3.3749308968583684</c:v>
                </c:pt>
                <c:pt idx="160">
                  <c:v>3.3633729859177959</c:v>
                </c:pt>
                <c:pt idx="161">
                  <c:v>3.3453144453703252</c:v>
                </c:pt>
                <c:pt idx="162">
                  <c:v>3.3296588692985165</c:v>
                </c:pt>
                <c:pt idx="163">
                  <c:v>3.3173257603507653</c:v>
                </c:pt>
                <c:pt idx="164">
                  <c:v>3.3023746468275337</c:v>
                </c:pt>
                <c:pt idx="165">
                  <c:v>3.2769504656189761</c:v>
                </c:pt>
                <c:pt idx="166">
                  <c:v>3.2609817811848059</c:v>
                </c:pt>
                <c:pt idx="167">
                  <c:v>3.2676446678254853</c:v>
                </c:pt>
                <c:pt idx="168">
                  <c:v>3.260173745545436</c:v>
                </c:pt>
                <c:pt idx="169">
                  <c:v>3.24608807371997</c:v>
                </c:pt>
                <c:pt idx="170">
                  <c:v>3.2350346215627548</c:v>
                </c:pt>
                <c:pt idx="171">
                  <c:v>3.2180397934267817</c:v>
                </c:pt>
                <c:pt idx="172">
                  <c:v>3.2043828917476924</c:v>
                </c:pt>
                <c:pt idx="173">
                  <c:v>3.1889006660572545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F-4703-9265-46F00087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763088"/>
        <c:axId val="991763744"/>
      </c:lineChart>
      <c:dateAx>
        <c:axId val="991763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63744"/>
        <c:crosses val="autoZero"/>
        <c:auto val="1"/>
        <c:lblOffset val="100"/>
        <c:baseTimeUnit val="days"/>
      </c:dateAx>
      <c:valAx>
        <c:axId val="9917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number of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Cases'!$C$3</c:f>
              <c:strCache>
                <c:ptCount val="1"/>
                <c:pt idx="0">
                  <c:v> 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Cases'!$B$4:$B$179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Cases'!$C$4:$C$179</c:f>
              <c:numCache>
                <c:formatCode>_(* #,##0_);_(* \(#,##0\);_(* "-"??_);_(@_)</c:formatCode>
                <c:ptCount val="176"/>
                <c:pt idx="0">
                  <c:v>80860</c:v>
                </c:pt>
                <c:pt idx="1">
                  <c:v>80881</c:v>
                </c:pt>
                <c:pt idx="2">
                  <c:v>80906</c:v>
                </c:pt>
                <c:pt idx="3">
                  <c:v>80930</c:v>
                </c:pt>
                <c:pt idx="4">
                  <c:v>80977</c:v>
                </c:pt>
                <c:pt idx="5">
                  <c:v>81014</c:v>
                </c:pt>
                <c:pt idx="6">
                  <c:v>81060</c:v>
                </c:pt>
                <c:pt idx="7">
                  <c:v>81116</c:v>
                </c:pt>
                <c:pt idx="8">
                  <c:v>81180</c:v>
                </c:pt>
                <c:pt idx="9">
                  <c:v>81221</c:v>
                </c:pt>
                <c:pt idx="10">
                  <c:v>81299</c:v>
                </c:pt>
                <c:pt idx="11">
                  <c:v>81345</c:v>
                </c:pt>
                <c:pt idx="12">
                  <c:v>81401</c:v>
                </c:pt>
                <c:pt idx="13">
                  <c:v>81445</c:v>
                </c:pt>
                <c:pt idx="14">
                  <c:v>81479</c:v>
                </c:pt>
                <c:pt idx="15">
                  <c:v>81524</c:v>
                </c:pt>
                <c:pt idx="16">
                  <c:v>81556</c:v>
                </c:pt>
                <c:pt idx="17">
                  <c:v>81590</c:v>
                </c:pt>
                <c:pt idx="18">
                  <c:v>81623</c:v>
                </c:pt>
                <c:pt idx="19">
                  <c:v>81639</c:v>
                </c:pt>
                <c:pt idx="20">
                  <c:v>82602</c:v>
                </c:pt>
                <c:pt idx="21">
                  <c:v>82602</c:v>
                </c:pt>
                <c:pt idx="22">
                  <c:v>82602</c:v>
                </c:pt>
                <c:pt idx="23">
                  <c:v>82602</c:v>
                </c:pt>
                <c:pt idx="24">
                  <c:v>82602</c:v>
                </c:pt>
                <c:pt idx="25">
                  <c:v>82602</c:v>
                </c:pt>
                <c:pt idx="26">
                  <c:v>82602</c:v>
                </c:pt>
                <c:pt idx="27">
                  <c:v>82602</c:v>
                </c:pt>
                <c:pt idx="28">
                  <c:v>82602</c:v>
                </c:pt>
                <c:pt idx="29">
                  <c:v>82602</c:v>
                </c:pt>
                <c:pt idx="30">
                  <c:v>82602</c:v>
                </c:pt>
                <c:pt idx="31">
                  <c:v>82602</c:v>
                </c:pt>
                <c:pt idx="32">
                  <c:v>82695</c:v>
                </c:pt>
                <c:pt idx="33">
                  <c:v>82719</c:v>
                </c:pt>
                <c:pt idx="34">
                  <c:v>82735</c:v>
                </c:pt>
                <c:pt idx="35">
                  <c:v>82747</c:v>
                </c:pt>
                <c:pt idx="36">
                  <c:v>82779</c:v>
                </c:pt>
                <c:pt idx="37">
                  <c:v>82790</c:v>
                </c:pt>
                <c:pt idx="38">
                  <c:v>82798</c:v>
                </c:pt>
                <c:pt idx="39">
                  <c:v>82805</c:v>
                </c:pt>
                <c:pt idx="40">
                  <c:v>82819</c:v>
                </c:pt>
                <c:pt idx="41">
                  <c:v>82827</c:v>
                </c:pt>
                <c:pt idx="42">
                  <c:v>82830</c:v>
                </c:pt>
                <c:pt idx="43">
                  <c:v>82856</c:v>
                </c:pt>
                <c:pt idx="44">
                  <c:v>82858</c:v>
                </c:pt>
                <c:pt idx="45">
                  <c:v>82862</c:v>
                </c:pt>
                <c:pt idx="46">
                  <c:v>82874</c:v>
                </c:pt>
                <c:pt idx="47">
                  <c:v>82875</c:v>
                </c:pt>
                <c:pt idx="48">
                  <c:v>82877</c:v>
                </c:pt>
                <c:pt idx="49">
                  <c:v>82880</c:v>
                </c:pt>
                <c:pt idx="50">
                  <c:v>82881</c:v>
                </c:pt>
                <c:pt idx="51">
                  <c:v>82883</c:v>
                </c:pt>
                <c:pt idx="52">
                  <c:v>82885</c:v>
                </c:pt>
                <c:pt idx="53">
                  <c:v>82887</c:v>
                </c:pt>
                <c:pt idx="54">
                  <c:v>82887</c:v>
                </c:pt>
                <c:pt idx="55">
                  <c:v>82903</c:v>
                </c:pt>
                <c:pt idx="56">
                  <c:v>82918</c:v>
                </c:pt>
                <c:pt idx="57">
                  <c:v>82919</c:v>
                </c:pt>
                <c:pt idx="58">
                  <c:v>82926</c:v>
                </c:pt>
                <c:pt idx="59">
                  <c:v>82929</c:v>
                </c:pt>
                <c:pt idx="60">
                  <c:v>82933</c:v>
                </c:pt>
                <c:pt idx="61">
                  <c:v>82941</c:v>
                </c:pt>
                <c:pt idx="62">
                  <c:v>82947</c:v>
                </c:pt>
                <c:pt idx="63">
                  <c:v>82954</c:v>
                </c:pt>
                <c:pt idx="64">
                  <c:v>82963</c:v>
                </c:pt>
                <c:pt idx="65">
                  <c:v>82966</c:v>
                </c:pt>
                <c:pt idx="66">
                  <c:v>82971</c:v>
                </c:pt>
                <c:pt idx="67">
                  <c:v>82971</c:v>
                </c:pt>
                <c:pt idx="68">
                  <c:v>82974</c:v>
                </c:pt>
                <c:pt idx="69">
                  <c:v>82985</c:v>
                </c:pt>
                <c:pt idx="70">
                  <c:v>82992</c:v>
                </c:pt>
                <c:pt idx="71">
                  <c:v>82993</c:v>
                </c:pt>
                <c:pt idx="72">
                  <c:v>82995</c:v>
                </c:pt>
                <c:pt idx="73">
                  <c:v>82995</c:v>
                </c:pt>
                <c:pt idx="74">
                  <c:v>82999</c:v>
                </c:pt>
                <c:pt idx="75">
                  <c:v>83001</c:v>
                </c:pt>
                <c:pt idx="76">
                  <c:v>83018</c:v>
                </c:pt>
                <c:pt idx="77">
                  <c:v>83022</c:v>
                </c:pt>
                <c:pt idx="78">
                  <c:v>83022</c:v>
                </c:pt>
                <c:pt idx="79">
                  <c:v>83022</c:v>
                </c:pt>
                <c:pt idx="80">
                  <c:v>83027</c:v>
                </c:pt>
                <c:pt idx="81">
                  <c:v>83031</c:v>
                </c:pt>
                <c:pt idx="82">
                  <c:v>83036</c:v>
                </c:pt>
                <c:pt idx="83">
                  <c:v>83040</c:v>
                </c:pt>
                <c:pt idx="84">
                  <c:v>83043</c:v>
                </c:pt>
                <c:pt idx="85">
                  <c:v>83046</c:v>
                </c:pt>
                <c:pt idx="86">
                  <c:v>83057</c:v>
                </c:pt>
                <c:pt idx="87">
                  <c:v>83066</c:v>
                </c:pt>
                <c:pt idx="88">
                  <c:v>83075</c:v>
                </c:pt>
                <c:pt idx="89">
                  <c:v>83132</c:v>
                </c:pt>
                <c:pt idx="90">
                  <c:v>83181</c:v>
                </c:pt>
                <c:pt idx="91">
                  <c:v>83221</c:v>
                </c:pt>
                <c:pt idx="92">
                  <c:v>83265</c:v>
                </c:pt>
                <c:pt idx="93">
                  <c:v>83293</c:v>
                </c:pt>
                <c:pt idx="94">
                  <c:v>83325</c:v>
                </c:pt>
                <c:pt idx="95">
                  <c:v>83352</c:v>
                </c:pt>
                <c:pt idx="96">
                  <c:v>83378</c:v>
                </c:pt>
                <c:pt idx="97">
                  <c:v>83396</c:v>
                </c:pt>
                <c:pt idx="98">
                  <c:v>83418</c:v>
                </c:pt>
                <c:pt idx="99">
                  <c:v>83430</c:v>
                </c:pt>
                <c:pt idx="100">
                  <c:v>83449</c:v>
                </c:pt>
                <c:pt idx="101">
                  <c:v>83462</c:v>
                </c:pt>
                <c:pt idx="102">
                  <c:v>83483</c:v>
                </c:pt>
                <c:pt idx="103">
                  <c:v>83500</c:v>
                </c:pt>
                <c:pt idx="104">
                  <c:v>83512</c:v>
                </c:pt>
                <c:pt idx="105">
                  <c:v>83531</c:v>
                </c:pt>
                <c:pt idx="106">
                  <c:v>83534</c:v>
                </c:pt>
                <c:pt idx="107">
                  <c:v>83537</c:v>
                </c:pt>
                <c:pt idx="108">
                  <c:v>83542</c:v>
                </c:pt>
                <c:pt idx="109">
                  <c:v>83545</c:v>
                </c:pt>
                <c:pt idx="110">
                  <c:v>83553</c:v>
                </c:pt>
                <c:pt idx="111">
                  <c:v>83557</c:v>
                </c:pt>
                <c:pt idx="112">
                  <c:v>83565</c:v>
                </c:pt>
                <c:pt idx="113">
                  <c:v>83572</c:v>
                </c:pt>
                <c:pt idx="114">
                  <c:v>83581</c:v>
                </c:pt>
                <c:pt idx="115">
                  <c:v>83585</c:v>
                </c:pt>
                <c:pt idx="116">
                  <c:v>83588</c:v>
                </c:pt>
                <c:pt idx="117">
                  <c:v>83594</c:v>
                </c:pt>
                <c:pt idx="118">
                  <c:v>83602</c:v>
                </c:pt>
                <c:pt idx="119">
                  <c:v>83605</c:v>
                </c:pt>
                <c:pt idx="120">
                  <c:v>83611</c:v>
                </c:pt>
                <c:pt idx="121">
                  <c:v>83612</c:v>
                </c:pt>
                <c:pt idx="122">
                  <c:v>83622</c:v>
                </c:pt>
                <c:pt idx="123">
                  <c:v>83644</c:v>
                </c:pt>
                <c:pt idx="124">
                  <c:v>83660</c:v>
                </c:pt>
                <c:pt idx="125">
                  <c:v>83682</c:v>
                </c:pt>
                <c:pt idx="126">
                  <c:v>83693</c:v>
                </c:pt>
                <c:pt idx="127">
                  <c:v>83708</c:v>
                </c:pt>
                <c:pt idx="128">
                  <c:v>83729</c:v>
                </c:pt>
                <c:pt idx="129">
                  <c:v>83750</c:v>
                </c:pt>
                <c:pt idx="130">
                  <c:v>83874</c:v>
                </c:pt>
                <c:pt idx="131">
                  <c:v>83830</c:v>
                </c:pt>
                <c:pt idx="132">
                  <c:v>83891</c:v>
                </c:pt>
                <c:pt idx="133">
                  <c:v>83959</c:v>
                </c:pt>
                <c:pt idx="134">
                  <c:v>84060</c:v>
                </c:pt>
                <c:pt idx="135">
                  <c:v>84165</c:v>
                </c:pt>
                <c:pt idx="136">
                  <c:v>84292</c:v>
                </c:pt>
                <c:pt idx="137">
                  <c:v>84337</c:v>
                </c:pt>
                <c:pt idx="138">
                  <c:v>84385</c:v>
                </c:pt>
                <c:pt idx="139">
                  <c:v>84428</c:v>
                </c:pt>
                <c:pt idx="140">
                  <c:v>84464</c:v>
                </c:pt>
                <c:pt idx="141">
                  <c:v>84491</c:v>
                </c:pt>
                <c:pt idx="142">
                  <c:v>84528</c:v>
                </c:pt>
                <c:pt idx="143">
                  <c:v>84565</c:v>
                </c:pt>
                <c:pt idx="144">
                  <c:v>84596</c:v>
                </c:pt>
                <c:pt idx="145">
                  <c:v>84619</c:v>
                </c:pt>
                <c:pt idx="146">
                  <c:v>84668</c:v>
                </c:pt>
                <c:pt idx="147">
                  <c:v>84756</c:v>
                </c:pt>
                <c:pt idx="148">
                  <c:v>84787</c:v>
                </c:pt>
                <c:pt idx="149">
                  <c:v>84851</c:v>
                </c:pt>
                <c:pt idx="150">
                  <c:v>84871</c:v>
                </c:pt>
                <c:pt idx="151">
                  <c:v>84888</c:v>
                </c:pt>
                <c:pt idx="152">
                  <c:v>84901</c:v>
                </c:pt>
                <c:pt idx="153">
                  <c:v>84917</c:v>
                </c:pt>
                <c:pt idx="154">
                  <c:v>84939</c:v>
                </c:pt>
                <c:pt idx="155">
                  <c:v>84951</c:v>
                </c:pt>
                <c:pt idx="156">
                  <c:v>84967</c:v>
                </c:pt>
                <c:pt idx="157">
                  <c:v>84981</c:v>
                </c:pt>
                <c:pt idx="158">
                  <c:v>84996</c:v>
                </c:pt>
                <c:pt idx="159">
                  <c:v>85004</c:v>
                </c:pt>
                <c:pt idx="160">
                  <c:v>85013</c:v>
                </c:pt>
                <c:pt idx="161">
                  <c:v>85022</c:v>
                </c:pt>
                <c:pt idx="162">
                  <c:v>85031</c:v>
                </c:pt>
                <c:pt idx="163">
                  <c:v>85048</c:v>
                </c:pt>
                <c:pt idx="164">
                  <c:v>85058</c:v>
                </c:pt>
                <c:pt idx="165">
                  <c:v>85066</c:v>
                </c:pt>
                <c:pt idx="166">
                  <c:v>85077</c:v>
                </c:pt>
                <c:pt idx="167">
                  <c:v>85112</c:v>
                </c:pt>
                <c:pt idx="168">
                  <c:v>85122</c:v>
                </c:pt>
                <c:pt idx="169">
                  <c:v>85134</c:v>
                </c:pt>
                <c:pt idx="170">
                  <c:v>85144</c:v>
                </c:pt>
                <c:pt idx="171">
                  <c:v>85148</c:v>
                </c:pt>
                <c:pt idx="172">
                  <c:v>85153</c:v>
                </c:pt>
                <c:pt idx="173">
                  <c:v>85168</c:v>
                </c:pt>
                <c:pt idx="174">
                  <c:v>85174</c:v>
                </c:pt>
                <c:pt idx="175">
                  <c:v>85184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6DA-BBAD-9D41857C2938}"/>
            </c:ext>
          </c:extLst>
        </c:ser>
        <c:ser>
          <c:idx val="1"/>
          <c:order val="1"/>
          <c:tx>
            <c:strRef>
              <c:f>'Cumulative Cases'!$D$3</c:f>
              <c:strCache>
                <c:ptCount val="1"/>
                <c:pt idx="0">
                  <c:v> Italy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Cases'!$B$4:$B$179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Cases'!$D$4:$D$179</c:f>
              <c:numCache>
                <c:formatCode>_(* #,##0_);_(* \(#,##0\);_(* "-"??_);_(@_)</c:formatCode>
                <c:ptCount val="176"/>
                <c:pt idx="0">
                  <c:v>27980</c:v>
                </c:pt>
                <c:pt idx="1">
                  <c:v>31506</c:v>
                </c:pt>
                <c:pt idx="2">
                  <c:v>35713</c:v>
                </c:pt>
                <c:pt idx="3">
                  <c:v>41035</c:v>
                </c:pt>
                <c:pt idx="4">
                  <c:v>47021</c:v>
                </c:pt>
                <c:pt idx="5">
                  <c:v>53578</c:v>
                </c:pt>
                <c:pt idx="6">
                  <c:v>59138</c:v>
                </c:pt>
                <c:pt idx="7">
                  <c:v>63928</c:v>
                </c:pt>
                <c:pt idx="8">
                  <c:v>69176</c:v>
                </c:pt>
                <c:pt idx="9">
                  <c:v>74836</c:v>
                </c:pt>
                <c:pt idx="10">
                  <c:v>80589</c:v>
                </c:pt>
                <c:pt idx="11">
                  <c:v>86498</c:v>
                </c:pt>
                <c:pt idx="12">
                  <c:v>92472</c:v>
                </c:pt>
                <c:pt idx="13">
                  <c:v>97689</c:v>
                </c:pt>
                <c:pt idx="14">
                  <c:v>101739</c:v>
                </c:pt>
                <c:pt idx="15">
                  <c:v>105792</c:v>
                </c:pt>
                <c:pt idx="16">
                  <c:v>110574</c:v>
                </c:pt>
                <c:pt idx="17">
                  <c:v>115242</c:v>
                </c:pt>
                <c:pt idx="18">
                  <c:v>119827</c:v>
                </c:pt>
                <c:pt idx="19">
                  <c:v>124632</c:v>
                </c:pt>
                <c:pt idx="20">
                  <c:v>128948</c:v>
                </c:pt>
                <c:pt idx="21">
                  <c:v>132547</c:v>
                </c:pt>
                <c:pt idx="22">
                  <c:v>135586</c:v>
                </c:pt>
                <c:pt idx="23">
                  <c:v>139422</c:v>
                </c:pt>
                <c:pt idx="24">
                  <c:v>143626</c:v>
                </c:pt>
                <c:pt idx="25">
                  <c:v>147577</c:v>
                </c:pt>
                <c:pt idx="26">
                  <c:v>152271</c:v>
                </c:pt>
                <c:pt idx="27">
                  <c:v>156363</c:v>
                </c:pt>
                <c:pt idx="28">
                  <c:v>159516</c:v>
                </c:pt>
                <c:pt idx="29">
                  <c:v>162488</c:v>
                </c:pt>
                <c:pt idx="30">
                  <c:v>165155</c:v>
                </c:pt>
                <c:pt idx="31">
                  <c:v>168941</c:v>
                </c:pt>
                <c:pt idx="32">
                  <c:v>172434</c:v>
                </c:pt>
                <c:pt idx="33">
                  <c:v>175925</c:v>
                </c:pt>
                <c:pt idx="34">
                  <c:v>178972</c:v>
                </c:pt>
                <c:pt idx="35">
                  <c:v>181228</c:v>
                </c:pt>
                <c:pt idx="36">
                  <c:v>183947</c:v>
                </c:pt>
                <c:pt idx="37">
                  <c:v>187327</c:v>
                </c:pt>
                <c:pt idx="38">
                  <c:v>189973</c:v>
                </c:pt>
                <c:pt idx="39">
                  <c:v>192994</c:v>
                </c:pt>
                <c:pt idx="40">
                  <c:v>195351</c:v>
                </c:pt>
                <c:pt idx="41">
                  <c:v>197675</c:v>
                </c:pt>
                <c:pt idx="42">
                  <c:v>199414</c:v>
                </c:pt>
                <c:pt idx="43">
                  <c:v>201505</c:v>
                </c:pt>
                <c:pt idx="44">
                  <c:v>203591</c:v>
                </c:pt>
                <c:pt idx="45">
                  <c:v>205463</c:v>
                </c:pt>
                <c:pt idx="46">
                  <c:v>207428</c:v>
                </c:pt>
                <c:pt idx="47">
                  <c:v>209328</c:v>
                </c:pt>
                <c:pt idx="48">
                  <c:v>210717</c:v>
                </c:pt>
                <c:pt idx="49">
                  <c:v>211938</c:v>
                </c:pt>
                <c:pt idx="50">
                  <c:v>213013</c:v>
                </c:pt>
                <c:pt idx="51">
                  <c:v>214457</c:v>
                </c:pt>
                <c:pt idx="52">
                  <c:v>215858</c:v>
                </c:pt>
                <c:pt idx="53">
                  <c:v>217185</c:v>
                </c:pt>
                <c:pt idx="54">
                  <c:v>218268</c:v>
                </c:pt>
                <c:pt idx="55">
                  <c:v>219070</c:v>
                </c:pt>
                <c:pt idx="56">
                  <c:v>219814</c:v>
                </c:pt>
                <c:pt idx="57">
                  <c:v>221216</c:v>
                </c:pt>
                <c:pt idx="58">
                  <c:v>222104</c:v>
                </c:pt>
                <c:pt idx="59">
                  <c:v>223096</c:v>
                </c:pt>
                <c:pt idx="60">
                  <c:v>223885</c:v>
                </c:pt>
                <c:pt idx="61">
                  <c:v>224760</c:v>
                </c:pt>
                <c:pt idx="62">
                  <c:v>225435</c:v>
                </c:pt>
                <c:pt idx="63">
                  <c:v>225886</c:v>
                </c:pt>
                <c:pt idx="64">
                  <c:v>226699</c:v>
                </c:pt>
                <c:pt idx="65">
                  <c:v>227364</c:v>
                </c:pt>
                <c:pt idx="66">
                  <c:v>228658</c:v>
                </c:pt>
                <c:pt idx="67">
                  <c:v>229327</c:v>
                </c:pt>
                <c:pt idx="68">
                  <c:v>229858</c:v>
                </c:pt>
                <c:pt idx="69">
                  <c:v>230158</c:v>
                </c:pt>
                <c:pt idx="70">
                  <c:v>230555</c:v>
                </c:pt>
                <c:pt idx="71">
                  <c:v>231139</c:v>
                </c:pt>
                <c:pt idx="72">
                  <c:v>231732</c:v>
                </c:pt>
                <c:pt idx="73">
                  <c:v>232248</c:v>
                </c:pt>
                <c:pt idx="74">
                  <c:v>232664</c:v>
                </c:pt>
                <c:pt idx="75">
                  <c:v>233019</c:v>
                </c:pt>
                <c:pt idx="76">
                  <c:v>233197</c:v>
                </c:pt>
                <c:pt idx="77">
                  <c:v>233515</c:v>
                </c:pt>
                <c:pt idx="78">
                  <c:v>233836</c:v>
                </c:pt>
                <c:pt idx="79">
                  <c:v>234013</c:v>
                </c:pt>
                <c:pt idx="80">
                  <c:v>234531</c:v>
                </c:pt>
                <c:pt idx="81">
                  <c:v>234801</c:v>
                </c:pt>
                <c:pt idx="82">
                  <c:v>234998</c:v>
                </c:pt>
                <c:pt idx="83">
                  <c:v>235278</c:v>
                </c:pt>
                <c:pt idx="84">
                  <c:v>235561</c:v>
                </c:pt>
                <c:pt idx="85">
                  <c:v>235763</c:v>
                </c:pt>
                <c:pt idx="86">
                  <c:v>236142</c:v>
                </c:pt>
                <c:pt idx="87">
                  <c:v>236535</c:v>
                </c:pt>
                <c:pt idx="88">
                  <c:v>236651</c:v>
                </c:pt>
                <c:pt idx="89">
                  <c:v>236989</c:v>
                </c:pt>
                <c:pt idx="90">
                  <c:v>237290</c:v>
                </c:pt>
                <c:pt idx="91">
                  <c:v>237500</c:v>
                </c:pt>
                <c:pt idx="92">
                  <c:v>237828</c:v>
                </c:pt>
                <c:pt idx="93">
                  <c:v>238159</c:v>
                </c:pt>
                <c:pt idx="94">
                  <c:v>238159</c:v>
                </c:pt>
                <c:pt idx="95">
                  <c:v>238275</c:v>
                </c:pt>
                <c:pt idx="96">
                  <c:v>238499</c:v>
                </c:pt>
                <c:pt idx="97">
                  <c:v>238720</c:v>
                </c:pt>
                <c:pt idx="98">
                  <c:v>238833</c:v>
                </c:pt>
                <c:pt idx="99">
                  <c:v>238833</c:v>
                </c:pt>
                <c:pt idx="100">
                  <c:v>239706</c:v>
                </c:pt>
                <c:pt idx="101">
                  <c:v>239961</c:v>
                </c:pt>
                <c:pt idx="102">
                  <c:v>240136</c:v>
                </c:pt>
                <c:pt idx="103">
                  <c:v>240310</c:v>
                </c:pt>
                <c:pt idx="104">
                  <c:v>240436</c:v>
                </c:pt>
                <c:pt idx="105">
                  <c:v>240578</c:v>
                </c:pt>
                <c:pt idx="106">
                  <c:v>240760</c:v>
                </c:pt>
                <c:pt idx="107">
                  <c:v>240961</c:v>
                </c:pt>
                <c:pt idx="108">
                  <c:v>241184</c:v>
                </c:pt>
                <c:pt idx="109">
                  <c:v>241419</c:v>
                </c:pt>
                <c:pt idx="110">
                  <c:v>241611</c:v>
                </c:pt>
                <c:pt idx="111">
                  <c:v>241819</c:v>
                </c:pt>
                <c:pt idx="112">
                  <c:v>241956</c:v>
                </c:pt>
                <c:pt idx="113">
                  <c:v>242149</c:v>
                </c:pt>
                <c:pt idx="114">
                  <c:v>242363</c:v>
                </c:pt>
                <c:pt idx="115">
                  <c:v>242639</c:v>
                </c:pt>
                <c:pt idx="116">
                  <c:v>242827</c:v>
                </c:pt>
                <c:pt idx="117">
                  <c:v>243061</c:v>
                </c:pt>
                <c:pt idx="118">
                  <c:v>243230</c:v>
                </c:pt>
                <c:pt idx="119">
                  <c:v>243230</c:v>
                </c:pt>
                <c:pt idx="120">
                  <c:v>243506</c:v>
                </c:pt>
                <c:pt idx="121">
                  <c:v>243736</c:v>
                </c:pt>
                <c:pt idx="122">
                  <c:v>243967</c:v>
                </c:pt>
                <c:pt idx="123">
                  <c:v>244216</c:v>
                </c:pt>
                <c:pt idx="124">
                  <c:v>244434</c:v>
                </c:pt>
                <c:pt idx="125">
                  <c:v>244624</c:v>
                </c:pt>
                <c:pt idx="126">
                  <c:v>244752</c:v>
                </c:pt>
                <c:pt idx="127">
                  <c:v>245032</c:v>
                </c:pt>
                <c:pt idx="128">
                  <c:v>245338</c:v>
                </c:pt>
                <c:pt idx="129">
                  <c:v>245590</c:v>
                </c:pt>
                <c:pt idx="130">
                  <c:v>245864</c:v>
                </c:pt>
                <c:pt idx="131">
                  <c:v>246118</c:v>
                </c:pt>
                <c:pt idx="132">
                  <c:v>246286</c:v>
                </c:pt>
                <c:pt idx="133">
                  <c:v>246488</c:v>
                </c:pt>
                <c:pt idx="134">
                  <c:v>246776</c:v>
                </c:pt>
                <c:pt idx="135">
                  <c:v>247158</c:v>
                </c:pt>
                <c:pt idx="136">
                  <c:v>247537</c:v>
                </c:pt>
                <c:pt idx="137">
                  <c:v>247832</c:v>
                </c:pt>
                <c:pt idx="138">
                  <c:v>248070</c:v>
                </c:pt>
                <c:pt idx="139">
                  <c:v>248229</c:v>
                </c:pt>
                <c:pt idx="140">
                  <c:v>248419</c:v>
                </c:pt>
                <c:pt idx="141">
                  <c:v>248803</c:v>
                </c:pt>
                <c:pt idx="142">
                  <c:v>249204</c:v>
                </c:pt>
                <c:pt idx="143">
                  <c:v>249756</c:v>
                </c:pt>
                <c:pt idx="144">
                  <c:v>250103</c:v>
                </c:pt>
                <c:pt idx="145">
                  <c:v>250566</c:v>
                </c:pt>
                <c:pt idx="146">
                  <c:v>250825</c:v>
                </c:pt>
                <c:pt idx="147">
                  <c:v>252235</c:v>
                </c:pt>
                <c:pt idx="148">
                  <c:v>252809</c:v>
                </c:pt>
                <c:pt idx="149">
                  <c:v>254235</c:v>
                </c:pt>
                <c:pt idx="150">
                  <c:v>254636</c:v>
                </c:pt>
                <c:pt idx="151">
                  <c:v>255278</c:v>
                </c:pt>
                <c:pt idx="152">
                  <c:v>256123</c:v>
                </c:pt>
                <c:pt idx="153">
                  <c:v>257065</c:v>
                </c:pt>
                <c:pt idx="154">
                  <c:v>258136</c:v>
                </c:pt>
                <c:pt idx="155">
                  <c:v>259345</c:v>
                </c:pt>
                <c:pt idx="156">
                  <c:v>260298</c:v>
                </c:pt>
                <c:pt idx="157">
                  <c:v>261174</c:v>
                </c:pt>
                <c:pt idx="158">
                  <c:v>262540</c:v>
                </c:pt>
                <c:pt idx="159">
                  <c:v>263949</c:v>
                </c:pt>
                <c:pt idx="160">
                  <c:v>265409</c:v>
                </c:pt>
                <c:pt idx="161">
                  <c:v>266853</c:v>
                </c:pt>
                <c:pt idx="162">
                  <c:v>268218</c:v>
                </c:pt>
                <c:pt idx="163">
                  <c:v>269214</c:v>
                </c:pt>
                <c:pt idx="164">
                  <c:v>270189</c:v>
                </c:pt>
                <c:pt idx="165">
                  <c:v>271515</c:v>
                </c:pt>
                <c:pt idx="166">
                  <c:v>272912</c:v>
                </c:pt>
                <c:pt idx="167">
                  <c:v>276338</c:v>
                </c:pt>
                <c:pt idx="168">
                  <c:v>277634</c:v>
                </c:pt>
                <c:pt idx="169">
                  <c:v>278784</c:v>
                </c:pt>
                <c:pt idx="170">
                  <c:v>280153</c:v>
                </c:pt>
                <c:pt idx="171">
                  <c:v>281583</c:v>
                </c:pt>
                <c:pt idx="172">
                  <c:v>283180</c:v>
                </c:pt>
                <c:pt idx="173">
                  <c:v>284796</c:v>
                </c:pt>
                <c:pt idx="174">
                  <c:v>286297</c:v>
                </c:pt>
                <c:pt idx="175">
                  <c:v>287753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6DA-BBAD-9D41857C2938}"/>
            </c:ext>
          </c:extLst>
        </c:ser>
        <c:ser>
          <c:idx val="2"/>
          <c:order val="2"/>
          <c:tx>
            <c:strRef>
              <c:f>'Cumulative Cases'!$E$3</c:f>
              <c:strCache>
                <c:ptCount val="1"/>
                <c:pt idx="0">
                  <c:v> Spain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Cases'!$B$4:$B$179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Cases'!$E$4:$E$179</c:f>
              <c:numCache>
                <c:formatCode>_(* #,##0_);_(* \(#,##0\);_(* "-"??_);_(@_)</c:formatCode>
                <c:ptCount val="176"/>
                <c:pt idx="0">
                  <c:v>9437</c:v>
                </c:pt>
                <c:pt idx="1">
                  <c:v>11309</c:v>
                </c:pt>
                <c:pt idx="2">
                  <c:v>13910</c:v>
                </c:pt>
                <c:pt idx="3">
                  <c:v>17395</c:v>
                </c:pt>
                <c:pt idx="4">
                  <c:v>20412</c:v>
                </c:pt>
                <c:pt idx="5">
                  <c:v>25374</c:v>
                </c:pt>
                <c:pt idx="6">
                  <c:v>28603</c:v>
                </c:pt>
                <c:pt idx="7">
                  <c:v>33089</c:v>
                </c:pt>
                <c:pt idx="8">
                  <c:v>39676</c:v>
                </c:pt>
                <c:pt idx="9">
                  <c:v>47610</c:v>
                </c:pt>
                <c:pt idx="10">
                  <c:v>56197</c:v>
                </c:pt>
                <c:pt idx="11">
                  <c:v>64059</c:v>
                </c:pt>
                <c:pt idx="12">
                  <c:v>72251</c:v>
                </c:pt>
                <c:pt idx="13">
                  <c:v>78799</c:v>
                </c:pt>
                <c:pt idx="14">
                  <c:v>85199</c:v>
                </c:pt>
                <c:pt idx="15">
                  <c:v>94917</c:v>
                </c:pt>
                <c:pt idx="16">
                  <c:v>102136</c:v>
                </c:pt>
                <c:pt idx="17">
                  <c:v>110238</c:v>
                </c:pt>
                <c:pt idx="18">
                  <c:v>117710</c:v>
                </c:pt>
                <c:pt idx="19">
                  <c:v>124736</c:v>
                </c:pt>
                <c:pt idx="20">
                  <c:v>130759</c:v>
                </c:pt>
                <c:pt idx="21">
                  <c:v>135032</c:v>
                </c:pt>
                <c:pt idx="22">
                  <c:v>140511</c:v>
                </c:pt>
                <c:pt idx="23">
                  <c:v>146690</c:v>
                </c:pt>
                <c:pt idx="24">
                  <c:v>152446</c:v>
                </c:pt>
                <c:pt idx="25">
                  <c:v>157053</c:v>
                </c:pt>
                <c:pt idx="26">
                  <c:v>161883</c:v>
                </c:pt>
                <c:pt idx="27">
                  <c:v>166045</c:v>
                </c:pt>
                <c:pt idx="28">
                  <c:v>169496</c:v>
                </c:pt>
                <c:pt idx="29">
                  <c:v>172655</c:v>
                </c:pt>
                <c:pt idx="30">
                  <c:v>177633</c:v>
                </c:pt>
                <c:pt idx="31">
                  <c:v>182816</c:v>
                </c:pt>
                <c:pt idx="32">
                  <c:v>188093</c:v>
                </c:pt>
                <c:pt idx="33">
                  <c:v>192317</c:v>
                </c:pt>
                <c:pt idx="34">
                  <c:v>196586</c:v>
                </c:pt>
                <c:pt idx="35">
                  <c:v>200210</c:v>
                </c:pt>
                <c:pt idx="36">
                  <c:v>204178</c:v>
                </c:pt>
                <c:pt idx="37">
                  <c:v>208389</c:v>
                </c:pt>
                <c:pt idx="38">
                  <c:v>213024</c:v>
                </c:pt>
                <c:pt idx="39">
                  <c:v>219764</c:v>
                </c:pt>
                <c:pt idx="40">
                  <c:v>223759</c:v>
                </c:pt>
                <c:pt idx="41">
                  <c:v>226629</c:v>
                </c:pt>
                <c:pt idx="42">
                  <c:v>229422</c:v>
                </c:pt>
                <c:pt idx="43">
                  <c:v>232128</c:v>
                </c:pt>
                <c:pt idx="44">
                  <c:v>236899</c:v>
                </c:pt>
                <c:pt idx="45">
                  <c:v>239639</c:v>
                </c:pt>
                <c:pt idx="46">
                  <c:v>242988</c:v>
                </c:pt>
                <c:pt idx="47">
                  <c:v>245567</c:v>
                </c:pt>
                <c:pt idx="48">
                  <c:v>247122</c:v>
                </c:pt>
                <c:pt idx="49">
                  <c:v>248301</c:v>
                </c:pt>
                <c:pt idx="50">
                  <c:v>250561</c:v>
                </c:pt>
                <c:pt idx="51">
                  <c:v>253682</c:v>
                </c:pt>
                <c:pt idx="52">
                  <c:v>256855</c:v>
                </c:pt>
                <c:pt idx="53">
                  <c:v>260117</c:v>
                </c:pt>
                <c:pt idx="54">
                  <c:v>262783</c:v>
                </c:pt>
                <c:pt idx="55">
                  <c:v>264663</c:v>
                </c:pt>
                <c:pt idx="56">
                  <c:v>268143</c:v>
                </c:pt>
                <c:pt idx="57">
                  <c:v>269520</c:v>
                </c:pt>
                <c:pt idx="58">
                  <c:v>271095</c:v>
                </c:pt>
                <c:pt idx="59">
                  <c:v>272646</c:v>
                </c:pt>
                <c:pt idx="60">
                  <c:v>230183</c:v>
                </c:pt>
                <c:pt idx="61">
                  <c:v>230698</c:v>
                </c:pt>
                <c:pt idx="62">
                  <c:v>231350</c:v>
                </c:pt>
                <c:pt idx="63">
                  <c:v>231606</c:v>
                </c:pt>
                <c:pt idx="64">
                  <c:v>232037</c:v>
                </c:pt>
                <c:pt idx="65">
                  <c:v>232555</c:v>
                </c:pt>
                <c:pt idx="66">
                  <c:v>234824</c:v>
                </c:pt>
                <c:pt idx="67">
                  <c:v>234824</c:v>
                </c:pt>
                <c:pt idx="68">
                  <c:v>235772</c:v>
                </c:pt>
                <c:pt idx="69">
                  <c:v>235400</c:v>
                </c:pt>
                <c:pt idx="70">
                  <c:v>236259</c:v>
                </c:pt>
                <c:pt idx="71">
                  <c:v>236769</c:v>
                </c:pt>
                <c:pt idx="72">
                  <c:v>237906</c:v>
                </c:pt>
                <c:pt idx="73">
                  <c:v>238564</c:v>
                </c:pt>
                <c:pt idx="74">
                  <c:v>239228</c:v>
                </c:pt>
                <c:pt idx="75">
                  <c:v>239429</c:v>
                </c:pt>
                <c:pt idx="76">
                  <c:v>239638</c:v>
                </c:pt>
                <c:pt idx="77">
                  <c:v>239932</c:v>
                </c:pt>
                <c:pt idx="78">
                  <c:v>240326</c:v>
                </c:pt>
                <c:pt idx="79">
                  <c:v>240660</c:v>
                </c:pt>
                <c:pt idx="80">
                  <c:v>240978</c:v>
                </c:pt>
                <c:pt idx="81">
                  <c:v>241310</c:v>
                </c:pt>
                <c:pt idx="82">
                  <c:v>241550</c:v>
                </c:pt>
                <c:pt idx="83">
                  <c:v>241717</c:v>
                </c:pt>
                <c:pt idx="84">
                  <c:v>241966</c:v>
                </c:pt>
                <c:pt idx="85">
                  <c:v>242280</c:v>
                </c:pt>
                <c:pt idx="86">
                  <c:v>242707</c:v>
                </c:pt>
                <c:pt idx="87">
                  <c:v>243209</c:v>
                </c:pt>
                <c:pt idx="88">
                  <c:v>243605</c:v>
                </c:pt>
                <c:pt idx="89">
                  <c:v>243928</c:v>
                </c:pt>
                <c:pt idx="90">
                  <c:v>244109</c:v>
                </c:pt>
                <c:pt idx="91">
                  <c:v>244328</c:v>
                </c:pt>
                <c:pt idx="92">
                  <c:v>244683</c:v>
                </c:pt>
                <c:pt idx="93">
                  <c:v>245268</c:v>
                </c:pt>
                <c:pt idx="94">
                  <c:v>245575</c:v>
                </c:pt>
                <c:pt idx="95">
                  <c:v>245938</c:v>
                </c:pt>
                <c:pt idx="96">
                  <c:v>246272</c:v>
                </c:pt>
                <c:pt idx="97">
                  <c:v>246504</c:v>
                </c:pt>
                <c:pt idx="98">
                  <c:v>246752</c:v>
                </c:pt>
                <c:pt idx="99">
                  <c:v>247086</c:v>
                </c:pt>
                <c:pt idx="100">
                  <c:v>247486</c:v>
                </c:pt>
                <c:pt idx="101">
                  <c:v>247905</c:v>
                </c:pt>
                <c:pt idx="102">
                  <c:v>248469</c:v>
                </c:pt>
                <c:pt idx="103">
                  <c:v>248770</c:v>
                </c:pt>
                <c:pt idx="104">
                  <c:v>248970</c:v>
                </c:pt>
                <c:pt idx="105">
                  <c:v>249271</c:v>
                </c:pt>
                <c:pt idx="106">
                  <c:v>249659</c:v>
                </c:pt>
                <c:pt idx="107">
                  <c:v>250103</c:v>
                </c:pt>
                <c:pt idx="108">
                  <c:v>250545</c:v>
                </c:pt>
                <c:pt idx="109">
                  <c:v>250545</c:v>
                </c:pt>
                <c:pt idx="110">
                  <c:v>250545</c:v>
                </c:pt>
                <c:pt idx="111">
                  <c:v>251789</c:v>
                </c:pt>
                <c:pt idx="112">
                  <c:v>251789</c:v>
                </c:pt>
                <c:pt idx="113">
                  <c:v>252513</c:v>
                </c:pt>
                <c:pt idx="114">
                  <c:v>253056</c:v>
                </c:pt>
                <c:pt idx="115">
                  <c:v>253908</c:v>
                </c:pt>
                <c:pt idx="116">
                  <c:v>253908</c:v>
                </c:pt>
                <c:pt idx="117">
                  <c:v>253908</c:v>
                </c:pt>
                <c:pt idx="118">
                  <c:v>255953</c:v>
                </c:pt>
                <c:pt idx="119">
                  <c:v>255953</c:v>
                </c:pt>
                <c:pt idx="120">
                  <c:v>257494</c:v>
                </c:pt>
                <c:pt idx="121">
                  <c:v>258855</c:v>
                </c:pt>
                <c:pt idx="122">
                  <c:v>258855</c:v>
                </c:pt>
                <c:pt idx="123">
                  <c:v>260255</c:v>
                </c:pt>
                <c:pt idx="124">
                  <c:v>260255</c:v>
                </c:pt>
                <c:pt idx="125">
                  <c:v>264836</c:v>
                </c:pt>
                <c:pt idx="126">
                  <c:v>266194</c:v>
                </c:pt>
                <c:pt idx="127">
                  <c:v>267551</c:v>
                </c:pt>
                <c:pt idx="128">
                  <c:v>270166</c:v>
                </c:pt>
                <c:pt idx="129">
                  <c:v>272421</c:v>
                </c:pt>
                <c:pt idx="130">
                  <c:v>272421</c:v>
                </c:pt>
                <c:pt idx="131">
                  <c:v>272421</c:v>
                </c:pt>
                <c:pt idx="132">
                  <c:v>278782</c:v>
                </c:pt>
                <c:pt idx="133">
                  <c:v>280610</c:v>
                </c:pt>
                <c:pt idx="134">
                  <c:v>282641</c:v>
                </c:pt>
                <c:pt idx="135">
                  <c:v>285430</c:v>
                </c:pt>
                <c:pt idx="136">
                  <c:v>288522</c:v>
                </c:pt>
                <c:pt idx="137">
                  <c:v>288522</c:v>
                </c:pt>
                <c:pt idx="138">
                  <c:v>288522</c:v>
                </c:pt>
                <c:pt idx="139">
                  <c:v>297054</c:v>
                </c:pt>
                <c:pt idx="140">
                  <c:v>302814</c:v>
                </c:pt>
                <c:pt idx="141">
                  <c:v>305767</c:v>
                </c:pt>
                <c:pt idx="142">
                  <c:v>309855</c:v>
                </c:pt>
                <c:pt idx="143">
                  <c:v>314362</c:v>
                </c:pt>
                <c:pt idx="144">
                  <c:v>314362</c:v>
                </c:pt>
                <c:pt idx="145">
                  <c:v>314362</c:v>
                </c:pt>
                <c:pt idx="146">
                  <c:v>322980</c:v>
                </c:pt>
                <c:pt idx="147">
                  <c:v>329784</c:v>
                </c:pt>
                <c:pt idx="148">
                  <c:v>342813</c:v>
                </c:pt>
                <c:pt idx="149">
                  <c:v>359082</c:v>
                </c:pt>
                <c:pt idx="150">
                  <c:v>364196</c:v>
                </c:pt>
                <c:pt idx="151">
                  <c:v>370867</c:v>
                </c:pt>
                <c:pt idx="152">
                  <c:v>377906</c:v>
                </c:pt>
                <c:pt idx="153">
                  <c:v>386054</c:v>
                </c:pt>
                <c:pt idx="154">
                  <c:v>386054</c:v>
                </c:pt>
                <c:pt idx="155">
                  <c:v>386054</c:v>
                </c:pt>
                <c:pt idx="156">
                  <c:v>405436</c:v>
                </c:pt>
                <c:pt idx="157">
                  <c:v>412553</c:v>
                </c:pt>
                <c:pt idx="158">
                  <c:v>419849</c:v>
                </c:pt>
                <c:pt idx="159">
                  <c:v>429507</c:v>
                </c:pt>
                <c:pt idx="160">
                  <c:v>439286</c:v>
                </c:pt>
                <c:pt idx="161">
                  <c:v>439286</c:v>
                </c:pt>
                <c:pt idx="162">
                  <c:v>439286</c:v>
                </c:pt>
                <c:pt idx="163">
                  <c:v>462858</c:v>
                </c:pt>
                <c:pt idx="164">
                  <c:v>462858</c:v>
                </c:pt>
                <c:pt idx="165">
                  <c:v>479554</c:v>
                </c:pt>
                <c:pt idx="166">
                  <c:v>488513</c:v>
                </c:pt>
                <c:pt idx="167">
                  <c:v>498989</c:v>
                </c:pt>
                <c:pt idx="168">
                  <c:v>498989</c:v>
                </c:pt>
                <c:pt idx="169">
                  <c:v>525549</c:v>
                </c:pt>
                <c:pt idx="170">
                  <c:v>525549</c:v>
                </c:pt>
                <c:pt idx="171">
                  <c:v>543379</c:v>
                </c:pt>
                <c:pt idx="172">
                  <c:v>543379</c:v>
                </c:pt>
                <c:pt idx="173">
                  <c:v>566326</c:v>
                </c:pt>
                <c:pt idx="174">
                  <c:v>566326</c:v>
                </c:pt>
                <c:pt idx="175">
                  <c:v>566326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6DA-BBAD-9D41857C2938}"/>
            </c:ext>
          </c:extLst>
        </c:ser>
        <c:ser>
          <c:idx val="4"/>
          <c:order val="4"/>
          <c:tx>
            <c:strRef>
              <c:f>'Cumulative Cases'!$G$3</c:f>
              <c:strCache>
                <c:ptCount val="1"/>
                <c:pt idx="0">
                  <c:v> France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Cases'!$B$4:$B$179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Cases'!$G$4:$G$179</c:f>
              <c:numCache>
                <c:formatCode>_(* #,##0_);_(* \(#,##0\);_(* "-"??_);_(@_)</c:formatCode>
                <c:ptCount val="176"/>
                <c:pt idx="0">
                  <c:v>5423</c:v>
                </c:pt>
                <c:pt idx="1">
                  <c:v>6633</c:v>
                </c:pt>
                <c:pt idx="2">
                  <c:v>7730</c:v>
                </c:pt>
                <c:pt idx="3">
                  <c:v>9134</c:v>
                </c:pt>
                <c:pt idx="4">
                  <c:v>10995</c:v>
                </c:pt>
                <c:pt idx="5">
                  <c:v>12773</c:v>
                </c:pt>
                <c:pt idx="6">
                  <c:v>14459</c:v>
                </c:pt>
                <c:pt idx="7">
                  <c:v>16689</c:v>
                </c:pt>
                <c:pt idx="8">
                  <c:v>19856</c:v>
                </c:pt>
                <c:pt idx="9">
                  <c:v>22654</c:v>
                </c:pt>
                <c:pt idx="10">
                  <c:v>29155</c:v>
                </c:pt>
                <c:pt idx="11">
                  <c:v>29591</c:v>
                </c:pt>
                <c:pt idx="12">
                  <c:v>33450</c:v>
                </c:pt>
                <c:pt idx="13">
                  <c:v>37575</c:v>
                </c:pt>
                <c:pt idx="14">
                  <c:v>40174</c:v>
                </c:pt>
                <c:pt idx="15">
                  <c:v>44550</c:v>
                </c:pt>
                <c:pt idx="16">
                  <c:v>52128</c:v>
                </c:pt>
                <c:pt idx="17">
                  <c:v>56989</c:v>
                </c:pt>
                <c:pt idx="18">
                  <c:v>59105</c:v>
                </c:pt>
                <c:pt idx="19">
                  <c:v>82165</c:v>
                </c:pt>
                <c:pt idx="20">
                  <c:v>90864</c:v>
                </c:pt>
                <c:pt idx="21">
                  <c:v>98010</c:v>
                </c:pt>
                <c:pt idx="22">
                  <c:v>98010</c:v>
                </c:pt>
                <c:pt idx="23">
                  <c:v>109069</c:v>
                </c:pt>
                <c:pt idx="24">
                  <c:v>117749</c:v>
                </c:pt>
                <c:pt idx="25">
                  <c:v>124869</c:v>
                </c:pt>
                <c:pt idx="26">
                  <c:v>129654</c:v>
                </c:pt>
                <c:pt idx="27">
                  <c:v>132591</c:v>
                </c:pt>
                <c:pt idx="28">
                  <c:v>136779</c:v>
                </c:pt>
                <c:pt idx="29">
                  <c:v>143303</c:v>
                </c:pt>
                <c:pt idx="30">
                  <c:v>147863</c:v>
                </c:pt>
                <c:pt idx="31">
                  <c:v>147863</c:v>
                </c:pt>
                <c:pt idx="32">
                  <c:v>168241</c:v>
                </c:pt>
                <c:pt idx="33">
                  <c:v>168241</c:v>
                </c:pt>
                <c:pt idx="34">
                  <c:v>168241</c:v>
                </c:pt>
                <c:pt idx="35">
                  <c:v>168241</c:v>
                </c:pt>
                <c:pt idx="36">
                  <c:v>168241</c:v>
                </c:pt>
                <c:pt idx="37">
                  <c:v>168241</c:v>
                </c:pt>
                <c:pt idx="38">
                  <c:v>168241</c:v>
                </c:pt>
                <c:pt idx="39">
                  <c:v>168241</c:v>
                </c:pt>
                <c:pt idx="40">
                  <c:v>168241</c:v>
                </c:pt>
                <c:pt idx="41">
                  <c:v>168241</c:v>
                </c:pt>
                <c:pt idx="42">
                  <c:v>168241</c:v>
                </c:pt>
                <c:pt idx="43">
                  <c:v>168241</c:v>
                </c:pt>
                <c:pt idx="44">
                  <c:v>168935</c:v>
                </c:pt>
                <c:pt idx="45">
                  <c:v>168935</c:v>
                </c:pt>
                <c:pt idx="46">
                  <c:v>168935</c:v>
                </c:pt>
                <c:pt idx="47">
                  <c:v>168935</c:v>
                </c:pt>
                <c:pt idx="48">
                  <c:v>168935</c:v>
                </c:pt>
                <c:pt idx="49">
                  <c:v>168935</c:v>
                </c:pt>
                <c:pt idx="50">
                  <c:v>169462</c:v>
                </c:pt>
                <c:pt idx="51">
                  <c:v>170551</c:v>
                </c:pt>
                <c:pt idx="52">
                  <c:v>174191</c:v>
                </c:pt>
                <c:pt idx="53">
                  <c:v>174791</c:v>
                </c:pt>
                <c:pt idx="54">
                  <c:v>176079</c:v>
                </c:pt>
                <c:pt idx="55">
                  <c:v>176658</c:v>
                </c:pt>
                <c:pt idx="56">
                  <c:v>176970</c:v>
                </c:pt>
                <c:pt idx="57">
                  <c:v>177423</c:v>
                </c:pt>
                <c:pt idx="58">
                  <c:v>178225</c:v>
                </c:pt>
                <c:pt idx="59">
                  <c:v>178060</c:v>
                </c:pt>
                <c:pt idx="60">
                  <c:v>178870</c:v>
                </c:pt>
                <c:pt idx="61">
                  <c:v>179506</c:v>
                </c:pt>
                <c:pt idx="62">
                  <c:v>179506</c:v>
                </c:pt>
                <c:pt idx="63">
                  <c:v>179569</c:v>
                </c:pt>
                <c:pt idx="64">
                  <c:v>179927</c:v>
                </c:pt>
                <c:pt idx="65">
                  <c:v>180909</c:v>
                </c:pt>
                <c:pt idx="66">
                  <c:v>181826</c:v>
                </c:pt>
                <c:pt idx="67">
                  <c:v>182219</c:v>
                </c:pt>
                <c:pt idx="68">
                  <c:v>182469</c:v>
                </c:pt>
                <c:pt idx="69">
                  <c:v>182584</c:v>
                </c:pt>
                <c:pt idx="70">
                  <c:v>182942</c:v>
                </c:pt>
                <c:pt idx="71">
                  <c:v>182722</c:v>
                </c:pt>
                <c:pt idx="72">
                  <c:v>182913</c:v>
                </c:pt>
                <c:pt idx="73">
                  <c:v>186238</c:v>
                </c:pt>
                <c:pt idx="74">
                  <c:v>186835</c:v>
                </c:pt>
                <c:pt idx="75">
                  <c:v>188625</c:v>
                </c:pt>
                <c:pt idx="76">
                  <c:v>188882</c:v>
                </c:pt>
                <c:pt idx="77">
                  <c:v>189220</c:v>
                </c:pt>
                <c:pt idx="78">
                  <c:v>151325</c:v>
                </c:pt>
                <c:pt idx="79">
                  <c:v>151677</c:v>
                </c:pt>
                <c:pt idx="80">
                  <c:v>153055</c:v>
                </c:pt>
                <c:pt idx="81">
                  <c:v>153055</c:v>
                </c:pt>
                <c:pt idx="82">
                  <c:v>153977</c:v>
                </c:pt>
                <c:pt idx="83">
                  <c:v>153977</c:v>
                </c:pt>
                <c:pt idx="84">
                  <c:v>154188</c:v>
                </c:pt>
                <c:pt idx="85">
                  <c:v>154591</c:v>
                </c:pt>
                <c:pt idx="86">
                  <c:v>155136</c:v>
                </c:pt>
                <c:pt idx="87">
                  <c:v>155561</c:v>
                </c:pt>
                <c:pt idx="88">
                  <c:v>156813</c:v>
                </c:pt>
                <c:pt idx="89">
                  <c:v>156813</c:v>
                </c:pt>
                <c:pt idx="90">
                  <c:v>157220</c:v>
                </c:pt>
                <c:pt idx="91">
                  <c:v>157372</c:v>
                </c:pt>
                <c:pt idx="92">
                  <c:v>157716</c:v>
                </c:pt>
                <c:pt idx="93">
                  <c:v>158174</c:v>
                </c:pt>
                <c:pt idx="94">
                  <c:v>158641</c:v>
                </c:pt>
                <c:pt idx="95">
                  <c:v>159452</c:v>
                </c:pt>
                <c:pt idx="96">
                  <c:v>160093</c:v>
                </c:pt>
                <c:pt idx="97">
                  <c:v>160377</c:v>
                </c:pt>
                <c:pt idx="98">
                  <c:v>161267</c:v>
                </c:pt>
                <c:pt idx="99">
                  <c:v>161267</c:v>
                </c:pt>
                <c:pt idx="100">
                  <c:v>161348</c:v>
                </c:pt>
                <c:pt idx="101">
                  <c:v>161348</c:v>
                </c:pt>
                <c:pt idx="102">
                  <c:v>162936</c:v>
                </c:pt>
                <c:pt idx="103">
                  <c:v>162936</c:v>
                </c:pt>
                <c:pt idx="104">
                  <c:v>162936</c:v>
                </c:pt>
                <c:pt idx="105">
                  <c:v>164260</c:v>
                </c:pt>
                <c:pt idx="106">
                  <c:v>164801</c:v>
                </c:pt>
                <c:pt idx="107">
                  <c:v>165719</c:v>
                </c:pt>
                <c:pt idx="108">
                  <c:v>166378</c:v>
                </c:pt>
                <c:pt idx="109">
                  <c:v>166960</c:v>
                </c:pt>
                <c:pt idx="110">
                  <c:v>166960</c:v>
                </c:pt>
                <c:pt idx="111">
                  <c:v>166960</c:v>
                </c:pt>
                <c:pt idx="112">
                  <c:v>168335</c:v>
                </c:pt>
                <c:pt idx="113">
                  <c:v>169473</c:v>
                </c:pt>
                <c:pt idx="114">
                  <c:v>170094</c:v>
                </c:pt>
                <c:pt idx="115">
                  <c:v>170094</c:v>
                </c:pt>
                <c:pt idx="116">
                  <c:v>170752</c:v>
                </c:pt>
                <c:pt idx="117">
                  <c:v>170752</c:v>
                </c:pt>
                <c:pt idx="118">
                  <c:v>170752</c:v>
                </c:pt>
                <c:pt idx="119">
                  <c:v>172377</c:v>
                </c:pt>
                <c:pt idx="120">
                  <c:v>172377</c:v>
                </c:pt>
                <c:pt idx="121">
                  <c:v>173304</c:v>
                </c:pt>
                <c:pt idx="122">
                  <c:v>173838</c:v>
                </c:pt>
                <c:pt idx="123">
                  <c:v>174674</c:v>
                </c:pt>
                <c:pt idx="124">
                  <c:v>174674</c:v>
                </c:pt>
                <c:pt idx="125">
                  <c:v>174674</c:v>
                </c:pt>
                <c:pt idx="126">
                  <c:v>176754</c:v>
                </c:pt>
                <c:pt idx="127">
                  <c:v>178336</c:v>
                </c:pt>
                <c:pt idx="128">
                  <c:v>179398</c:v>
                </c:pt>
                <c:pt idx="129">
                  <c:v>180528</c:v>
                </c:pt>
                <c:pt idx="130">
                  <c:v>180528</c:v>
                </c:pt>
                <c:pt idx="131">
                  <c:v>180528</c:v>
                </c:pt>
                <c:pt idx="132">
                  <c:v>180528</c:v>
                </c:pt>
                <c:pt idx="133">
                  <c:v>183079</c:v>
                </c:pt>
                <c:pt idx="134">
                  <c:v>185196</c:v>
                </c:pt>
                <c:pt idx="135">
                  <c:v>185196</c:v>
                </c:pt>
                <c:pt idx="136">
                  <c:v>187919</c:v>
                </c:pt>
                <c:pt idx="137">
                  <c:v>187919</c:v>
                </c:pt>
                <c:pt idx="138">
                  <c:v>187919</c:v>
                </c:pt>
                <c:pt idx="139">
                  <c:v>187919</c:v>
                </c:pt>
                <c:pt idx="140">
                  <c:v>191295</c:v>
                </c:pt>
                <c:pt idx="141">
                  <c:v>192334</c:v>
                </c:pt>
                <c:pt idx="142">
                  <c:v>194029</c:v>
                </c:pt>
                <c:pt idx="143">
                  <c:v>195633</c:v>
                </c:pt>
                <c:pt idx="144">
                  <c:v>197921</c:v>
                </c:pt>
                <c:pt idx="145">
                  <c:v>197921</c:v>
                </c:pt>
                <c:pt idx="146">
                  <c:v>197921</c:v>
                </c:pt>
                <c:pt idx="147">
                  <c:v>206696</c:v>
                </c:pt>
                <c:pt idx="148">
                  <c:v>209365</c:v>
                </c:pt>
                <c:pt idx="149">
                  <c:v>218536</c:v>
                </c:pt>
                <c:pt idx="150">
                  <c:v>219021</c:v>
                </c:pt>
                <c:pt idx="151">
                  <c:v>225043</c:v>
                </c:pt>
                <c:pt idx="152">
                  <c:v>229814</c:v>
                </c:pt>
                <c:pt idx="153">
                  <c:v>234400</c:v>
                </c:pt>
                <c:pt idx="154">
                  <c:v>234400</c:v>
                </c:pt>
                <c:pt idx="155">
                  <c:v>238002</c:v>
                </c:pt>
                <c:pt idx="156">
                  <c:v>242899</c:v>
                </c:pt>
                <c:pt idx="157">
                  <c:v>244854</c:v>
                </c:pt>
                <c:pt idx="158">
                  <c:v>248158</c:v>
                </c:pt>
                <c:pt idx="159">
                  <c:v>253587</c:v>
                </c:pt>
                <c:pt idx="160">
                  <c:v>259698</c:v>
                </c:pt>
                <c:pt idx="161">
                  <c:v>272530</c:v>
                </c:pt>
                <c:pt idx="162">
                  <c:v>272530</c:v>
                </c:pt>
                <c:pt idx="163">
                  <c:v>277943</c:v>
                </c:pt>
                <c:pt idx="164">
                  <c:v>286007</c:v>
                </c:pt>
                <c:pt idx="165">
                  <c:v>293024</c:v>
                </c:pt>
                <c:pt idx="166">
                  <c:v>300181</c:v>
                </c:pt>
                <c:pt idx="167">
                  <c:v>309156</c:v>
                </c:pt>
                <c:pt idx="168">
                  <c:v>324777</c:v>
                </c:pt>
                <c:pt idx="169">
                  <c:v>328980</c:v>
                </c:pt>
                <c:pt idx="170">
                  <c:v>328980</c:v>
                </c:pt>
                <c:pt idx="171">
                  <c:v>344101</c:v>
                </c:pt>
                <c:pt idx="172">
                  <c:v>344101</c:v>
                </c:pt>
                <c:pt idx="173">
                  <c:v>353944</c:v>
                </c:pt>
                <c:pt idx="174">
                  <c:v>363350</c:v>
                </c:pt>
                <c:pt idx="175">
                  <c:v>381094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6DA-BBAD-9D41857C2938}"/>
            </c:ext>
          </c:extLst>
        </c:ser>
        <c:ser>
          <c:idx val="5"/>
          <c:order val="5"/>
          <c:tx>
            <c:strRef>
              <c:f>'Cumulative Cases'!$H$3</c:f>
              <c:strCache>
                <c:ptCount val="1"/>
                <c:pt idx="0">
                  <c:v> Iran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Cases'!$B$4:$B$179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Cases'!$H$4:$H$179</c:f>
              <c:numCache>
                <c:formatCode>_(* #,##0_);_(* \(#,##0\);_(* "-"??_);_(@_)</c:formatCode>
                <c:ptCount val="176"/>
                <c:pt idx="0">
                  <c:v>14991</c:v>
                </c:pt>
                <c:pt idx="1">
                  <c:v>16169</c:v>
                </c:pt>
                <c:pt idx="2">
                  <c:v>17361</c:v>
                </c:pt>
                <c:pt idx="3">
                  <c:v>18407</c:v>
                </c:pt>
                <c:pt idx="4">
                  <c:v>19664</c:v>
                </c:pt>
                <c:pt idx="5">
                  <c:v>20610</c:v>
                </c:pt>
                <c:pt idx="6">
                  <c:v>21638</c:v>
                </c:pt>
                <c:pt idx="7">
                  <c:v>23049</c:v>
                </c:pt>
                <c:pt idx="8">
                  <c:v>24811</c:v>
                </c:pt>
                <c:pt idx="9">
                  <c:v>27077</c:v>
                </c:pt>
                <c:pt idx="10">
                  <c:v>29406</c:v>
                </c:pt>
                <c:pt idx="11">
                  <c:v>32332</c:v>
                </c:pt>
                <c:pt idx="12">
                  <c:v>35408</c:v>
                </c:pt>
                <c:pt idx="13">
                  <c:v>38309</c:v>
                </c:pt>
                <c:pt idx="14">
                  <c:v>41495</c:v>
                </c:pt>
                <c:pt idx="15">
                  <c:v>44606</c:v>
                </c:pt>
                <c:pt idx="16">
                  <c:v>47593</c:v>
                </c:pt>
                <c:pt idx="17">
                  <c:v>50468</c:v>
                </c:pt>
                <c:pt idx="18">
                  <c:v>53183</c:v>
                </c:pt>
                <c:pt idx="19">
                  <c:v>55743</c:v>
                </c:pt>
                <c:pt idx="20">
                  <c:v>58226</c:v>
                </c:pt>
                <c:pt idx="21">
                  <c:v>60500</c:v>
                </c:pt>
                <c:pt idx="22">
                  <c:v>62589</c:v>
                </c:pt>
                <c:pt idx="23">
                  <c:v>64586</c:v>
                </c:pt>
                <c:pt idx="24">
                  <c:v>66220</c:v>
                </c:pt>
                <c:pt idx="25">
                  <c:v>68192</c:v>
                </c:pt>
                <c:pt idx="26">
                  <c:v>70029</c:v>
                </c:pt>
                <c:pt idx="27">
                  <c:v>71686</c:v>
                </c:pt>
                <c:pt idx="28">
                  <c:v>73303</c:v>
                </c:pt>
                <c:pt idx="29">
                  <c:v>74877</c:v>
                </c:pt>
                <c:pt idx="30">
                  <c:v>76389</c:v>
                </c:pt>
                <c:pt idx="31">
                  <c:v>77995</c:v>
                </c:pt>
                <c:pt idx="32">
                  <c:v>79494</c:v>
                </c:pt>
                <c:pt idx="33">
                  <c:v>80868</c:v>
                </c:pt>
                <c:pt idx="34">
                  <c:v>82211</c:v>
                </c:pt>
                <c:pt idx="35">
                  <c:v>83505</c:v>
                </c:pt>
                <c:pt idx="36">
                  <c:v>84802</c:v>
                </c:pt>
                <c:pt idx="37">
                  <c:v>85996</c:v>
                </c:pt>
                <c:pt idx="38">
                  <c:v>87026</c:v>
                </c:pt>
                <c:pt idx="39">
                  <c:v>88194</c:v>
                </c:pt>
                <c:pt idx="40">
                  <c:v>89328</c:v>
                </c:pt>
                <c:pt idx="41">
                  <c:v>90481</c:v>
                </c:pt>
                <c:pt idx="42">
                  <c:v>91472</c:v>
                </c:pt>
                <c:pt idx="43">
                  <c:v>92584</c:v>
                </c:pt>
                <c:pt idx="44">
                  <c:v>93657</c:v>
                </c:pt>
                <c:pt idx="45">
                  <c:v>94640</c:v>
                </c:pt>
                <c:pt idx="46">
                  <c:v>95646</c:v>
                </c:pt>
                <c:pt idx="47">
                  <c:v>96448</c:v>
                </c:pt>
                <c:pt idx="48">
                  <c:v>97424</c:v>
                </c:pt>
                <c:pt idx="49">
                  <c:v>98467</c:v>
                </c:pt>
                <c:pt idx="50">
                  <c:v>99970</c:v>
                </c:pt>
                <c:pt idx="51">
                  <c:v>101650</c:v>
                </c:pt>
                <c:pt idx="52">
                  <c:v>103135</c:v>
                </c:pt>
                <c:pt idx="53">
                  <c:v>104691</c:v>
                </c:pt>
                <c:pt idx="54">
                  <c:v>106220</c:v>
                </c:pt>
                <c:pt idx="55">
                  <c:v>107603</c:v>
                </c:pt>
                <c:pt idx="56">
                  <c:v>109286</c:v>
                </c:pt>
                <c:pt idx="57">
                  <c:v>110767</c:v>
                </c:pt>
                <c:pt idx="58">
                  <c:v>112725</c:v>
                </c:pt>
                <c:pt idx="59">
                  <c:v>114533</c:v>
                </c:pt>
                <c:pt idx="60">
                  <c:v>116635</c:v>
                </c:pt>
                <c:pt idx="61">
                  <c:v>118392</c:v>
                </c:pt>
                <c:pt idx="62">
                  <c:v>120198</c:v>
                </c:pt>
                <c:pt idx="63">
                  <c:v>122492</c:v>
                </c:pt>
                <c:pt idx="64">
                  <c:v>124603</c:v>
                </c:pt>
                <c:pt idx="65">
                  <c:v>126949</c:v>
                </c:pt>
                <c:pt idx="66">
                  <c:v>131652</c:v>
                </c:pt>
                <c:pt idx="67">
                  <c:v>133521</c:v>
                </c:pt>
                <c:pt idx="68">
                  <c:v>135701</c:v>
                </c:pt>
                <c:pt idx="69">
                  <c:v>137724</c:v>
                </c:pt>
                <c:pt idx="70">
                  <c:v>139511</c:v>
                </c:pt>
                <c:pt idx="71">
                  <c:v>141591</c:v>
                </c:pt>
                <c:pt idx="72">
                  <c:v>143849</c:v>
                </c:pt>
                <c:pt idx="73">
                  <c:v>146668</c:v>
                </c:pt>
                <c:pt idx="74">
                  <c:v>148950</c:v>
                </c:pt>
                <c:pt idx="75">
                  <c:v>151466</c:v>
                </c:pt>
                <c:pt idx="76">
                  <c:v>154445</c:v>
                </c:pt>
                <c:pt idx="77">
                  <c:v>157562</c:v>
                </c:pt>
                <c:pt idx="78">
                  <c:v>160696</c:v>
                </c:pt>
                <c:pt idx="79">
                  <c:v>164270</c:v>
                </c:pt>
                <c:pt idx="80">
                  <c:v>167156</c:v>
                </c:pt>
                <c:pt idx="81">
                  <c:v>169425</c:v>
                </c:pt>
                <c:pt idx="82">
                  <c:v>171789</c:v>
                </c:pt>
                <c:pt idx="83">
                  <c:v>173832</c:v>
                </c:pt>
                <c:pt idx="84">
                  <c:v>175927</c:v>
                </c:pt>
                <c:pt idx="85">
                  <c:v>177938</c:v>
                </c:pt>
                <c:pt idx="86">
                  <c:v>180156</c:v>
                </c:pt>
                <c:pt idx="87">
                  <c:v>182525</c:v>
                </c:pt>
                <c:pt idx="88">
                  <c:v>184955</c:v>
                </c:pt>
                <c:pt idx="89">
                  <c:v>187427</c:v>
                </c:pt>
                <c:pt idx="90">
                  <c:v>189876</c:v>
                </c:pt>
                <c:pt idx="91">
                  <c:v>192439</c:v>
                </c:pt>
                <c:pt idx="92">
                  <c:v>195051</c:v>
                </c:pt>
                <c:pt idx="93">
                  <c:v>197647</c:v>
                </c:pt>
                <c:pt idx="94">
                  <c:v>200262</c:v>
                </c:pt>
                <c:pt idx="95">
                  <c:v>202584</c:v>
                </c:pt>
                <c:pt idx="96">
                  <c:v>204952</c:v>
                </c:pt>
                <c:pt idx="97">
                  <c:v>207525</c:v>
                </c:pt>
                <c:pt idx="98">
                  <c:v>209970</c:v>
                </c:pt>
                <c:pt idx="99">
                  <c:v>212501</c:v>
                </c:pt>
                <c:pt idx="100">
                  <c:v>215096</c:v>
                </c:pt>
                <c:pt idx="101">
                  <c:v>217724</c:v>
                </c:pt>
                <c:pt idx="102">
                  <c:v>220180</c:v>
                </c:pt>
                <c:pt idx="103">
                  <c:v>222669</c:v>
                </c:pt>
                <c:pt idx="104">
                  <c:v>225205</c:v>
                </c:pt>
                <c:pt idx="105">
                  <c:v>227662</c:v>
                </c:pt>
                <c:pt idx="106">
                  <c:v>230211</c:v>
                </c:pt>
                <c:pt idx="107">
                  <c:v>232863</c:v>
                </c:pt>
                <c:pt idx="108">
                  <c:v>235429</c:v>
                </c:pt>
                <c:pt idx="109">
                  <c:v>237878</c:v>
                </c:pt>
                <c:pt idx="110">
                  <c:v>240438</c:v>
                </c:pt>
                <c:pt idx="111">
                  <c:v>243051</c:v>
                </c:pt>
                <c:pt idx="112">
                  <c:v>245688</c:v>
                </c:pt>
                <c:pt idx="113">
                  <c:v>248379</c:v>
                </c:pt>
                <c:pt idx="114">
                  <c:v>250458</c:v>
                </c:pt>
                <c:pt idx="115">
                  <c:v>252720</c:v>
                </c:pt>
                <c:pt idx="116">
                  <c:v>255117</c:v>
                </c:pt>
                <c:pt idx="117">
                  <c:v>257303</c:v>
                </c:pt>
                <c:pt idx="118">
                  <c:v>259652</c:v>
                </c:pt>
                <c:pt idx="119">
                  <c:v>262173</c:v>
                </c:pt>
                <c:pt idx="120">
                  <c:v>264561</c:v>
                </c:pt>
                <c:pt idx="121">
                  <c:v>267061</c:v>
                </c:pt>
                <c:pt idx="122">
                  <c:v>269440</c:v>
                </c:pt>
                <c:pt idx="123">
                  <c:v>271606</c:v>
                </c:pt>
                <c:pt idx="124">
                  <c:v>273788</c:v>
                </c:pt>
                <c:pt idx="125">
                  <c:v>276202</c:v>
                </c:pt>
                <c:pt idx="126">
                  <c:v>278827</c:v>
                </c:pt>
                <c:pt idx="127">
                  <c:v>281413</c:v>
                </c:pt>
                <c:pt idx="128">
                  <c:v>284034</c:v>
                </c:pt>
                <c:pt idx="129">
                  <c:v>286523</c:v>
                </c:pt>
                <c:pt idx="130">
                  <c:v>288839</c:v>
                </c:pt>
                <c:pt idx="131">
                  <c:v>291172</c:v>
                </c:pt>
                <c:pt idx="132">
                  <c:v>293606</c:v>
                </c:pt>
                <c:pt idx="133">
                  <c:v>296273</c:v>
                </c:pt>
                <c:pt idx="134">
                  <c:v>298909</c:v>
                </c:pt>
                <c:pt idx="135">
                  <c:v>301530</c:v>
                </c:pt>
                <c:pt idx="136">
                  <c:v>304204</c:v>
                </c:pt>
                <c:pt idx="137">
                  <c:v>306752</c:v>
                </c:pt>
                <c:pt idx="138">
                  <c:v>309437</c:v>
                </c:pt>
                <c:pt idx="139">
                  <c:v>312035</c:v>
                </c:pt>
                <c:pt idx="140">
                  <c:v>314786</c:v>
                </c:pt>
                <c:pt idx="141">
                  <c:v>317483</c:v>
                </c:pt>
                <c:pt idx="142">
                  <c:v>320117</c:v>
                </c:pt>
                <c:pt idx="143">
                  <c:v>322567</c:v>
                </c:pt>
                <c:pt idx="144">
                  <c:v>324692</c:v>
                </c:pt>
                <c:pt idx="145">
                  <c:v>326712</c:v>
                </c:pt>
                <c:pt idx="146">
                  <c:v>328844</c:v>
                </c:pt>
                <c:pt idx="147">
                  <c:v>336324</c:v>
                </c:pt>
                <c:pt idx="148">
                  <c:v>338825</c:v>
                </c:pt>
                <c:pt idx="149">
                  <c:v>345450</c:v>
                </c:pt>
                <c:pt idx="150">
                  <c:v>347835</c:v>
                </c:pt>
                <c:pt idx="151">
                  <c:v>350279</c:v>
                </c:pt>
                <c:pt idx="152">
                  <c:v>352558</c:v>
                </c:pt>
                <c:pt idx="153">
                  <c:v>354764</c:v>
                </c:pt>
                <c:pt idx="154">
                  <c:v>356792</c:v>
                </c:pt>
                <c:pt idx="155">
                  <c:v>358905</c:v>
                </c:pt>
                <c:pt idx="156">
                  <c:v>361150</c:v>
                </c:pt>
                <c:pt idx="157">
                  <c:v>363363</c:v>
                </c:pt>
                <c:pt idx="158">
                  <c:v>365606</c:v>
                </c:pt>
                <c:pt idx="159">
                  <c:v>367796</c:v>
                </c:pt>
                <c:pt idx="160">
                  <c:v>369911</c:v>
                </c:pt>
                <c:pt idx="161">
                  <c:v>371816</c:v>
                </c:pt>
                <c:pt idx="162">
                  <c:v>373570</c:v>
                </c:pt>
                <c:pt idx="163">
                  <c:v>375212</c:v>
                </c:pt>
                <c:pt idx="164">
                  <c:v>376894</c:v>
                </c:pt>
                <c:pt idx="165">
                  <c:v>378752</c:v>
                </c:pt>
                <c:pt idx="166">
                  <c:v>380746</c:v>
                </c:pt>
                <c:pt idx="167">
                  <c:v>384666</c:v>
                </c:pt>
                <c:pt idx="168">
                  <c:v>386658</c:v>
                </c:pt>
                <c:pt idx="169">
                  <c:v>388810</c:v>
                </c:pt>
                <c:pt idx="170">
                  <c:v>391112</c:v>
                </c:pt>
                <c:pt idx="171">
                  <c:v>393425</c:v>
                </c:pt>
                <c:pt idx="172">
                  <c:v>395488</c:v>
                </c:pt>
                <c:pt idx="173">
                  <c:v>397801</c:v>
                </c:pt>
                <c:pt idx="174">
                  <c:v>399940</c:v>
                </c:pt>
                <c:pt idx="175">
                  <c:v>402029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6DA-BBAD-9D41857C2938}"/>
            </c:ext>
          </c:extLst>
        </c:ser>
        <c:ser>
          <c:idx val="6"/>
          <c:order val="6"/>
          <c:tx>
            <c:strRef>
              <c:f>'Cumulative Cases'!$I$3</c:f>
              <c:strCache>
                <c:ptCount val="1"/>
                <c:pt idx="0">
                  <c:v> Germany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Cases'!$B$4:$B$179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Cases'!$I$4:$I$179</c:f>
              <c:numCache>
                <c:formatCode>_(* #,##0_);_(* \(#,##0\);_(* "-"??_);_(@_)</c:formatCode>
                <c:ptCount val="176"/>
                <c:pt idx="0">
                  <c:v>7241</c:v>
                </c:pt>
                <c:pt idx="1">
                  <c:v>9597</c:v>
                </c:pt>
                <c:pt idx="2">
                  <c:v>12612</c:v>
                </c:pt>
                <c:pt idx="3">
                  <c:v>15194</c:v>
                </c:pt>
                <c:pt idx="4">
                  <c:v>19758</c:v>
                </c:pt>
                <c:pt idx="5">
                  <c:v>23495</c:v>
                </c:pt>
                <c:pt idx="6">
                  <c:v>27246</c:v>
                </c:pt>
                <c:pt idx="7">
                  <c:v>30752</c:v>
                </c:pt>
                <c:pt idx="8">
                  <c:v>33429</c:v>
                </c:pt>
                <c:pt idx="9">
                  <c:v>38182</c:v>
                </c:pt>
                <c:pt idx="10">
                  <c:v>45464</c:v>
                </c:pt>
                <c:pt idx="11">
                  <c:v>49344</c:v>
                </c:pt>
                <c:pt idx="12">
                  <c:v>56202</c:v>
                </c:pt>
                <c:pt idx="13">
                  <c:v>60739</c:v>
                </c:pt>
                <c:pt idx="14">
                  <c:v>64468</c:v>
                </c:pt>
                <c:pt idx="15">
                  <c:v>70197</c:v>
                </c:pt>
                <c:pt idx="16">
                  <c:v>76895</c:v>
                </c:pt>
                <c:pt idx="17">
                  <c:v>83726</c:v>
                </c:pt>
                <c:pt idx="18">
                  <c:v>89410</c:v>
                </c:pt>
                <c:pt idx="19">
                  <c:v>92155</c:v>
                </c:pt>
                <c:pt idx="20">
                  <c:v>98765</c:v>
                </c:pt>
                <c:pt idx="21">
                  <c:v>100232</c:v>
                </c:pt>
                <c:pt idx="22">
                  <c:v>106409</c:v>
                </c:pt>
                <c:pt idx="23">
                  <c:v>110100</c:v>
                </c:pt>
                <c:pt idx="24">
                  <c:v>115489</c:v>
                </c:pt>
                <c:pt idx="25">
                  <c:v>119311</c:v>
                </c:pt>
                <c:pt idx="26">
                  <c:v>122422</c:v>
                </c:pt>
                <c:pt idx="27">
                  <c:v>126117</c:v>
                </c:pt>
                <c:pt idx="28">
                  <c:v>127952</c:v>
                </c:pt>
                <c:pt idx="29">
                  <c:v>130944</c:v>
                </c:pt>
                <c:pt idx="30">
                  <c:v>132945</c:v>
                </c:pt>
                <c:pt idx="31">
                  <c:v>135441</c:v>
                </c:pt>
                <c:pt idx="32">
                  <c:v>138584</c:v>
                </c:pt>
                <c:pt idx="33">
                  <c:v>141747</c:v>
                </c:pt>
                <c:pt idx="34">
                  <c:v>143978</c:v>
                </c:pt>
                <c:pt idx="35">
                  <c:v>146904</c:v>
                </c:pt>
                <c:pt idx="36">
                  <c:v>148365</c:v>
                </c:pt>
                <c:pt idx="37">
                  <c:v>150187</c:v>
                </c:pt>
                <c:pt idx="38">
                  <c:v>152976</c:v>
                </c:pt>
                <c:pt idx="39">
                  <c:v>153188</c:v>
                </c:pt>
                <c:pt idx="40">
                  <c:v>155102</c:v>
                </c:pt>
                <c:pt idx="41">
                  <c:v>156571</c:v>
                </c:pt>
                <c:pt idx="42">
                  <c:v>157777</c:v>
                </c:pt>
                <c:pt idx="43">
                  <c:v>158732</c:v>
                </c:pt>
                <c:pt idx="44">
                  <c:v>159945</c:v>
                </c:pt>
                <c:pt idx="45">
                  <c:v>161576</c:v>
                </c:pt>
                <c:pt idx="46">
                  <c:v>163045</c:v>
                </c:pt>
                <c:pt idx="47">
                  <c:v>164076</c:v>
                </c:pt>
                <c:pt idx="48">
                  <c:v>164983</c:v>
                </c:pt>
                <c:pt idx="49">
                  <c:v>165681</c:v>
                </c:pt>
                <c:pt idx="50">
                  <c:v>166171</c:v>
                </c:pt>
                <c:pt idx="51">
                  <c:v>167018</c:v>
                </c:pt>
                <c:pt idx="52">
                  <c:v>168145</c:v>
                </c:pt>
                <c:pt idx="53">
                  <c:v>169440</c:v>
                </c:pt>
                <c:pt idx="54">
                  <c:v>170595</c:v>
                </c:pt>
                <c:pt idx="55">
                  <c:v>171325</c:v>
                </c:pt>
                <c:pt idx="56">
                  <c:v>171880</c:v>
                </c:pt>
                <c:pt idx="57">
                  <c:v>172584</c:v>
                </c:pt>
                <c:pt idx="58">
                  <c:v>173274</c:v>
                </c:pt>
                <c:pt idx="59">
                  <c:v>174532</c:v>
                </c:pt>
                <c:pt idx="60">
                  <c:v>174952</c:v>
                </c:pt>
                <c:pt idx="61">
                  <c:v>175709</c:v>
                </c:pt>
                <c:pt idx="62">
                  <c:v>176252</c:v>
                </c:pt>
                <c:pt idx="63">
                  <c:v>177200</c:v>
                </c:pt>
                <c:pt idx="64">
                  <c:v>177535</c:v>
                </c:pt>
                <c:pt idx="65">
                  <c:v>177835</c:v>
                </c:pt>
                <c:pt idx="66">
                  <c:v>179020</c:v>
                </c:pt>
                <c:pt idx="67">
                  <c:v>179730</c:v>
                </c:pt>
                <c:pt idx="68">
                  <c:v>179996</c:v>
                </c:pt>
                <c:pt idx="69">
                  <c:v>180612</c:v>
                </c:pt>
                <c:pt idx="70">
                  <c:v>181100</c:v>
                </c:pt>
                <c:pt idx="71">
                  <c:v>181533</c:v>
                </c:pt>
                <c:pt idx="72">
                  <c:v>182196</c:v>
                </c:pt>
                <c:pt idx="73">
                  <c:v>182922</c:v>
                </c:pt>
                <c:pt idx="74">
                  <c:v>183025</c:v>
                </c:pt>
                <c:pt idx="75">
                  <c:v>183025</c:v>
                </c:pt>
                <c:pt idx="76">
                  <c:v>183025</c:v>
                </c:pt>
                <c:pt idx="77">
                  <c:v>183879</c:v>
                </c:pt>
                <c:pt idx="78">
                  <c:v>184121</c:v>
                </c:pt>
                <c:pt idx="79">
                  <c:v>184472</c:v>
                </c:pt>
                <c:pt idx="80">
                  <c:v>184924</c:v>
                </c:pt>
                <c:pt idx="81">
                  <c:v>185416</c:v>
                </c:pt>
                <c:pt idx="82">
                  <c:v>185416</c:v>
                </c:pt>
                <c:pt idx="83">
                  <c:v>185869</c:v>
                </c:pt>
                <c:pt idx="84">
                  <c:v>186233</c:v>
                </c:pt>
                <c:pt idx="85">
                  <c:v>186522</c:v>
                </c:pt>
                <c:pt idx="86">
                  <c:v>186522</c:v>
                </c:pt>
                <c:pt idx="87">
                  <c:v>186522</c:v>
                </c:pt>
                <c:pt idx="88">
                  <c:v>187427</c:v>
                </c:pt>
                <c:pt idx="89">
                  <c:v>187434</c:v>
                </c:pt>
                <c:pt idx="90">
                  <c:v>187682</c:v>
                </c:pt>
                <c:pt idx="91">
                  <c:v>188054</c:v>
                </c:pt>
                <c:pt idx="92">
                  <c:v>188820</c:v>
                </c:pt>
                <c:pt idx="93">
                  <c:v>189519</c:v>
                </c:pt>
                <c:pt idx="94">
                  <c:v>190299</c:v>
                </c:pt>
                <c:pt idx="95">
                  <c:v>190669</c:v>
                </c:pt>
                <c:pt idx="96">
                  <c:v>191284</c:v>
                </c:pt>
                <c:pt idx="97">
                  <c:v>191584</c:v>
                </c:pt>
                <c:pt idx="98">
                  <c:v>192127</c:v>
                </c:pt>
                <c:pt idx="99">
                  <c:v>192786</c:v>
                </c:pt>
                <c:pt idx="100">
                  <c:v>193257</c:v>
                </c:pt>
                <c:pt idx="101">
                  <c:v>194036</c:v>
                </c:pt>
                <c:pt idx="102">
                  <c:v>194646</c:v>
                </c:pt>
                <c:pt idx="103">
                  <c:v>194693</c:v>
                </c:pt>
                <c:pt idx="104">
                  <c:v>195192</c:v>
                </c:pt>
                <c:pt idx="105">
                  <c:v>195565</c:v>
                </c:pt>
                <c:pt idx="106">
                  <c:v>195912</c:v>
                </c:pt>
                <c:pt idx="107">
                  <c:v>196330</c:v>
                </c:pt>
                <c:pt idx="108">
                  <c:v>196723</c:v>
                </c:pt>
                <c:pt idx="109">
                  <c:v>196723</c:v>
                </c:pt>
                <c:pt idx="110">
                  <c:v>197513</c:v>
                </c:pt>
                <c:pt idx="111">
                  <c:v>197944</c:v>
                </c:pt>
                <c:pt idx="112">
                  <c:v>198179</c:v>
                </c:pt>
                <c:pt idx="113">
                  <c:v>198699</c:v>
                </c:pt>
                <c:pt idx="114">
                  <c:v>199203</c:v>
                </c:pt>
                <c:pt idx="115">
                  <c:v>199336</c:v>
                </c:pt>
                <c:pt idx="116">
                  <c:v>199788</c:v>
                </c:pt>
                <c:pt idx="117">
                  <c:v>199919</c:v>
                </c:pt>
                <c:pt idx="118">
                  <c:v>200319</c:v>
                </c:pt>
                <c:pt idx="119">
                  <c:v>200508</c:v>
                </c:pt>
                <c:pt idx="120">
                  <c:v>200876</c:v>
                </c:pt>
                <c:pt idx="121">
                  <c:v>201775</c:v>
                </c:pt>
                <c:pt idx="122">
                  <c:v>201845</c:v>
                </c:pt>
                <c:pt idx="123">
                  <c:v>202581</c:v>
                </c:pt>
                <c:pt idx="124">
                  <c:v>202776</c:v>
                </c:pt>
                <c:pt idx="125">
                  <c:v>203325</c:v>
                </c:pt>
                <c:pt idx="126">
                  <c:v>203565</c:v>
                </c:pt>
                <c:pt idx="127">
                  <c:v>204431</c:v>
                </c:pt>
                <c:pt idx="128">
                  <c:v>204627</c:v>
                </c:pt>
                <c:pt idx="129">
                  <c:v>205558</c:v>
                </c:pt>
                <c:pt idx="130">
                  <c:v>206335</c:v>
                </c:pt>
                <c:pt idx="131">
                  <c:v>206452</c:v>
                </c:pt>
                <c:pt idx="132">
                  <c:v>207070</c:v>
                </c:pt>
                <c:pt idx="133">
                  <c:v>207511</c:v>
                </c:pt>
                <c:pt idx="134">
                  <c:v>208680</c:v>
                </c:pt>
                <c:pt idx="135">
                  <c:v>209501</c:v>
                </c:pt>
                <c:pt idx="136">
                  <c:v>210476</c:v>
                </c:pt>
                <c:pt idx="137">
                  <c:v>210870</c:v>
                </c:pt>
                <c:pt idx="138">
                  <c:v>211235</c:v>
                </c:pt>
                <c:pt idx="139">
                  <c:v>212085</c:v>
                </c:pt>
                <c:pt idx="140">
                  <c:v>212560</c:v>
                </c:pt>
                <c:pt idx="141">
                  <c:v>213623</c:v>
                </c:pt>
                <c:pt idx="142">
                  <c:v>215001</c:v>
                </c:pt>
                <c:pt idx="143">
                  <c:v>215995</c:v>
                </c:pt>
                <c:pt idx="144">
                  <c:v>216903</c:v>
                </c:pt>
                <c:pt idx="145">
                  <c:v>217174</c:v>
                </c:pt>
                <c:pt idx="146">
                  <c:v>217581</c:v>
                </c:pt>
                <c:pt idx="147">
                  <c:v>221566</c:v>
                </c:pt>
                <c:pt idx="148">
                  <c:v>222893</c:v>
                </c:pt>
                <c:pt idx="149">
                  <c:v>226354</c:v>
                </c:pt>
                <c:pt idx="150">
                  <c:v>227596</c:v>
                </c:pt>
                <c:pt idx="151">
                  <c:v>228318</c:v>
                </c:pt>
                <c:pt idx="152">
                  <c:v>230220</c:v>
                </c:pt>
                <c:pt idx="153">
                  <c:v>231397</c:v>
                </c:pt>
                <c:pt idx="154">
                  <c:v>233363</c:v>
                </c:pt>
                <c:pt idx="155">
                  <c:v>233181</c:v>
                </c:pt>
                <c:pt idx="156">
                  <c:v>235619</c:v>
                </c:pt>
                <c:pt idx="157">
                  <c:v>236906</c:v>
                </c:pt>
                <c:pt idx="158">
                  <c:v>238331</c:v>
                </c:pt>
                <c:pt idx="159">
                  <c:v>240018</c:v>
                </c:pt>
                <c:pt idx="160">
                  <c:v>241604</c:v>
                </c:pt>
                <c:pt idx="161">
                  <c:v>242515</c:v>
                </c:pt>
                <c:pt idx="162">
                  <c:v>242994</c:v>
                </c:pt>
                <c:pt idx="163">
                  <c:v>244543</c:v>
                </c:pt>
                <c:pt idx="164">
                  <c:v>245763</c:v>
                </c:pt>
                <c:pt idx="165">
                  <c:v>246903</c:v>
                </c:pt>
                <c:pt idx="166">
                  <c:v>248840</c:v>
                </c:pt>
                <c:pt idx="167">
                  <c:v>250636</c:v>
                </c:pt>
                <c:pt idx="168">
                  <c:v>251351</c:v>
                </c:pt>
                <c:pt idx="169">
                  <c:v>253133</c:v>
                </c:pt>
                <c:pt idx="170">
                  <c:v>254751</c:v>
                </c:pt>
                <c:pt idx="171">
                  <c:v>255680</c:v>
                </c:pt>
                <c:pt idx="172">
                  <c:v>257094</c:v>
                </c:pt>
                <c:pt idx="173">
                  <c:v>259530</c:v>
                </c:pt>
                <c:pt idx="174">
                  <c:v>260023</c:v>
                </c:pt>
                <c:pt idx="175">
                  <c:v>260553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6DA-BBAD-9D41857C2938}"/>
            </c:ext>
          </c:extLst>
        </c:ser>
        <c:ser>
          <c:idx val="7"/>
          <c:order val="7"/>
          <c:tx>
            <c:strRef>
              <c:f>'Cumulative Cases'!$J$3</c:f>
              <c:strCache>
                <c:ptCount val="1"/>
                <c:pt idx="0">
                  <c:v> South Korea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Cases'!$B$4:$B$179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Cases'!$J$4:$J$179</c:f>
              <c:numCache>
                <c:formatCode>_(* #,##0_);_(* \(#,##0\);_(* "-"??_);_(@_)</c:formatCode>
                <c:ptCount val="176"/>
                <c:pt idx="0">
                  <c:v>8236</c:v>
                </c:pt>
                <c:pt idx="1">
                  <c:v>8320</c:v>
                </c:pt>
                <c:pt idx="2">
                  <c:v>8413</c:v>
                </c:pt>
                <c:pt idx="3">
                  <c:v>8565</c:v>
                </c:pt>
                <c:pt idx="4">
                  <c:v>8652</c:v>
                </c:pt>
                <c:pt idx="5">
                  <c:v>8799</c:v>
                </c:pt>
                <c:pt idx="6">
                  <c:v>8897</c:v>
                </c:pt>
                <c:pt idx="7">
                  <c:v>8961</c:v>
                </c:pt>
                <c:pt idx="8">
                  <c:v>9037</c:v>
                </c:pt>
                <c:pt idx="9">
                  <c:v>9137</c:v>
                </c:pt>
                <c:pt idx="10">
                  <c:v>9241</c:v>
                </c:pt>
                <c:pt idx="11">
                  <c:v>9332</c:v>
                </c:pt>
                <c:pt idx="12">
                  <c:v>9478</c:v>
                </c:pt>
                <c:pt idx="13">
                  <c:v>9583</c:v>
                </c:pt>
                <c:pt idx="14">
                  <c:v>9661</c:v>
                </c:pt>
                <c:pt idx="15">
                  <c:v>9786</c:v>
                </c:pt>
                <c:pt idx="16">
                  <c:v>9887</c:v>
                </c:pt>
                <c:pt idx="17">
                  <c:v>9976</c:v>
                </c:pt>
                <c:pt idx="18">
                  <c:v>10062</c:v>
                </c:pt>
                <c:pt idx="19">
                  <c:v>10156</c:v>
                </c:pt>
                <c:pt idx="20">
                  <c:v>10237</c:v>
                </c:pt>
                <c:pt idx="21">
                  <c:v>10284</c:v>
                </c:pt>
                <c:pt idx="22">
                  <c:v>10331</c:v>
                </c:pt>
                <c:pt idx="23">
                  <c:v>10384</c:v>
                </c:pt>
                <c:pt idx="24">
                  <c:v>10423</c:v>
                </c:pt>
                <c:pt idx="25">
                  <c:v>10450</c:v>
                </c:pt>
                <c:pt idx="26">
                  <c:v>10480</c:v>
                </c:pt>
                <c:pt idx="27">
                  <c:v>10512</c:v>
                </c:pt>
                <c:pt idx="28">
                  <c:v>10537</c:v>
                </c:pt>
                <c:pt idx="29">
                  <c:v>10564</c:v>
                </c:pt>
                <c:pt idx="30">
                  <c:v>10591</c:v>
                </c:pt>
                <c:pt idx="31">
                  <c:v>10613</c:v>
                </c:pt>
                <c:pt idx="32">
                  <c:v>10635</c:v>
                </c:pt>
                <c:pt idx="33">
                  <c:v>10653</c:v>
                </c:pt>
                <c:pt idx="34">
                  <c:v>10661</c:v>
                </c:pt>
                <c:pt idx="35">
                  <c:v>10674</c:v>
                </c:pt>
                <c:pt idx="36">
                  <c:v>10683</c:v>
                </c:pt>
                <c:pt idx="37">
                  <c:v>10694</c:v>
                </c:pt>
                <c:pt idx="38">
                  <c:v>10702</c:v>
                </c:pt>
                <c:pt idx="39">
                  <c:v>10708</c:v>
                </c:pt>
                <c:pt idx="40">
                  <c:v>10718</c:v>
                </c:pt>
                <c:pt idx="41">
                  <c:v>10728</c:v>
                </c:pt>
                <c:pt idx="42">
                  <c:v>10738</c:v>
                </c:pt>
                <c:pt idx="43">
                  <c:v>10752</c:v>
                </c:pt>
                <c:pt idx="44">
                  <c:v>10761</c:v>
                </c:pt>
                <c:pt idx="45">
                  <c:v>10765</c:v>
                </c:pt>
                <c:pt idx="46">
                  <c:v>10774</c:v>
                </c:pt>
                <c:pt idx="47">
                  <c:v>10780</c:v>
                </c:pt>
                <c:pt idx="48">
                  <c:v>10793</c:v>
                </c:pt>
                <c:pt idx="49">
                  <c:v>10801</c:v>
                </c:pt>
                <c:pt idx="50">
                  <c:v>10804</c:v>
                </c:pt>
                <c:pt idx="51">
                  <c:v>10806</c:v>
                </c:pt>
                <c:pt idx="52">
                  <c:v>10810</c:v>
                </c:pt>
                <c:pt idx="53">
                  <c:v>10822</c:v>
                </c:pt>
                <c:pt idx="54">
                  <c:v>10840</c:v>
                </c:pt>
                <c:pt idx="55">
                  <c:v>10874</c:v>
                </c:pt>
                <c:pt idx="56">
                  <c:v>10909</c:v>
                </c:pt>
                <c:pt idx="57">
                  <c:v>10936</c:v>
                </c:pt>
                <c:pt idx="58">
                  <c:v>10962</c:v>
                </c:pt>
                <c:pt idx="59">
                  <c:v>10991</c:v>
                </c:pt>
                <c:pt idx="60">
                  <c:v>11018</c:v>
                </c:pt>
                <c:pt idx="61">
                  <c:v>11037</c:v>
                </c:pt>
                <c:pt idx="62">
                  <c:v>11050</c:v>
                </c:pt>
                <c:pt idx="63">
                  <c:v>11065</c:v>
                </c:pt>
                <c:pt idx="64">
                  <c:v>11078</c:v>
                </c:pt>
                <c:pt idx="65">
                  <c:v>11110</c:v>
                </c:pt>
                <c:pt idx="66">
                  <c:v>11142</c:v>
                </c:pt>
                <c:pt idx="67">
                  <c:v>11165</c:v>
                </c:pt>
                <c:pt idx="68">
                  <c:v>11190</c:v>
                </c:pt>
                <c:pt idx="69">
                  <c:v>11206</c:v>
                </c:pt>
                <c:pt idx="70">
                  <c:v>11225</c:v>
                </c:pt>
                <c:pt idx="71">
                  <c:v>11265</c:v>
                </c:pt>
                <c:pt idx="72">
                  <c:v>11344</c:v>
                </c:pt>
                <c:pt idx="73">
                  <c:v>11402</c:v>
                </c:pt>
                <c:pt idx="74">
                  <c:v>11441</c:v>
                </c:pt>
                <c:pt idx="75">
                  <c:v>11468</c:v>
                </c:pt>
                <c:pt idx="76">
                  <c:v>11503</c:v>
                </c:pt>
                <c:pt idx="77">
                  <c:v>11541</c:v>
                </c:pt>
                <c:pt idx="78">
                  <c:v>11590</c:v>
                </c:pt>
                <c:pt idx="79">
                  <c:v>11629</c:v>
                </c:pt>
                <c:pt idx="80">
                  <c:v>11668</c:v>
                </c:pt>
                <c:pt idx="81">
                  <c:v>11719</c:v>
                </c:pt>
                <c:pt idx="82">
                  <c:v>11776</c:v>
                </c:pt>
                <c:pt idx="83">
                  <c:v>11814</c:v>
                </c:pt>
                <c:pt idx="84">
                  <c:v>11852</c:v>
                </c:pt>
                <c:pt idx="85">
                  <c:v>11902</c:v>
                </c:pt>
                <c:pt idx="86">
                  <c:v>11947</c:v>
                </c:pt>
                <c:pt idx="87">
                  <c:v>12003</c:v>
                </c:pt>
                <c:pt idx="88">
                  <c:v>12051</c:v>
                </c:pt>
                <c:pt idx="89">
                  <c:v>12085</c:v>
                </c:pt>
                <c:pt idx="90">
                  <c:v>12121</c:v>
                </c:pt>
                <c:pt idx="91">
                  <c:v>12155</c:v>
                </c:pt>
                <c:pt idx="92">
                  <c:v>12198</c:v>
                </c:pt>
                <c:pt idx="93">
                  <c:v>12257</c:v>
                </c:pt>
                <c:pt idx="94">
                  <c:v>12306</c:v>
                </c:pt>
                <c:pt idx="95">
                  <c:v>12373</c:v>
                </c:pt>
                <c:pt idx="96">
                  <c:v>12421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6DA-BBAD-9D41857C2938}"/>
            </c:ext>
          </c:extLst>
        </c:ser>
        <c:ser>
          <c:idx val="8"/>
          <c:order val="8"/>
          <c:tx>
            <c:strRef>
              <c:f>'Cumulative Cases'!$K$3</c:f>
              <c:strCache>
                <c:ptCount val="1"/>
                <c:pt idx="0">
                  <c:v> UK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Cases'!$B$4:$B$179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Cases'!$K$4:$K$179</c:f>
              <c:numCache>
                <c:formatCode>_(* #,##0_);_(* \(#,##0\);_(* "-"??_);_(@_)</c:formatCode>
                <c:ptCount val="176"/>
                <c:pt idx="0">
                  <c:v>1551</c:v>
                </c:pt>
                <c:pt idx="1">
                  <c:v>1950</c:v>
                </c:pt>
                <c:pt idx="2">
                  <c:v>2642</c:v>
                </c:pt>
                <c:pt idx="3">
                  <c:v>2707</c:v>
                </c:pt>
                <c:pt idx="4">
                  <c:v>3269</c:v>
                </c:pt>
                <c:pt idx="5">
                  <c:v>4176</c:v>
                </c:pt>
                <c:pt idx="6">
                  <c:v>5018</c:v>
                </c:pt>
                <c:pt idx="7">
                  <c:v>5911</c:v>
                </c:pt>
                <c:pt idx="8">
                  <c:v>8077</c:v>
                </c:pt>
                <c:pt idx="9">
                  <c:v>8077</c:v>
                </c:pt>
                <c:pt idx="10">
                  <c:v>11658</c:v>
                </c:pt>
                <c:pt idx="11">
                  <c:v>14375</c:v>
                </c:pt>
                <c:pt idx="12">
                  <c:v>17301</c:v>
                </c:pt>
                <c:pt idx="13">
                  <c:v>19522</c:v>
                </c:pt>
                <c:pt idx="14">
                  <c:v>22141</c:v>
                </c:pt>
                <c:pt idx="15">
                  <c:v>25150</c:v>
                </c:pt>
                <c:pt idx="16">
                  <c:v>29474</c:v>
                </c:pt>
                <c:pt idx="17">
                  <c:v>33718</c:v>
                </c:pt>
                <c:pt idx="18">
                  <c:v>38168</c:v>
                </c:pt>
                <c:pt idx="19">
                  <c:v>41903</c:v>
                </c:pt>
                <c:pt idx="20">
                  <c:v>48406</c:v>
                </c:pt>
                <c:pt idx="21">
                  <c:v>51608</c:v>
                </c:pt>
                <c:pt idx="22">
                  <c:v>55242</c:v>
                </c:pt>
                <c:pt idx="23">
                  <c:v>60733</c:v>
                </c:pt>
                <c:pt idx="24">
                  <c:v>65077</c:v>
                </c:pt>
                <c:pt idx="25">
                  <c:v>73758</c:v>
                </c:pt>
                <c:pt idx="26">
                  <c:v>78991</c:v>
                </c:pt>
                <c:pt idx="27">
                  <c:v>84279</c:v>
                </c:pt>
                <c:pt idx="28">
                  <c:v>88621</c:v>
                </c:pt>
                <c:pt idx="29">
                  <c:v>93873</c:v>
                </c:pt>
                <c:pt idx="30">
                  <c:v>98476</c:v>
                </c:pt>
                <c:pt idx="31">
                  <c:v>103093</c:v>
                </c:pt>
                <c:pt idx="32">
                  <c:v>108692</c:v>
                </c:pt>
                <c:pt idx="33">
                  <c:v>114217</c:v>
                </c:pt>
                <c:pt idx="34">
                  <c:v>120067</c:v>
                </c:pt>
                <c:pt idx="35">
                  <c:v>124743</c:v>
                </c:pt>
                <c:pt idx="36">
                  <c:v>129044</c:v>
                </c:pt>
                <c:pt idx="37">
                  <c:v>133495</c:v>
                </c:pt>
                <c:pt idx="38">
                  <c:v>138078</c:v>
                </c:pt>
                <c:pt idx="39">
                  <c:v>143464</c:v>
                </c:pt>
                <c:pt idx="40">
                  <c:v>148377</c:v>
                </c:pt>
                <c:pt idx="41">
                  <c:v>152840</c:v>
                </c:pt>
                <c:pt idx="42">
                  <c:v>152840</c:v>
                </c:pt>
                <c:pt idx="43">
                  <c:v>157149</c:v>
                </c:pt>
                <c:pt idx="44">
                  <c:v>165221</c:v>
                </c:pt>
                <c:pt idx="45">
                  <c:v>171253</c:v>
                </c:pt>
                <c:pt idx="46">
                  <c:v>177454</c:v>
                </c:pt>
                <c:pt idx="47">
                  <c:v>182260</c:v>
                </c:pt>
                <c:pt idx="48">
                  <c:v>186599</c:v>
                </c:pt>
                <c:pt idx="49">
                  <c:v>190584</c:v>
                </c:pt>
                <c:pt idx="50">
                  <c:v>194990</c:v>
                </c:pt>
                <c:pt idx="51">
                  <c:v>201101</c:v>
                </c:pt>
                <c:pt idx="52">
                  <c:v>206715</c:v>
                </c:pt>
                <c:pt idx="53">
                  <c:v>211364</c:v>
                </c:pt>
                <c:pt idx="54">
                  <c:v>215260</c:v>
                </c:pt>
                <c:pt idx="55">
                  <c:v>219183</c:v>
                </c:pt>
                <c:pt idx="56">
                  <c:v>223060</c:v>
                </c:pt>
                <c:pt idx="57">
                  <c:v>226463</c:v>
                </c:pt>
                <c:pt idx="58">
                  <c:v>229705</c:v>
                </c:pt>
                <c:pt idx="59">
                  <c:v>233151</c:v>
                </c:pt>
                <c:pt idx="60">
                  <c:v>236711</c:v>
                </c:pt>
                <c:pt idx="61">
                  <c:v>240161</c:v>
                </c:pt>
                <c:pt idx="62">
                  <c:v>243303</c:v>
                </c:pt>
                <c:pt idx="63">
                  <c:v>246406</c:v>
                </c:pt>
                <c:pt idx="64">
                  <c:v>248818</c:v>
                </c:pt>
                <c:pt idx="65">
                  <c:v>251290</c:v>
                </c:pt>
                <c:pt idx="66">
                  <c:v>254195</c:v>
                </c:pt>
                <c:pt idx="67">
                  <c:v>257154</c:v>
                </c:pt>
                <c:pt idx="68">
                  <c:v>259559</c:v>
                </c:pt>
                <c:pt idx="69">
                  <c:v>261184</c:v>
                </c:pt>
                <c:pt idx="70">
                  <c:v>265227</c:v>
                </c:pt>
                <c:pt idx="71">
                  <c:v>267240</c:v>
                </c:pt>
                <c:pt idx="72">
                  <c:v>269127</c:v>
                </c:pt>
                <c:pt idx="73">
                  <c:v>271222</c:v>
                </c:pt>
                <c:pt idx="74">
                  <c:v>272826</c:v>
                </c:pt>
                <c:pt idx="75">
                  <c:v>274762</c:v>
                </c:pt>
                <c:pt idx="76">
                  <c:v>274762</c:v>
                </c:pt>
                <c:pt idx="77">
                  <c:v>277985</c:v>
                </c:pt>
                <c:pt idx="78">
                  <c:v>279856</c:v>
                </c:pt>
                <c:pt idx="79">
                  <c:v>281661</c:v>
                </c:pt>
                <c:pt idx="80">
                  <c:v>283311</c:v>
                </c:pt>
                <c:pt idx="81">
                  <c:v>284868</c:v>
                </c:pt>
                <c:pt idx="82">
                  <c:v>286194</c:v>
                </c:pt>
                <c:pt idx="83">
                  <c:v>287399</c:v>
                </c:pt>
                <c:pt idx="84">
                  <c:v>289140</c:v>
                </c:pt>
                <c:pt idx="85">
                  <c:v>290143</c:v>
                </c:pt>
                <c:pt idx="86">
                  <c:v>291409</c:v>
                </c:pt>
                <c:pt idx="87">
                  <c:v>292950</c:v>
                </c:pt>
                <c:pt idx="88">
                  <c:v>294375</c:v>
                </c:pt>
                <c:pt idx="89">
                  <c:v>295889</c:v>
                </c:pt>
                <c:pt idx="90">
                  <c:v>296857</c:v>
                </c:pt>
                <c:pt idx="91">
                  <c:v>298136</c:v>
                </c:pt>
                <c:pt idx="92">
                  <c:v>299251</c:v>
                </c:pt>
                <c:pt idx="93">
                  <c:v>300469</c:v>
                </c:pt>
                <c:pt idx="94">
                  <c:v>301815</c:v>
                </c:pt>
                <c:pt idx="95">
                  <c:v>303110</c:v>
                </c:pt>
                <c:pt idx="96">
                  <c:v>304331</c:v>
                </c:pt>
                <c:pt idx="97">
                  <c:v>305289</c:v>
                </c:pt>
                <c:pt idx="98">
                  <c:v>306210</c:v>
                </c:pt>
                <c:pt idx="99">
                  <c:v>306862</c:v>
                </c:pt>
                <c:pt idx="100">
                  <c:v>307980</c:v>
                </c:pt>
                <c:pt idx="101">
                  <c:v>309360</c:v>
                </c:pt>
                <c:pt idx="102">
                  <c:v>310250</c:v>
                </c:pt>
                <c:pt idx="103">
                  <c:v>311151</c:v>
                </c:pt>
                <c:pt idx="104">
                  <c:v>311965</c:v>
                </c:pt>
                <c:pt idx="105">
                  <c:v>312654</c:v>
                </c:pt>
                <c:pt idx="106">
                  <c:v>313483</c:v>
                </c:pt>
                <c:pt idx="107">
                  <c:v>313483</c:v>
                </c:pt>
                <c:pt idx="108">
                  <c:v>313483</c:v>
                </c:pt>
                <c:pt idx="109">
                  <c:v>313483</c:v>
                </c:pt>
                <c:pt idx="110">
                  <c:v>313483</c:v>
                </c:pt>
                <c:pt idx="111">
                  <c:v>285768</c:v>
                </c:pt>
                <c:pt idx="112">
                  <c:v>286349</c:v>
                </c:pt>
                <c:pt idx="113">
                  <c:v>286979</c:v>
                </c:pt>
                <c:pt idx="114">
                  <c:v>287621</c:v>
                </c:pt>
                <c:pt idx="115">
                  <c:v>288133</c:v>
                </c:pt>
                <c:pt idx="116">
                  <c:v>288953</c:v>
                </c:pt>
                <c:pt idx="117">
                  <c:v>289603</c:v>
                </c:pt>
                <c:pt idx="118">
                  <c:v>290133</c:v>
                </c:pt>
                <c:pt idx="119">
                  <c:v>290133</c:v>
                </c:pt>
                <c:pt idx="120">
                  <c:v>291911</c:v>
                </c:pt>
                <c:pt idx="121">
                  <c:v>292552</c:v>
                </c:pt>
                <c:pt idx="122">
                  <c:v>293239</c:v>
                </c:pt>
                <c:pt idx="123">
                  <c:v>294066</c:v>
                </c:pt>
                <c:pt idx="124">
                  <c:v>294792</c:v>
                </c:pt>
                <c:pt idx="125">
                  <c:v>295372</c:v>
                </c:pt>
                <c:pt idx="126">
                  <c:v>295817</c:v>
                </c:pt>
                <c:pt idx="127">
                  <c:v>296377</c:v>
                </c:pt>
                <c:pt idx="128">
                  <c:v>297146</c:v>
                </c:pt>
                <c:pt idx="129">
                  <c:v>297914</c:v>
                </c:pt>
                <c:pt idx="130">
                  <c:v>298681</c:v>
                </c:pt>
                <c:pt idx="131">
                  <c:v>299426</c:v>
                </c:pt>
                <c:pt idx="132">
                  <c:v>300111</c:v>
                </c:pt>
                <c:pt idx="133">
                  <c:v>300692</c:v>
                </c:pt>
                <c:pt idx="134">
                  <c:v>301455</c:v>
                </c:pt>
                <c:pt idx="135">
                  <c:v>302301</c:v>
                </c:pt>
                <c:pt idx="136">
                  <c:v>303181</c:v>
                </c:pt>
                <c:pt idx="137">
                  <c:v>303952</c:v>
                </c:pt>
                <c:pt idx="138">
                  <c:v>304695</c:v>
                </c:pt>
                <c:pt idx="139">
                  <c:v>305623</c:v>
                </c:pt>
                <c:pt idx="140">
                  <c:v>306293</c:v>
                </c:pt>
                <c:pt idx="141">
                  <c:v>307184</c:v>
                </c:pt>
                <c:pt idx="142">
                  <c:v>308134</c:v>
                </c:pt>
                <c:pt idx="143">
                  <c:v>309005</c:v>
                </c:pt>
                <c:pt idx="144">
                  <c:v>309763</c:v>
                </c:pt>
                <c:pt idx="145">
                  <c:v>310825</c:v>
                </c:pt>
                <c:pt idx="146">
                  <c:v>311641</c:v>
                </c:pt>
                <c:pt idx="147">
                  <c:v>313798</c:v>
                </c:pt>
                <c:pt idx="148">
                  <c:v>316367</c:v>
                </c:pt>
                <c:pt idx="149">
                  <c:v>319197</c:v>
                </c:pt>
                <c:pt idx="150">
                  <c:v>320286</c:v>
                </c:pt>
                <c:pt idx="151">
                  <c:v>321098</c:v>
                </c:pt>
                <c:pt idx="152">
                  <c:v>322280</c:v>
                </c:pt>
                <c:pt idx="153">
                  <c:v>323313</c:v>
                </c:pt>
                <c:pt idx="154">
                  <c:v>324601</c:v>
                </c:pt>
                <c:pt idx="155">
                  <c:v>325642</c:v>
                </c:pt>
                <c:pt idx="156">
                  <c:v>326614</c:v>
                </c:pt>
                <c:pt idx="157">
                  <c:v>327798</c:v>
                </c:pt>
                <c:pt idx="158">
                  <c:v>327798</c:v>
                </c:pt>
                <c:pt idx="159">
                  <c:v>330368</c:v>
                </c:pt>
                <c:pt idx="160">
                  <c:v>331644</c:v>
                </c:pt>
                <c:pt idx="161">
                  <c:v>332752</c:v>
                </c:pt>
                <c:pt idx="162">
                  <c:v>334467</c:v>
                </c:pt>
                <c:pt idx="163">
                  <c:v>335873</c:v>
                </c:pt>
                <c:pt idx="164">
                  <c:v>337168</c:v>
                </c:pt>
                <c:pt idx="165">
                  <c:v>338676</c:v>
                </c:pt>
                <c:pt idx="166">
                  <c:v>340411</c:v>
                </c:pt>
                <c:pt idx="167">
                  <c:v>344164</c:v>
                </c:pt>
                <c:pt idx="168">
                  <c:v>347152</c:v>
                </c:pt>
                <c:pt idx="169">
                  <c:v>350100</c:v>
                </c:pt>
                <c:pt idx="170">
                  <c:v>350100</c:v>
                </c:pt>
                <c:pt idx="171">
                  <c:v>355219</c:v>
                </c:pt>
                <c:pt idx="172">
                  <c:v>358138</c:v>
                </c:pt>
                <c:pt idx="173">
                  <c:v>361677</c:v>
                </c:pt>
                <c:pt idx="174">
                  <c:v>365174</c:v>
                </c:pt>
                <c:pt idx="175">
                  <c:v>368504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DF-46DA-BBAD-9D41857C2938}"/>
            </c:ext>
          </c:extLst>
        </c:ser>
        <c:ser>
          <c:idx val="9"/>
          <c:order val="9"/>
          <c:tx>
            <c:strRef>
              <c:f>'Cumulative Cases'!$L$3</c:f>
              <c:strCache>
                <c:ptCount val="1"/>
                <c:pt idx="0">
                  <c:v> Canada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Cases'!$B$4:$B$179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Cases'!$L$4:$L$179</c:f>
              <c:numCache>
                <c:formatCode>_(* #,##0_);_(* \(#,##0\);_(* "-"??_);_(@_)</c:formatCode>
                <c:ptCount val="176"/>
                <c:pt idx="0">
                  <c:v>376</c:v>
                </c:pt>
                <c:pt idx="1">
                  <c:v>467</c:v>
                </c:pt>
                <c:pt idx="2">
                  <c:v>644</c:v>
                </c:pt>
                <c:pt idx="3">
                  <c:v>797</c:v>
                </c:pt>
                <c:pt idx="4">
                  <c:v>943</c:v>
                </c:pt>
                <c:pt idx="5">
                  <c:v>1147</c:v>
                </c:pt>
                <c:pt idx="6">
                  <c:v>1385</c:v>
                </c:pt>
                <c:pt idx="7">
                  <c:v>1563</c:v>
                </c:pt>
                <c:pt idx="8">
                  <c:v>2187</c:v>
                </c:pt>
                <c:pt idx="9">
                  <c:v>2923</c:v>
                </c:pt>
                <c:pt idx="10">
                  <c:v>3588</c:v>
                </c:pt>
                <c:pt idx="11">
                  <c:v>4184</c:v>
                </c:pt>
                <c:pt idx="12">
                  <c:v>5434</c:v>
                </c:pt>
                <c:pt idx="13">
                  <c:v>5886</c:v>
                </c:pt>
                <c:pt idx="14">
                  <c:v>6671</c:v>
                </c:pt>
                <c:pt idx="15">
                  <c:v>7474</c:v>
                </c:pt>
                <c:pt idx="16">
                  <c:v>9489</c:v>
                </c:pt>
                <c:pt idx="17">
                  <c:v>11068</c:v>
                </c:pt>
                <c:pt idx="18">
                  <c:v>11747</c:v>
                </c:pt>
                <c:pt idx="19">
                  <c:v>12953</c:v>
                </c:pt>
                <c:pt idx="20">
                  <c:v>14493</c:v>
                </c:pt>
                <c:pt idx="21">
                  <c:v>15940</c:v>
                </c:pt>
                <c:pt idx="22">
                  <c:v>17553</c:v>
                </c:pt>
                <c:pt idx="23">
                  <c:v>18479</c:v>
                </c:pt>
                <c:pt idx="24">
                  <c:v>20690</c:v>
                </c:pt>
                <c:pt idx="25">
                  <c:v>22008</c:v>
                </c:pt>
                <c:pt idx="26">
                  <c:v>23174</c:v>
                </c:pt>
                <c:pt idx="27">
                  <c:v>23738</c:v>
                </c:pt>
                <c:pt idx="28">
                  <c:v>25546</c:v>
                </c:pt>
                <c:pt idx="29">
                  <c:v>26206</c:v>
                </c:pt>
                <c:pt idx="30">
                  <c:v>28205</c:v>
                </c:pt>
                <c:pt idx="31">
                  <c:v>29925</c:v>
                </c:pt>
                <c:pt idx="32">
                  <c:v>32106</c:v>
                </c:pt>
                <c:pt idx="33">
                  <c:v>33137</c:v>
                </c:pt>
                <c:pt idx="34">
                  <c:v>34549</c:v>
                </c:pt>
                <c:pt idx="35">
                  <c:v>36837</c:v>
                </c:pt>
                <c:pt idx="36">
                  <c:v>38424</c:v>
                </c:pt>
                <c:pt idx="37">
                  <c:v>40500</c:v>
                </c:pt>
                <c:pt idx="38">
                  <c:v>42573</c:v>
                </c:pt>
                <c:pt idx="39">
                  <c:v>44489</c:v>
                </c:pt>
                <c:pt idx="40">
                  <c:v>45016</c:v>
                </c:pt>
                <c:pt idx="41">
                  <c:v>45791</c:v>
                </c:pt>
                <c:pt idx="42">
                  <c:v>48229</c:v>
                </c:pt>
                <c:pt idx="43">
                  <c:v>49701</c:v>
                </c:pt>
                <c:pt idx="44">
                  <c:v>51299</c:v>
                </c:pt>
                <c:pt idx="45">
                  <c:v>53907</c:v>
                </c:pt>
                <c:pt idx="46">
                  <c:v>54504</c:v>
                </c:pt>
                <c:pt idx="47">
                  <c:v>56580</c:v>
                </c:pt>
                <c:pt idx="48">
                  <c:v>58014</c:v>
                </c:pt>
                <c:pt idx="49">
                  <c:v>60577</c:v>
                </c:pt>
                <c:pt idx="50">
                  <c:v>62052</c:v>
                </c:pt>
                <c:pt idx="51">
                  <c:v>63375</c:v>
                </c:pt>
                <c:pt idx="52">
                  <c:v>64817</c:v>
                </c:pt>
                <c:pt idx="53">
                  <c:v>66202</c:v>
                </c:pt>
                <c:pt idx="54">
                  <c:v>67732</c:v>
                </c:pt>
                <c:pt idx="55">
                  <c:v>68974</c:v>
                </c:pt>
                <c:pt idx="56">
                  <c:v>70895</c:v>
                </c:pt>
                <c:pt idx="57">
                  <c:v>71368</c:v>
                </c:pt>
                <c:pt idx="58">
                  <c:v>72485</c:v>
                </c:pt>
                <c:pt idx="59">
                  <c:v>73653</c:v>
                </c:pt>
                <c:pt idx="60">
                  <c:v>74851</c:v>
                </c:pt>
                <c:pt idx="61">
                  <c:v>76117</c:v>
                </c:pt>
                <c:pt idx="62">
                  <c:v>77333</c:v>
                </c:pt>
                <c:pt idx="63">
                  <c:v>78364</c:v>
                </c:pt>
                <c:pt idx="64">
                  <c:v>79563</c:v>
                </c:pt>
                <c:pt idx="65">
                  <c:v>80537</c:v>
                </c:pt>
                <c:pt idx="66">
                  <c:v>82798</c:v>
                </c:pt>
                <c:pt idx="67">
                  <c:v>83973</c:v>
                </c:pt>
                <c:pt idx="68">
                  <c:v>85175</c:v>
                </c:pt>
                <c:pt idx="69">
                  <c:v>86157</c:v>
                </c:pt>
                <c:pt idx="70">
                  <c:v>87122</c:v>
                </c:pt>
                <c:pt idx="71">
                  <c:v>88113</c:v>
                </c:pt>
                <c:pt idx="72">
                  <c:v>89688</c:v>
                </c:pt>
                <c:pt idx="73">
                  <c:v>90027</c:v>
                </c:pt>
                <c:pt idx="74">
                  <c:v>90910</c:v>
                </c:pt>
                <c:pt idx="75">
                  <c:v>90910</c:v>
                </c:pt>
                <c:pt idx="76">
                  <c:v>91647</c:v>
                </c:pt>
                <c:pt idx="77">
                  <c:v>92390</c:v>
                </c:pt>
                <c:pt idx="78">
                  <c:v>93040</c:v>
                </c:pt>
                <c:pt idx="79">
                  <c:v>93700</c:v>
                </c:pt>
                <c:pt idx="80">
                  <c:v>94325</c:v>
                </c:pt>
                <c:pt idx="81">
                  <c:v>95016</c:v>
                </c:pt>
                <c:pt idx="82">
                  <c:v>95698</c:v>
                </c:pt>
                <c:pt idx="83">
                  <c:v>96140</c:v>
                </c:pt>
                <c:pt idx="84">
                  <c:v>96474</c:v>
                </c:pt>
                <c:pt idx="85">
                  <c:v>97060</c:v>
                </c:pt>
                <c:pt idx="86">
                  <c:v>97472</c:v>
                </c:pt>
                <c:pt idx="87">
                  <c:v>97893</c:v>
                </c:pt>
                <c:pt idx="88">
                  <c:v>98368</c:v>
                </c:pt>
                <c:pt idx="89">
                  <c:v>98735</c:v>
                </c:pt>
                <c:pt idx="90">
                  <c:v>99070</c:v>
                </c:pt>
                <c:pt idx="91">
                  <c:v>99423</c:v>
                </c:pt>
                <c:pt idx="92">
                  <c:v>99774</c:v>
                </c:pt>
                <c:pt idx="93">
                  <c:v>100146</c:v>
                </c:pt>
                <c:pt idx="94">
                  <c:v>100565</c:v>
                </c:pt>
                <c:pt idx="95">
                  <c:v>100959</c:v>
                </c:pt>
                <c:pt idx="96">
                  <c:v>101286</c:v>
                </c:pt>
                <c:pt idx="97">
                  <c:v>101498</c:v>
                </c:pt>
                <c:pt idx="98">
                  <c:v>101905</c:v>
                </c:pt>
                <c:pt idx="99">
                  <c:v>102179</c:v>
                </c:pt>
                <c:pt idx="100">
                  <c:v>102576</c:v>
                </c:pt>
                <c:pt idx="101">
                  <c:v>102733</c:v>
                </c:pt>
                <c:pt idx="102">
                  <c:v>102954</c:v>
                </c:pt>
                <c:pt idx="103">
                  <c:v>103210</c:v>
                </c:pt>
                <c:pt idx="104">
                  <c:v>103818</c:v>
                </c:pt>
                <c:pt idx="105">
                  <c:v>104144</c:v>
                </c:pt>
                <c:pt idx="106">
                  <c:v>104271</c:v>
                </c:pt>
                <c:pt idx="107">
                  <c:v>104643</c:v>
                </c:pt>
                <c:pt idx="108">
                  <c:v>105025</c:v>
                </c:pt>
                <c:pt idx="109">
                  <c:v>105211</c:v>
                </c:pt>
                <c:pt idx="110">
                  <c:v>105533</c:v>
                </c:pt>
                <c:pt idx="111">
                  <c:v>105764</c:v>
                </c:pt>
                <c:pt idx="112">
                  <c:v>106106</c:v>
                </c:pt>
                <c:pt idx="113">
                  <c:v>106366</c:v>
                </c:pt>
                <c:pt idx="114">
                  <c:v>106742</c:v>
                </c:pt>
                <c:pt idx="115">
                  <c:v>107021</c:v>
                </c:pt>
                <c:pt idx="116">
                  <c:v>107346</c:v>
                </c:pt>
                <c:pt idx="117">
                  <c:v>107589</c:v>
                </c:pt>
                <c:pt idx="118">
                  <c:v>107807</c:v>
                </c:pt>
                <c:pt idx="119">
                  <c:v>108155</c:v>
                </c:pt>
                <c:pt idx="120">
                  <c:v>108486</c:v>
                </c:pt>
                <c:pt idx="121">
                  <c:v>109080</c:v>
                </c:pt>
                <c:pt idx="122">
                  <c:v>109516</c:v>
                </c:pt>
                <c:pt idx="123">
                  <c:v>109999</c:v>
                </c:pt>
                <c:pt idx="124">
                  <c:v>110329</c:v>
                </c:pt>
                <c:pt idx="125">
                  <c:v>110624</c:v>
                </c:pt>
                <c:pt idx="126">
                  <c:v>111124</c:v>
                </c:pt>
                <c:pt idx="127">
                  <c:v>112005</c:v>
                </c:pt>
                <c:pt idx="128">
                  <c:v>112240</c:v>
                </c:pt>
                <c:pt idx="129">
                  <c:v>112867</c:v>
                </c:pt>
                <c:pt idx="130">
                  <c:v>113515</c:v>
                </c:pt>
                <c:pt idx="131">
                  <c:v>113862</c:v>
                </c:pt>
                <c:pt idx="132">
                  <c:v>114175</c:v>
                </c:pt>
                <c:pt idx="133">
                  <c:v>114877</c:v>
                </c:pt>
                <c:pt idx="134">
                  <c:v>115246</c:v>
                </c:pt>
                <c:pt idx="135">
                  <c:v>115617</c:v>
                </c:pt>
                <c:pt idx="136">
                  <c:v>116116</c:v>
                </c:pt>
                <c:pt idx="137">
                  <c:v>116312</c:v>
                </c:pt>
                <c:pt idx="138">
                  <c:v>116858</c:v>
                </c:pt>
                <c:pt idx="139">
                  <c:v>117007</c:v>
                </c:pt>
                <c:pt idx="140">
                  <c:v>117333</c:v>
                </c:pt>
                <c:pt idx="141">
                  <c:v>118037</c:v>
                </c:pt>
                <c:pt idx="142">
                  <c:v>118417</c:v>
                </c:pt>
                <c:pt idx="143">
                  <c:v>118757</c:v>
                </c:pt>
                <c:pt idx="144">
                  <c:v>119197</c:v>
                </c:pt>
                <c:pt idx="145">
                  <c:v>119404</c:v>
                </c:pt>
                <c:pt idx="146">
                  <c:v>119723</c:v>
                </c:pt>
                <c:pt idx="147">
                  <c:v>120844</c:v>
                </c:pt>
                <c:pt idx="148">
                  <c:v>121414</c:v>
                </c:pt>
                <c:pt idx="149">
                  <c:v>122186</c:v>
                </c:pt>
                <c:pt idx="150">
                  <c:v>122872</c:v>
                </c:pt>
                <c:pt idx="151">
                  <c:v>123321</c:v>
                </c:pt>
                <c:pt idx="152">
                  <c:v>123653</c:v>
                </c:pt>
                <c:pt idx="153">
                  <c:v>124099</c:v>
                </c:pt>
                <c:pt idx="154">
                  <c:v>124585</c:v>
                </c:pt>
                <c:pt idx="155">
                  <c:v>124818</c:v>
                </c:pt>
                <c:pt idx="156">
                  <c:v>125069</c:v>
                </c:pt>
                <c:pt idx="157">
                  <c:v>125810</c:v>
                </c:pt>
                <c:pt idx="158">
                  <c:v>126057</c:v>
                </c:pt>
                <c:pt idx="159">
                  <c:v>126646</c:v>
                </c:pt>
                <c:pt idx="160">
                  <c:v>126971</c:v>
                </c:pt>
                <c:pt idx="161">
                  <c:v>127614</c:v>
                </c:pt>
                <c:pt idx="162">
                  <c:v>127789</c:v>
                </c:pt>
                <c:pt idx="163">
                  <c:v>128194</c:v>
                </c:pt>
                <c:pt idx="164">
                  <c:v>129182</c:v>
                </c:pt>
                <c:pt idx="165">
                  <c:v>129691</c:v>
                </c:pt>
                <c:pt idx="166">
                  <c:v>130493</c:v>
                </c:pt>
                <c:pt idx="167">
                  <c:v>131467</c:v>
                </c:pt>
                <c:pt idx="168">
                  <c:v>131858</c:v>
                </c:pt>
                <c:pt idx="169">
                  <c:v>132112</c:v>
                </c:pt>
                <c:pt idx="170">
                  <c:v>132680</c:v>
                </c:pt>
                <c:pt idx="171">
                  <c:v>134077</c:v>
                </c:pt>
                <c:pt idx="172">
                  <c:v>134653</c:v>
                </c:pt>
                <c:pt idx="173">
                  <c:v>135356</c:v>
                </c:pt>
                <c:pt idx="174">
                  <c:v>136102</c:v>
                </c:pt>
                <c:pt idx="175">
                  <c:v>136624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DF-46DA-BBAD-9D41857C2938}"/>
            </c:ext>
          </c:extLst>
        </c:ser>
        <c:ser>
          <c:idx val="11"/>
          <c:order val="11"/>
          <c:tx>
            <c:strRef>
              <c:f>'Cumulative Cases'!$N$3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Cases'!$B$4:$B$179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Cases'!$N$4:$N$179</c:f>
              <c:numCache>
                <c:formatCode>_(* #,##0_);_(* \(#,##0\);_(* "-"??_);_(@_)</c:formatCode>
                <c:ptCount val="176"/>
                <c:pt idx="0">
                  <c:v>835</c:v>
                </c:pt>
                <c:pt idx="1">
                  <c:v>851</c:v>
                </c:pt>
                <c:pt idx="2">
                  <c:v>918</c:v>
                </c:pt>
                <c:pt idx="3">
                  <c:v>956</c:v>
                </c:pt>
                <c:pt idx="4">
                  <c:v>1012</c:v>
                </c:pt>
                <c:pt idx="5">
                  <c:v>1054</c:v>
                </c:pt>
                <c:pt idx="6">
                  <c:v>1101</c:v>
                </c:pt>
                <c:pt idx="7">
                  <c:v>1138</c:v>
                </c:pt>
                <c:pt idx="8">
                  <c:v>1209</c:v>
                </c:pt>
                <c:pt idx="9">
                  <c:v>1299</c:v>
                </c:pt>
                <c:pt idx="10">
                  <c:v>1401</c:v>
                </c:pt>
                <c:pt idx="11">
                  <c:v>1519</c:v>
                </c:pt>
                <c:pt idx="12">
                  <c:v>1722</c:v>
                </c:pt>
                <c:pt idx="13">
                  <c:v>1897</c:v>
                </c:pt>
                <c:pt idx="14">
                  <c:v>1976</c:v>
                </c:pt>
                <c:pt idx="15">
                  <c:v>2193</c:v>
                </c:pt>
                <c:pt idx="16">
                  <c:v>2494</c:v>
                </c:pt>
                <c:pt idx="17">
                  <c:v>2769</c:v>
                </c:pt>
                <c:pt idx="18">
                  <c:v>3129</c:v>
                </c:pt>
                <c:pt idx="19">
                  <c:v>3507</c:v>
                </c:pt>
                <c:pt idx="20">
                  <c:v>3507</c:v>
                </c:pt>
                <c:pt idx="21">
                  <c:v>4083</c:v>
                </c:pt>
                <c:pt idx="22">
                  <c:v>4459</c:v>
                </c:pt>
                <c:pt idx="23">
                  <c:v>4961</c:v>
                </c:pt>
                <c:pt idx="24">
                  <c:v>5548</c:v>
                </c:pt>
                <c:pt idx="25">
                  <c:v>6134</c:v>
                </c:pt>
                <c:pt idx="26">
                  <c:v>6923</c:v>
                </c:pt>
                <c:pt idx="27">
                  <c:v>7399</c:v>
                </c:pt>
                <c:pt idx="28">
                  <c:v>7688</c:v>
                </c:pt>
                <c:pt idx="29">
                  <c:v>8173</c:v>
                </c:pt>
                <c:pt idx="30">
                  <c:v>8683</c:v>
                </c:pt>
                <c:pt idx="31">
                  <c:v>9296</c:v>
                </c:pt>
                <c:pt idx="32">
                  <c:v>9849</c:v>
                </c:pt>
                <c:pt idx="33">
                  <c:v>10433</c:v>
                </c:pt>
                <c:pt idx="34">
                  <c:v>10807</c:v>
                </c:pt>
                <c:pt idx="35">
                  <c:v>11154</c:v>
                </c:pt>
                <c:pt idx="36">
                  <c:v>11543</c:v>
                </c:pt>
                <c:pt idx="37">
                  <c:v>11992</c:v>
                </c:pt>
                <c:pt idx="38">
                  <c:v>13141</c:v>
                </c:pt>
                <c:pt idx="39">
                  <c:v>13141</c:v>
                </c:pt>
                <c:pt idx="40">
                  <c:v>13231</c:v>
                </c:pt>
                <c:pt idx="41">
                  <c:v>13441</c:v>
                </c:pt>
                <c:pt idx="42">
                  <c:v>13613</c:v>
                </c:pt>
                <c:pt idx="43">
                  <c:v>13888</c:v>
                </c:pt>
                <c:pt idx="44">
                  <c:v>14119</c:v>
                </c:pt>
                <c:pt idx="45">
                  <c:v>14305</c:v>
                </c:pt>
                <c:pt idx="46">
                  <c:v>14571</c:v>
                </c:pt>
                <c:pt idx="47">
                  <c:v>14877</c:v>
                </c:pt>
                <c:pt idx="48">
                  <c:v>15077</c:v>
                </c:pt>
                <c:pt idx="49">
                  <c:v>15253</c:v>
                </c:pt>
                <c:pt idx="50">
                  <c:v>15374</c:v>
                </c:pt>
                <c:pt idx="51">
                  <c:v>15477</c:v>
                </c:pt>
                <c:pt idx="52">
                  <c:v>15574</c:v>
                </c:pt>
                <c:pt idx="53">
                  <c:v>15663</c:v>
                </c:pt>
                <c:pt idx="54">
                  <c:v>15663</c:v>
                </c:pt>
                <c:pt idx="55">
                  <c:v>15847</c:v>
                </c:pt>
                <c:pt idx="56">
                  <c:v>15968</c:v>
                </c:pt>
                <c:pt idx="57">
                  <c:v>16049</c:v>
                </c:pt>
                <c:pt idx="58">
                  <c:v>16103</c:v>
                </c:pt>
                <c:pt idx="59">
                  <c:v>16203</c:v>
                </c:pt>
                <c:pt idx="60">
                  <c:v>16253</c:v>
                </c:pt>
                <c:pt idx="61">
                  <c:v>16310</c:v>
                </c:pt>
                <c:pt idx="62">
                  <c:v>16337</c:v>
                </c:pt>
                <c:pt idx="63">
                  <c:v>16367</c:v>
                </c:pt>
                <c:pt idx="64">
                  <c:v>16392</c:v>
                </c:pt>
                <c:pt idx="65">
                  <c:v>16433</c:v>
                </c:pt>
                <c:pt idx="66">
                  <c:v>16518</c:v>
                </c:pt>
                <c:pt idx="67">
                  <c:v>16569</c:v>
                </c:pt>
                <c:pt idx="68">
                  <c:v>16569</c:v>
                </c:pt>
                <c:pt idx="69">
                  <c:v>16623</c:v>
                </c:pt>
                <c:pt idx="70">
                  <c:v>16662</c:v>
                </c:pt>
                <c:pt idx="71">
                  <c:v>16696</c:v>
                </c:pt>
                <c:pt idx="72">
                  <c:v>16759</c:v>
                </c:pt>
                <c:pt idx="73">
                  <c:v>16833</c:v>
                </c:pt>
                <c:pt idx="74">
                  <c:v>16877</c:v>
                </c:pt>
                <c:pt idx="75">
                  <c:v>16912</c:v>
                </c:pt>
                <c:pt idx="76">
                  <c:v>16949</c:v>
                </c:pt>
                <c:pt idx="77">
                  <c:v>17000</c:v>
                </c:pt>
                <c:pt idx="78">
                  <c:v>17031</c:v>
                </c:pt>
                <c:pt idx="79">
                  <c:v>17078</c:v>
                </c:pt>
                <c:pt idx="80">
                  <c:v>17078</c:v>
                </c:pt>
                <c:pt idx="81">
                  <c:v>17164</c:v>
                </c:pt>
                <c:pt idx="82">
                  <c:v>17202</c:v>
                </c:pt>
                <c:pt idx="83">
                  <c:v>17223</c:v>
                </c:pt>
                <c:pt idx="84">
                  <c:v>17268</c:v>
                </c:pt>
                <c:pt idx="85">
                  <c:v>17306</c:v>
                </c:pt>
                <c:pt idx="86">
                  <c:v>17348</c:v>
                </c:pt>
                <c:pt idx="87">
                  <c:v>17409</c:v>
                </c:pt>
                <c:pt idx="88">
                  <c:v>17454</c:v>
                </c:pt>
                <c:pt idx="89">
                  <c:v>17529</c:v>
                </c:pt>
                <c:pt idx="90">
                  <c:v>17583</c:v>
                </c:pt>
                <c:pt idx="91">
                  <c:v>17644</c:v>
                </c:pt>
                <c:pt idx="92">
                  <c:v>17645</c:v>
                </c:pt>
                <c:pt idx="93">
                  <c:v>17689</c:v>
                </c:pt>
                <c:pt idx="94">
                  <c:v>17759</c:v>
                </c:pt>
                <c:pt idx="95">
                  <c:v>17881</c:v>
                </c:pt>
                <c:pt idx="96">
                  <c:v>17937</c:v>
                </c:pt>
                <c:pt idx="97">
                  <c:v>17937</c:v>
                </c:pt>
                <c:pt idx="98">
                  <c:v>18009</c:v>
                </c:pt>
                <c:pt idx="99">
                  <c:v>18130</c:v>
                </c:pt>
                <c:pt idx="100">
                  <c:v>18212</c:v>
                </c:pt>
                <c:pt idx="101">
                  <c:v>18317</c:v>
                </c:pt>
                <c:pt idx="102">
                  <c:v>18317</c:v>
                </c:pt>
                <c:pt idx="103">
                  <c:v>18317</c:v>
                </c:pt>
                <c:pt idx="104">
                  <c:v>18617</c:v>
                </c:pt>
                <c:pt idx="105">
                  <c:v>18752</c:v>
                </c:pt>
                <c:pt idx="106">
                  <c:v>18896</c:v>
                </c:pt>
                <c:pt idx="107">
                  <c:v>19090</c:v>
                </c:pt>
                <c:pt idx="108">
                  <c:v>19329</c:v>
                </c:pt>
                <c:pt idx="109">
                  <c:v>19602</c:v>
                </c:pt>
                <c:pt idx="110">
                  <c:v>19821</c:v>
                </c:pt>
                <c:pt idx="111">
                  <c:v>19822</c:v>
                </c:pt>
                <c:pt idx="112">
                  <c:v>20209</c:v>
                </c:pt>
                <c:pt idx="113">
                  <c:v>20413</c:v>
                </c:pt>
                <c:pt idx="114">
                  <c:v>20768</c:v>
                </c:pt>
                <c:pt idx="115">
                  <c:v>21198</c:v>
                </c:pt>
                <c:pt idx="116">
                  <c:v>21584</c:v>
                </c:pt>
                <c:pt idx="117">
                  <c:v>21991</c:v>
                </c:pt>
                <c:pt idx="118">
                  <c:v>22252</c:v>
                </c:pt>
                <c:pt idx="119">
                  <c:v>22253</c:v>
                </c:pt>
                <c:pt idx="120">
                  <c:v>23035</c:v>
                </c:pt>
                <c:pt idx="121">
                  <c:v>23645</c:v>
                </c:pt>
                <c:pt idx="122">
                  <c:v>24235</c:v>
                </c:pt>
                <c:pt idx="123">
                  <c:v>24254</c:v>
                </c:pt>
                <c:pt idx="124">
                  <c:v>25425</c:v>
                </c:pt>
                <c:pt idx="125">
                  <c:v>25844</c:v>
                </c:pt>
                <c:pt idx="126">
                  <c:v>26371</c:v>
                </c:pt>
                <c:pt idx="127">
                  <c:v>27270</c:v>
                </c:pt>
                <c:pt idx="128">
                  <c:v>28251</c:v>
                </c:pt>
                <c:pt idx="129">
                  <c:v>28984</c:v>
                </c:pt>
                <c:pt idx="130">
                  <c:v>29815</c:v>
                </c:pt>
                <c:pt idx="131">
                  <c:v>30593</c:v>
                </c:pt>
                <c:pt idx="132">
                  <c:v>31242</c:v>
                </c:pt>
                <c:pt idx="133">
                  <c:v>32244</c:v>
                </c:pt>
                <c:pt idx="134">
                  <c:v>33503</c:v>
                </c:pt>
                <c:pt idx="135">
                  <c:v>34809</c:v>
                </c:pt>
                <c:pt idx="136">
                  <c:v>36388</c:v>
                </c:pt>
                <c:pt idx="137">
                  <c:v>37925</c:v>
                </c:pt>
                <c:pt idx="138">
                  <c:v>39256</c:v>
                </c:pt>
                <c:pt idx="139">
                  <c:v>40212</c:v>
                </c:pt>
                <c:pt idx="140">
                  <c:v>41455</c:v>
                </c:pt>
                <c:pt idx="141">
                  <c:v>41455</c:v>
                </c:pt>
                <c:pt idx="142">
                  <c:v>44294</c:v>
                </c:pt>
                <c:pt idx="143">
                  <c:v>45889</c:v>
                </c:pt>
                <c:pt idx="144">
                  <c:v>47464</c:v>
                </c:pt>
                <c:pt idx="145">
                  <c:v>48817</c:v>
                </c:pt>
                <c:pt idx="146">
                  <c:v>49749</c:v>
                </c:pt>
                <c:pt idx="147">
                  <c:v>51427</c:v>
                </c:pt>
                <c:pt idx="148">
                  <c:v>53961</c:v>
                </c:pt>
                <c:pt idx="149">
                  <c:v>56857</c:v>
                </c:pt>
                <c:pt idx="150">
                  <c:v>57777</c:v>
                </c:pt>
                <c:pt idx="151">
                  <c:v>58848</c:v>
                </c:pt>
                <c:pt idx="152">
                  <c:v>60033</c:v>
                </c:pt>
                <c:pt idx="153">
                  <c:v>61066</c:v>
                </c:pt>
                <c:pt idx="154">
                  <c:v>62046</c:v>
                </c:pt>
                <c:pt idx="155">
                  <c:v>62791</c:v>
                </c:pt>
                <c:pt idx="156">
                  <c:v>63284</c:v>
                </c:pt>
                <c:pt idx="157">
                  <c:v>64002</c:v>
                </c:pt>
                <c:pt idx="158">
                  <c:v>64904</c:v>
                </c:pt>
                <c:pt idx="159">
                  <c:v>65769</c:v>
                </c:pt>
                <c:pt idx="160">
                  <c:v>66646</c:v>
                </c:pt>
                <c:pt idx="161">
                  <c:v>67488</c:v>
                </c:pt>
                <c:pt idx="162">
                  <c:v>68088</c:v>
                </c:pt>
                <c:pt idx="163">
                  <c:v>68516</c:v>
                </c:pt>
                <c:pt idx="164">
                  <c:v>69154</c:v>
                </c:pt>
                <c:pt idx="165">
                  <c:v>69743</c:v>
                </c:pt>
                <c:pt idx="166">
                  <c:v>62790</c:v>
                </c:pt>
                <c:pt idx="167">
                  <c:v>71588</c:v>
                </c:pt>
                <c:pt idx="168">
                  <c:v>72039</c:v>
                </c:pt>
                <c:pt idx="169">
                  <c:v>72321</c:v>
                </c:pt>
                <c:pt idx="170">
                  <c:v>72833</c:v>
                </c:pt>
                <c:pt idx="171">
                  <c:v>73337</c:v>
                </c:pt>
                <c:pt idx="172">
                  <c:v>74043</c:v>
                </c:pt>
                <c:pt idx="173">
                  <c:v>74688</c:v>
                </c:pt>
                <c:pt idx="174">
                  <c:v>75334</c:v>
                </c:pt>
                <c:pt idx="175">
                  <c:v>75774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7-40F4-BA47-CC0287ABE030}"/>
            </c:ext>
          </c:extLst>
        </c:ser>
        <c:ser>
          <c:idx val="12"/>
          <c:order val="12"/>
          <c:tx>
            <c:strRef>
              <c:f>'Cumulative Cases'!$O$3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Cases'!$B$4:$B$179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Cases'!$O$4:$O$179</c:f>
              <c:numCache>
                <c:formatCode>_(* #,##0_);_(* \(#,##0\);_(* "-"??_);_(@_)</c:formatCode>
                <c:ptCount val="176"/>
                <c:pt idx="0">
                  <c:v>377</c:v>
                </c:pt>
                <c:pt idx="1">
                  <c:v>452</c:v>
                </c:pt>
                <c:pt idx="2">
                  <c:v>568</c:v>
                </c:pt>
                <c:pt idx="3">
                  <c:v>710</c:v>
                </c:pt>
                <c:pt idx="4">
                  <c:v>876</c:v>
                </c:pt>
                <c:pt idx="5">
                  <c:v>1072</c:v>
                </c:pt>
                <c:pt idx="6">
                  <c:v>1353</c:v>
                </c:pt>
                <c:pt idx="7">
                  <c:v>1717</c:v>
                </c:pt>
                <c:pt idx="8">
                  <c:v>2144</c:v>
                </c:pt>
                <c:pt idx="9">
                  <c:v>2431</c:v>
                </c:pt>
                <c:pt idx="10">
                  <c:v>2810</c:v>
                </c:pt>
                <c:pt idx="11">
                  <c:v>3180</c:v>
                </c:pt>
                <c:pt idx="12">
                  <c:v>3640</c:v>
                </c:pt>
                <c:pt idx="13">
                  <c:v>3980</c:v>
                </c:pt>
                <c:pt idx="14">
                  <c:v>4245</c:v>
                </c:pt>
                <c:pt idx="15">
                  <c:v>4561</c:v>
                </c:pt>
                <c:pt idx="16">
                  <c:v>4864</c:v>
                </c:pt>
                <c:pt idx="17">
                  <c:v>5137</c:v>
                </c:pt>
                <c:pt idx="18">
                  <c:v>5350</c:v>
                </c:pt>
                <c:pt idx="19">
                  <c:v>5550</c:v>
                </c:pt>
                <c:pt idx="20">
                  <c:v>5687</c:v>
                </c:pt>
                <c:pt idx="21">
                  <c:v>5797</c:v>
                </c:pt>
                <c:pt idx="22">
                  <c:v>5919</c:v>
                </c:pt>
                <c:pt idx="23">
                  <c:v>6013</c:v>
                </c:pt>
                <c:pt idx="24">
                  <c:v>6108</c:v>
                </c:pt>
                <c:pt idx="25">
                  <c:v>6204</c:v>
                </c:pt>
                <c:pt idx="26">
                  <c:v>6303</c:v>
                </c:pt>
                <c:pt idx="27">
                  <c:v>6315</c:v>
                </c:pt>
                <c:pt idx="28">
                  <c:v>6359</c:v>
                </c:pt>
                <c:pt idx="29">
                  <c:v>6494</c:v>
                </c:pt>
                <c:pt idx="30">
                  <c:v>6447</c:v>
                </c:pt>
                <c:pt idx="31">
                  <c:v>6479</c:v>
                </c:pt>
                <c:pt idx="32">
                  <c:v>6526</c:v>
                </c:pt>
                <c:pt idx="33">
                  <c:v>6565</c:v>
                </c:pt>
                <c:pt idx="34">
                  <c:v>6612</c:v>
                </c:pt>
                <c:pt idx="35">
                  <c:v>6619</c:v>
                </c:pt>
                <c:pt idx="36">
                  <c:v>6645</c:v>
                </c:pt>
                <c:pt idx="37">
                  <c:v>6649</c:v>
                </c:pt>
                <c:pt idx="38">
                  <c:v>6661</c:v>
                </c:pt>
                <c:pt idx="39">
                  <c:v>6675</c:v>
                </c:pt>
                <c:pt idx="40">
                  <c:v>6695</c:v>
                </c:pt>
                <c:pt idx="41">
                  <c:v>6714</c:v>
                </c:pt>
                <c:pt idx="42">
                  <c:v>6721</c:v>
                </c:pt>
                <c:pt idx="43">
                  <c:v>6731</c:v>
                </c:pt>
                <c:pt idx="44">
                  <c:v>6746</c:v>
                </c:pt>
                <c:pt idx="45">
                  <c:v>6754</c:v>
                </c:pt>
                <c:pt idx="46">
                  <c:v>6767</c:v>
                </c:pt>
                <c:pt idx="47">
                  <c:v>6783</c:v>
                </c:pt>
                <c:pt idx="48">
                  <c:v>6801</c:v>
                </c:pt>
                <c:pt idx="49">
                  <c:v>6825</c:v>
                </c:pt>
                <c:pt idx="50">
                  <c:v>6851</c:v>
                </c:pt>
                <c:pt idx="51">
                  <c:v>6875</c:v>
                </c:pt>
                <c:pt idx="52">
                  <c:v>6897</c:v>
                </c:pt>
                <c:pt idx="53">
                  <c:v>6914</c:v>
                </c:pt>
                <c:pt idx="54">
                  <c:v>6929</c:v>
                </c:pt>
                <c:pt idx="55">
                  <c:v>6941</c:v>
                </c:pt>
                <c:pt idx="56">
                  <c:v>6948</c:v>
                </c:pt>
                <c:pt idx="57">
                  <c:v>6966</c:v>
                </c:pt>
                <c:pt idx="58">
                  <c:v>6980</c:v>
                </c:pt>
                <c:pt idx="59">
                  <c:v>6990</c:v>
                </c:pt>
                <c:pt idx="60">
                  <c:v>7020</c:v>
                </c:pt>
                <c:pt idx="61">
                  <c:v>7036</c:v>
                </c:pt>
                <c:pt idx="62">
                  <c:v>7045</c:v>
                </c:pt>
                <c:pt idx="63">
                  <c:v>7060</c:v>
                </c:pt>
                <c:pt idx="64">
                  <c:v>7068</c:v>
                </c:pt>
                <c:pt idx="65">
                  <c:v>7079</c:v>
                </c:pt>
                <c:pt idx="66">
                  <c:v>7095</c:v>
                </c:pt>
                <c:pt idx="67">
                  <c:v>7111</c:v>
                </c:pt>
                <c:pt idx="68">
                  <c:v>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7-40F4-BA47-CC0287ABE030}"/>
            </c:ext>
          </c:extLst>
        </c:ser>
        <c:ser>
          <c:idx val="15"/>
          <c:order val="15"/>
          <c:tx>
            <c:strRef>
              <c:f>'Cumulative Cases'!$R$3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Cases'!$B$4:$B$179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Cases'!$R$4:$R$179</c:f>
              <c:numCache>
                <c:formatCode>_(* #,##0_);_(* \(#,##0\);_(* "-"??_);_(@_)</c:formatCode>
                <c:ptCount val="176"/>
                <c:pt idx="2">
                  <c:v>98</c:v>
                </c:pt>
                <c:pt idx="3">
                  <c:v>192</c:v>
                </c:pt>
                <c:pt idx="4">
                  <c:v>359</c:v>
                </c:pt>
                <c:pt idx="5">
                  <c:v>670</c:v>
                </c:pt>
                <c:pt idx="6">
                  <c:v>947</c:v>
                </c:pt>
                <c:pt idx="7">
                  <c:v>1236</c:v>
                </c:pt>
                <c:pt idx="8">
                  <c:v>1529</c:v>
                </c:pt>
                <c:pt idx="9">
                  <c:v>1872</c:v>
                </c:pt>
                <c:pt idx="10">
                  <c:v>2433</c:v>
                </c:pt>
                <c:pt idx="11">
                  <c:v>5698</c:v>
                </c:pt>
                <c:pt idx="12">
                  <c:v>7402</c:v>
                </c:pt>
                <c:pt idx="13">
                  <c:v>9217</c:v>
                </c:pt>
                <c:pt idx="14">
                  <c:v>10827</c:v>
                </c:pt>
                <c:pt idx="15">
                  <c:v>13531</c:v>
                </c:pt>
                <c:pt idx="16">
                  <c:v>15679</c:v>
                </c:pt>
                <c:pt idx="17">
                  <c:v>18135</c:v>
                </c:pt>
                <c:pt idx="18">
                  <c:v>20921</c:v>
                </c:pt>
                <c:pt idx="19">
                  <c:v>20921</c:v>
                </c:pt>
                <c:pt idx="20">
                  <c:v>27069</c:v>
                </c:pt>
                <c:pt idx="21">
                  <c:v>30217</c:v>
                </c:pt>
                <c:pt idx="22">
                  <c:v>34109</c:v>
                </c:pt>
                <c:pt idx="23">
                  <c:v>38226</c:v>
                </c:pt>
                <c:pt idx="24">
                  <c:v>42282</c:v>
                </c:pt>
                <c:pt idx="25">
                  <c:v>47029</c:v>
                </c:pt>
                <c:pt idx="26">
                  <c:v>52167</c:v>
                </c:pt>
                <c:pt idx="27">
                  <c:v>56956</c:v>
                </c:pt>
                <c:pt idx="28">
                  <c:v>61049</c:v>
                </c:pt>
                <c:pt idx="29">
                  <c:v>65111</c:v>
                </c:pt>
                <c:pt idx="30">
                  <c:v>69392</c:v>
                </c:pt>
                <c:pt idx="31">
                  <c:v>74193</c:v>
                </c:pt>
                <c:pt idx="32">
                  <c:v>78546</c:v>
                </c:pt>
                <c:pt idx="33">
                  <c:v>82329</c:v>
                </c:pt>
                <c:pt idx="34">
                  <c:v>86306</c:v>
                </c:pt>
                <c:pt idx="35">
                  <c:v>90980</c:v>
                </c:pt>
                <c:pt idx="36">
                  <c:v>95591</c:v>
                </c:pt>
                <c:pt idx="37">
                  <c:v>98674</c:v>
                </c:pt>
                <c:pt idx="38">
                  <c:v>101790</c:v>
                </c:pt>
                <c:pt idx="39">
                  <c:v>104912</c:v>
                </c:pt>
                <c:pt idx="40">
                  <c:v>107773</c:v>
                </c:pt>
                <c:pt idx="41">
                  <c:v>110130</c:v>
                </c:pt>
                <c:pt idx="42">
                  <c:v>112261</c:v>
                </c:pt>
                <c:pt idx="43">
                  <c:v>114653</c:v>
                </c:pt>
                <c:pt idx="44">
                  <c:v>117589</c:v>
                </c:pt>
                <c:pt idx="45">
                  <c:v>120204</c:v>
                </c:pt>
                <c:pt idx="46">
                  <c:v>122392</c:v>
                </c:pt>
                <c:pt idx="47">
                  <c:v>124375</c:v>
                </c:pt>
                <c:pt idx="48">
                  <c:v>126045</c:v>
                </c:pt>
                <c:pt idx="49">
                  <c:v>127659</c:v>
                </c:pt>
                <c:pt idx="50">
                  <c:v>129491</c:v>
                </c:pt>
                <c:pt idx="51">
                  <c:v>131744</c:v>
                </c:pt>
                <c:pt idx="52">
                  <c:v>133721</c:v>
                </c:pt>
                <c:pt idx="53">
                  <c:v>135569</c:v>
                </c:pt>
                <c:pt idx="54">
                  <c:v>137115</c:v>
                </c:pt>
                <c:pt idx="55">
                  <c:v>138657</c:v>
                </c:pt>
                <c:pt idx="56">
                  <c:v>139771</c:v>
                </c:pt>
                <c:pt idx="57">
                  <c:v>141475</c:v>
                </c:pt>
                <c:pt idx="58">
                  <c:v>143114</c:v>
                </c:pt>
                <c:pt idx="59">
                  <c:v>144749</c:v>
                </c:pt>
                <c:pt idx="60">
                  <c:v>146457</c:v>
                </c:pt>
                <c:pt idx="61">
                  <c:v>148067</c:v>
                </c:pt>
                <c:pt idx="62">
                  <c:v>149435</c:v>
                </c:pt>
                <c:pt idx="63">
                  <c:v>150593</c:v>
                </c:pt>
                <c:pt idx="64">
                  <c:v>151615</c:v>
                </c:pt>
                <c:pt idx="65">
                  <c:v>152587</c:v>
                </c:pt>
                <c:pt idx="66">
                  <c:v>154500</c:v>
                </c:pt>
                <c:pt idx="67">
                  <c:v>155686</c:v>
                </c:pt>
                <c:pt idx="68">
                  <c:v>156827</c:v>
                </c:pt>
                <c:pt idx="69">
                  <c:v>157814</c:v>
                </c:pt>
                <c:pt idx="70">
                  <c:v>158762</c:v>
                </c:pt>
                <c:pt idx="71">
                  <c:v>159797</c:v>
                </c:pt>
                <c:pt idx="72">
                  <c:v>160979</c:v>
                </c:pt>
                <c:pt idx="73">
                  <c:v>162120</c:v>
                </c:pt>
                <c:pt idx="74">
                  <c:v>163103</c:v>
                </c:pt>
                <c:pt idx="75">
                  <c:v>163942</c:v>
                </c:pt>
                <c:pt idx="76">
                  <c:v>163942</c:v>
                </c:pt>
                <c:pt idx="77">
                  <c:v>165555</c:v>
                </c:pt>
                <c:pt idx="78">
                  <c:v>166422</c:v>
                </c:pt>
                <c:pt idx="79">
                  <c:v>167410</c:v>
                </c:pt>
                <c:pt idx="80">
                  <c:v>168340</c:v>
                </c:pt>
                <c:pt idx="81">
                  <c:v>168340</c:v>
                </c:pt>
                <c:pt idx="82">
                  <c:v>170132</c:v>
                </c:pt>
                <c:pt idx="83">
                  <c:v>171121</c:v>
                </c:pt>
                <c:pt idx="84">
                  <c:v>172114</c:v>
                </c:pt>
                <c:pt idx="85">
                  <c:v>173036</c:v>
                </c:pt>
                <c:pt idx="86">
                  <c:v>174023</c:v>
                </c:pt>
                <c:pt idx="87">
                  <c:v>175218</c:v>
                </c:pt>
                <c:pt idx="88">
                  <c:v>176677</c:v>
                </c:pt>
                <c:pt idx="89">
                  <c:v>178239</c:v>
                </c:pt>
                <c:pt idx="90">
                  <c:v>179831</c:v>
                </c:pt>
                <c:pt idx="91">
                  <c:v>181298</c:v>
                </c:pt>
                <c:pt idx="92">
                  <c:v>182727</c:v>
                </c:pt>
                <c:pt idx="93">
                  <c:v>184031</c:v>
                </c:pt>
                <c:pt idx="94">
                  <c:v>185245</c:v>
                </c:pt>
                <c:pt idx="95">
                  <c:v>186493</c:v>
                </c:pt>
                <c:pt idx="96">
                  <c:v>187685</c:v>
                </c:pt>
                <c:pt idx="97">
                  <c:v>188897</c:v>
                </c:pt>
                <c:pt idx="98">
                  <c:v>190165</c:v>
                </c:pt>
                <c:pt idx="99">
                  <c:v>191657</c:v>
                </c:pt>
                <c:pt idx="100">
                  <c:v>193115</c:v>
                </c:pt>
                <c:pt idx="101">
                  <c:v>194511</c:v>
                </c:pt>
                <c:pt idx="102">
                  <c:v>195883</c:v>
                </c:pt>
                <c:pt idx="103">
                  <c:v>195883</c:v>
                </c:pt>
                <c:pt idx="104">
                  <c:v>198613</c:v>
                </c:pt>
                <c:pt idx="105">
                  <c:v>199906</c:v>
                </c:pt>
                <c:pt idx="106">
                  <c:v>201098</c:v>
                </c:pt>
                <c:pt idx="107">
                  <c:v>202284</c:v>
                </c:pt>
                <c:pt idx="108">
                  <c:v>203456</c:v>
                </c:pt>
                <c:pt idx="109">
                  <c:v>204610</c:v>
                </c:pt>
                <c:pt idx="110">
                  <c:v>205758</c:v>
                </c:pt>
                <c:pt idx="111">
                  <c:v>206844</c:v>
                </c:pt>
                <c:pt idx="112">
                  <c:v>207897</c:v>
                </c:pt>
                <c:pt idx="113">
                  <c:v>208938</c:v>
                </c:pt>
                <c:pt idx="114">
                  <c:v>209962</c:v>
                </c:pt>
                <c:pt idx="115">
                  <c:v>210965</c:v>
                </c:pt>
                <c:pt idx="116">
                  <c:v>211981</c:v>
                </c:pt>
                <c:pt idx="117">
                  <c:v>212993</c:v>
                </c:pt>
                <c:pt idx="118">
                  <c:v>214001</c:v>
                </c:pt>
                <c:pt idx="119">
                  <c:v>214001</c:v>
                </c:pt>
                <c:pt idx="120">
                  <c:v>214993</c:v>
                </c:pt>
                <c:pt idx="121">
                  <c:v>215940</c:v>
                </c:pt>
                <c:pt idx="122">
                  <c:v>217799</c:v>
                </c:pt>
                <c:pt idx="123">
                  <c:v>218717</c:v>
                </c:pt>
                <c:pt idx="124">
                  <c:v>219641</c:v>
                </c:pt>
                <c:pt idx="125">
                  <c:v>220572</c:v>
                </c:pt>
                <c:pt idx="126">
                  <c:v>220572</c:v>
                </c:pt>
                <c:pt idx="127">
                  <c:v>222402</c:v>
                </c:pt>
                <c:pt idx="128">
                  <c:v>223315</c:v>
                </c:pt>
                <c:pt idx="129">
                  <c:v>224252</c:v>
                </c:pt>
                <c:pt idx="130">
                  <c:v>225173</c:v>
                </c:pt>
                <c:pt idx="131">
                  <c:v>225173</c:v>
                </c:pt>
                <c:pt idx="132">
                  <c:v>227019</c:v>
                </c:pt>
                <c:pt idx="133">
                  <c:v>227982</c:v>
                </c:pt>
                <c:pt idx="134">
                  <c:v>228924</c:v>
                </c:pt>
                <c:pt idx="135">
                  <c:v>228924</c:v>
                </c:pt>
                <c:pt idx="136">
                  <c:v>230873</c:v>
                </c:pt>
                <c:pt idx="137">
                  <c:v>231869</c:v>
                </c:pt>
                <c:pt idx="138">
                  <c:v>232856</c:v>
                </c:pt>
                <c:pt idx="139">
                  <c:v>233851</c:v>
                </c:pt>
                <c:pt idx="140">
                  <c:v>234934</c:v>
                </c:pt>
                <c:pt idx="141">
                  <c:v>236112</c:v>
                </c:pt>
                <c:pt idx="142">
                  <c:v>237265</c:v>
                </c:pt>
                <c:pt idx="143">
                  <c:v>238450</c:v>
                </c:pt>
                <c:pt idx="144">
                  <c:v>239622</c:v>
                </c:pt>
                <c:pt idx="145">
                  <c:v>239622</c:v>
                </c:pt>
                <c:pt idx="146">
                  <c:v>240804</c:v>
                </c:pt>
                <c:pt idx="147">
                  <c:v>244392</c:v>
                </c:pt>
                <c:pt idx="148">
                  <c:v>246861</c:v>
                </c:pt>
                <c:pt idx="149">
                  <c:v>249309</c:v>
                </c:pt>
                <c:pt idx="150">
                  <c:v>250542</c:v>
                </c:pt>
                <c:pt idx="151">
                  <c:v>253108</c:v>
                </c:pt>
                <c:pt idx="152">
                  <c:v>254520</c:v>
                </c:pt>
                <c:pt idx="153">
                  <c:v>254520</c:v>
                </c:pt>
                <c:pt idx="154">
                  <c:v>257032</c:v>
                </c:pt>
                <c:pt idx="155">
                  <c:v>257032</c:v>
                </c:pt>
                <c:pt idx="156">
                  <c:v>258249</c:v>
                </c:pt>
                <c:pt idx="157">
                  <c:v>261194</c:v>
                </c:pt>
                <c:pt idx="158">
                  <c:v>262507</c:v>
                </c:pt>
                <c:pt idx="159">
                  <c:v>263998</c:v>
                </c:pt>
                <c:pt idx="160">
                  <c:v>265515</c:v>
                </c:pt>
                <c:pt idx="161">
                  <c:v>267064</c:v>
                </c:pt>
                <c:pt idx="162">
                  <c:v>267064</c:v>
                </c:pt>
                <c:pt idx="163">
                  <c:v>270133</c:v>
                </c:pt>
                <c:pt idx="164">
                  <c:v>271705</c:v>
                </c:pt>
                <c:pt idx="165">
                  <c:v>271705</c:v>
                </c:pt>
                <c:pt idx="166">
                  <c:v>274943</c:v>
                </c:pt>
                <c:pt idx="167">
                  <c:v>278228</c:v>
                </c:pt>
                <c:pt idx="168">
                  <c:v>279806</c:v>
                </c:pt>
                <c:pt idx="169">
                  <c:v>281509</c:v>
                </c:pt>
                <c:pt idx="170">
                  <c:v>281509</c:v>
                </c:pt>
                <c:pt idx="171">
                  <c:v>284943</c:v>
                </c:pt>
                <c:pt idx="172">
                  <c:v>284943</c:v>
                </c:pt>
                <c:pt idx="173">
                  <c:v>288126</c:v>
                </c:pt>
                <c:pt idx="174">
                  <c:v>289635</c:v>
                </c:pt>
                <c:pt idx="175">
                  <c:v>291162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F-4C9A-940E-430A9E947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98848"/>
        <c:axId val="6066913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'Cumulative Cases'!$F$3</c15:sqref>
                        </c15:formulaRef>
                      </c:ext>
                    </c:extLst>
                    <c:strCache>
                      <c:ptCount val="1"/>
                      <c:pt idx="0">
                        <c:v> USA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'Cumulative Cases'!$B$4:$B$179</c15:sqref>
                        </c15:formulaRef>
                      </c:ext>
                    </c:extLst>
                    <c:numCache>
                      <c:formatCode>m/d/yyyy</c:formatCode>
                      <c:ptCount val="176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  <c:pt idx="164">
                        <c:v>44075</c:v>
                      </c:pt>
                      <c:pt idx="165">
                        <c:v>44076</c:v>
                      </c:pt>
                      <c:pt idx="166">
                        <c:v>44077</c:v>
                      </c:pt>
                      <c:pt idx="167">
                        <c:v>44079</c:v>
                      </c:pt>
                      <c:pt idx="168">
                        <c:v>44080</c:v>
                      </c:pt>
                      <c:pt idx="169">
                        <c:v>44081</c:v>
                      </c:pt>
                      <c:pt idx="170">
                        <c:v>44082</c:v>
                      </c:pt>
                      <c:pt idx="171">
                        <c:v>44083</c:v>
                      </c:pt>
                      <c:pt idx="172">
                        <c:v>44084</c:v>
                      </c:pt>
                      <c:pt idx="173">
                        <c:v>44085</c:v>
                      </c:pt>
                      <c:pt idx="174">
                        <c:v>44086</c:v>
                      </c:pt>
                      <c:pt idx="175">
                        <c:v>44087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'Cumulative Cases'!$F$4:$F$179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76"/>
                      <c:pt idx="0">
                        <c:v>4186</c:v>
                      </c:pt>
                      <c:pt idx="1">
                        <c:v>5709</c:v>
                      </c:pt>
                      <c:pt idx="2">
                        <c:v>7666</c:v>
                      </c:pt>
                      <c:pt idx="3">
                        <c:v>11348</c:v>
                      </c:pt>
                      <c:pt idx="4">
                        <c:v>16489</c:v>
                      </c:pt>
                      <c:pt idx="5">
                        <c:v>22213</c:v>
                      </c:pt>
                      <c:pt idx="6">
                        <c:v>32801</c:v>
                      </c:pt>
                      <c:pt idx="7">
                        <c:v>41170</c:v>
                      </c:pt>
                      <c:pt idx="8">
                        <c:v>50075</c:v>
                      </c:pt>
                      <c:pt idx="9">
                        <c:v>60126</c:v>
                      </c:pt>
                      <c:pt idx="10">
                        <c:v>79313</c:v>
                      </c:pt>
                      <c:pt idx="11">
                        <c:v>94281</c:v>
                      </c:pt>
                      <c:pt idx="12">
                        <c:v>114958</c:v>
                      </c:pt>
                      <c:pt idx="13">
                        <c:v>132351</c:v>
                      </c:pt>
                      <c:pt idx="14">
                        <c:v>147729</c:v>
                      </c:pt>
                      <c:pt idx="15">
                        <c:v>176518</c:v>
                      </c:pt>
                      <c:pt idx="16">
                        <c:v>205036</c:v>
                      </c:pt>
                      <c:pt idx="17">
                        <c:v>235972</c:v>
                      </c:pt>
                      <c:pt idx="18">
                        <c:v>265506</c:v>
                      </c:pt>
                      <c:pt idx="19">
                        <c:v>300106</c:v>
                      </c:pt>
                      <c:pt idx="20">
                        <c:v>324052</c:v>
                      </c:pt>
                      <c:pt idx="21">
                        <c:v>352249</c:v>
                      </c:pt>
                      <c:pt idx="22">
                        <c:v>385985</c:v>
                      </c:pt>
                      <c:pt idx="23">
                        <c:v>410916</c:v>
                      </c:pt>
                      <c:pt idx="24">
                        <c:v>455445</c:v>
                      </c:pt>
                      <c:pt idx="25">
                        <c:v>489973</c:v>
                      </c:pt>
                      <c:pt idx="26">
                        <c:v>521714</c:v>
                      </c:pt>
                      <c:pt idx="27">
                        <c:v>546481</c:v>
                      </c:pt>
                      <c:pt idx="28">
                        <c:v>574138</c:v>
                      </c:pt>
                      <c:pt idx="29">
                        <c:v>596211</c:v>
                      </c:pt>
                      <c:pt idx="30">
                        <c:v>619234</c:v>
                      </c:pt>
                      <c:pt idx="31">
                        <c:v>666949</c:v>
                      </c:pt>
                      <c:pt idx="32">
                        <c:v>689286</c:v>
                      </c:pt>
                      <c:pt idx="33">
                        <c:v>726856</c:v>
                      </c:pt>
                      <c:pt idx="34">
                        <c:v>755162</c:v>
                      </c:pt>
                      <c:pt idx="35">
                        <c:v>779481</c:v>
                      </c:pt>
                      <c:pt idx="36">
                        <c:v>811117</c:v>
                      </c:pt>
                      <c:pt idx="37">
                        <c:v>837136</c:v>
                      </c:pt>
                      <c:pt idx="38">
                        <c:v>869293</c:v>
                      </c:pt>
                      <c:pt idx="39">
                        <c:v>904759</c:v>
                      </c:pt>
                      <c:pt idx="40">
                        <c:v>945833</c:v>
                      </c:pt>
                      <c:pt idx="41">
                        <c:v>975798</c:v>
                      </c:pt>
                      <c:pt idx="42">
                        <c:v>999237</c:v>
                      </c:pt>
                      <c:pt idx="43">
                        <c:v>1019823</c:v>
                      </c:pt>
                      <c:pt idx="44">
                        <c:v>1048934</c:v>
                      </c:pt>
                      <c:pt idx="45">
                        <c:v>1076129</c:v>
                      </c:pt>
                      <c:pt idx="46">
                        <c:v>1111543</c:v>
                      </c:pt>
                      <c:pt idx="47">
                        <c:v>1147358</c:v>
                      </c:pt>
                      <c:pt idx="48">
                        <c:v>1171350</c:v>
                      </c:pt>
                      <c:pt idx="49">
                        <c:v>1200794</c:v>
                      </c:pt>
                      <c:pt idx="50">
                        <c:v>1224570</c:v>
                      </c:pt>
                      <c:pt idx="51">
                        <c:v>1246462</c:v>
                      </c:pt>
                      <c:pt idx="52">
                        <c:v>1277606</c:v>
                      </c:pt>
                      <c:pt idx="53">
                        <c:v>1303819</c:v>
                      </c:pt>
                      <c:pt idx="54">
                        <c:v>1333230</c:v>
                      </c:pt>
                      <c:pt idx="55">
                        <c:v>1353534</c:v>
                      </c:pt>
                      <c:pt idx="56">
                        <c:v>1375401</c:v>
                      </c:pt>
                      <c:pt idx="57">
                        <c:v>1395026</c:v>
                      </c:pt>
                      <c:pt idx="58">
                        <c:v>1418504</c:v>
                      </c:pt>
                      <c:pt idx="59">
                        <c:v>1440427</c:v>
                      </c:pt>
                      <c:pt idx="60">
                        <c:v>1470067</c:v>
                      </c:pt>
                      <c:pt idx="61">
                        <c:v>1495468</c:v>
                      </c:pt>
                      <c:pt idx="62">
                        <c:v>1515311</c:v>
                      </c:pt>
                      <c:pt idx="63">
                        <c:v>1535123</c:v>
                      </c:pt>
                      <c:pt idx="64">
                        <c:v>1558498</c:v>
                      </c:pt>
                      <c:pt idx="65">
                        <c:v>1577936</c:v>
                      </c:pt>
                      <c:pt idx="66">
                        <c:v>1630519</c:v>
                      </c:pt>
                      <c:pt idx="67">
                        <c:v>1655670</c:v>
                      </c:pt>
                      <c:pt idx="68">
                        <c:v>1673855</c:v>
                      </c:pt>
                      <c:pt idx="69">
                        <c:v>1695820</c:v>
                      </c:pt>
                      <c:pt idx="70">
                        <c:v>1713815</c:v>
                      </c:pt>
                      <c:pt idx="71">
                        <c:v>1735029</c:v>
                      </c:pt>
                      <c:pt idx="72">
                        <c:v>1757130</c:v>
                      </c:pt>
                      <c:pt idx="73">
                        <c:v>1777711</c:v>
                      </c:pt>
                      <c:pt idx="74">
                        <c:v>1805270</c:v>
                      </c:pt>
                      <c:pt idx="75">
                        <c:v>1826090</c:v>
                      </c:pt>
                      <c:pt idx="76">
                        <c:v>1842883</c:v>
                      </c:pt>
                      <c:pt idx="77">
                        <c:v>1868500</c:v>
                      </c:pt>
                      <c:pt idx="78">
                        <c:v>1890239</c:v>
                      </c:pt>
                      <c:pt idx="79">
                        <c:v>1910735</c:v>
                      </c:pt>
                      <c:pt idx="80">
                        <c:v>1934987</c:v>
                      </c:pt>
                      <c:pt idx="81">
                        <c:v>1976513</c:v>
                      </c:pt>
                      <c:pt idx="82">
                        <c:v>1996571</c:v>
                      </c:pt>
                      <c:pt idx="83">
                        <c:v>2014110</c:v>
                      </c:pt>
                      <c:pt idx="84">
                        <c:v>2033996</c:v>
                      </c:pt>
                      <c:pt idx="85">
                        <c:v>2055368</c:v>
                      </c:pt>
                      <c:pt idx="86">
                        <c:v>2076495</c:v>
                      </c:pt>
                      <c:pt idx="87">
                        <c:v>2101000</c:v>
                      </c:pt>
                      <c:pt idx="88">
                        <c:v>2134957</c:v>
                      </c:pt>
                      <c:pt idx="89">
                        <c:v>2151730</c:v>
                      </c:pt>
                      <c:pt idx="90">
                        <c:v>2171670</c:v>
                      </c:pt>
                      <c:pt idx="91">
                        <c:v>2194667</c:v>
                      </c:pt>
                      <c:pt idx="92">
                        <c:v>2219755</c:v>
                      </c:pt>
                      <c:pt idx="93">
                        <c:v>2246940</c:v>
                      </c:pt>
                      <c:pt idx="94">
                        <c:v>2278917</c:v>
                      </c:pt>
                      <c:pt idx="95">
                        <c:v>2313920</c:v>
                      </c:pt>
                      <c:pt idx="96">
                        <c:v>2344023</c:v>
                      </c:pt>
                      <c:pt idx="97">
                        <c:v>2367445</c:v>
                      </c:pt>
                      <c:pt idx="98">
                        <c:v>2416304</c:v>
                      </c:pt>
                      <c:pt idx="99">
                        <c:v>2441111</c:v>
                      </c:pt>
                      <c:pt idx="100">
                        <c:v>2496955</c:v>
                      </c:pt>
                      <c:pt idx="101">
                        <c:v>2527025</c:v>
                      </c:pt>
                      <c:pt idx="102">
                        <c:v>2586255</c:v>
                      </c:pt>
                      <c:pt idx="103">
                        <c:v>2617847</c:v>
                      </c:pt>
                      <c:pt idx="104">
                        <c:v>2652334</c:v>
                      </c:pt>
                      <c:pt idx="105">
                        <c:v>2699317</c:v>
                      </c:pt>
                      <c:pt idx="106">
                        <c:v>2751571</c:v>
                      </c:pt>
                      <c:pt idx="107">
                        <c:v>2804733</c:v>
                      </c:pt>
                      <c:pt idx="108">
                        <c:v>2860640</c:v>
                      </c:pt>
                      <c:pt idx="109">
                        <c:v>2914838</c:v>
                      </c:pt>
                      <c:pt idx="110">
                        <c:v>2959188</c:v>
                      </c:pt>
                      <c:pt idx="111">
                        <c:v>3005724</c:v>
                      </c:pt>
                      <c:pt idx="112">
                        <c:v>3061364</c:v>
                      </c:pt>
                      <c:pt idx="113">
                        <c:v>3120481</c:v>
                      </c:pt>
                      <c:pt idx="114">
                        <c:v>3206370</c:v>
                      </c:pt>
                      <c:pt idx="115">
                        <c:v>3250705</c:v>
                      </c:pt>
                      <c:pt idx="116">
                        <c:v>3329621</c:v>
                      </c:pt>
                      <c:pt idx="117">
                        <c:v>3388832</c:v>
                      </c:pt>
                      <c:pt idx="118">
                        <c:v>3441503</c:v>
                      </c:pt>
                      <c:pt idx="119">
                        <c:v>3483362</c:v>
                      </c:pt>
                      <c:pt idx="120">
                        <c:v>3569568</c:v>
                      </c:pt>
                      <c:pt idx="121">
                        <c:v>3644742</c:v>
                      </c:pt>
                      <c:pt idx="122">
                        <c:v>3725956</c:v>
                      </c:pt>
                      <c:pt idx="123">
                        <c:v>3819928</c:v>
                      </c:pt>
                      <c:pt idx="124">
                        <c:v>3861874</c:v>
                      </c:pt>
                      <c:pt idx="125">
                        <c:v>3927183</c:v>
                      </c:pt>
                      <c:pt idx="126">
                        <c:v>3986603</c:v>
                      </c:pt>
                      <c:pt idx="127">
                        <c:v>4066069</c:v>
                      </c:pt>
                      <c:pt idx="128">
                        <c:v>4129405</c:v>
                      </c:pt>
                      <c:pt idx="129">
                        <c:v>4205389</c:v>
                      </c:pt>
                      <c:pt idx="130">
                        <c:v>4309110</c:v>
                      </c:pt>
                      <c:pt idx="131">
                        <c:v>4341491</c:v>
                      </c:pt>
                      <c:pt idx="132">
                        <c:v>4398184</c:v>
                      </c:pt>
                      <c:pt idx="133">
                        <c:v>4459780</c:v>
                      </c:pt>
                      <c:pt idx="134">
                        <c:v>4526481</c:v>
                      </c:pt>
                      <c:pt idx="135">
                        <c:v>4597359</c:v>
                      </c:pt>
                      <c:pt idx="136">
                        <c:v>4668940</c:v>
                      </c:pt>
                      <c:pt idx="137">
                        <c:v>4735253</c:v>
                      </c:pt>
                      <c:pt idx="138">
                        <c:v>4789949</c:v>
                      </c:pt>
                      <c:pt idx="139">
                        <c:v>4827847</c:v>
                      </c:pt>
                      <c:pt idx="140">
                        <c:v>4882744</c:v>
                      </c:pt>
                      <c:pt idx="141">
                        <c:v>4936752</c:v>
                      </c:pt>
                      <c:pt idx="142">
                        <c:v>4997741</c:v>
                      </c:pt>
                      <c:pt idx="143">
                        <c:v>5050976</c:v>
                      </c:pt>
                      <c:pt idx="144">
                        <c:v>5144274</c:v>
                      </c:pt>
                      <c:pt idx="145">
                        <c:v>5166319</c:v>
                      </c:pt>
                      <c:pt idx="146">
                        <c:v>5216313</c:v>
                      </c:pt>
                      <c:pt idx="147">
                        <c:v>5365527</c:v>
                      </c:pt>
                      <c:pt idx="148">
                        <c:v>5438450</c:v>
                      </c:pt>
                      <c:pt idx="149">
                        <c:v>5574987</c:v>
                      </c:pt>
                      <c:pt idx="150">
                        <c:v>5621342</c:v>
                      </c:pt>
                      <c:pt idx="151">
                        <c:v>5673662</c:v>
                      </c:pt>
                      <c:pt idx="152">
                        <c:v>5717825</c:v>
                      </c:pt>
                      <c:pt idx="153">
                        <c:v>5765231</c:v>
                      </c:pt>
                      <c:pt idx="154">
                        <c:v>5814836</c:v>
                      </c:pt>
                      <c:pt idx="155">
                        <c:v>5848860</c:v>
                      </c:pt>
                      <c:pt idx="156">
                        <c:v>5887116</c:v>
                      </c:pt>
                      <c:pt idx="157">
                        <c:v>5924741</c:v>
                      </c:pt>
                      <c:pt idx="158">
                        <c:v>5968642</c:v>
                      </c:pt>
                      <c:pt idx="159">
                        <c:v>6016241</c:v>
                      </c:pt>
                      <c:pt idx="160">
                        <c:v>6061189</c:v>
                      </c:pt>
                      <c:pt idx="161">
                        <c:v>6115496</c:v>
                      </c:pt>
                      <c:pt idx="162">
                        <c:v>6145099</c:v>
                      </c:pt>
                      <c:pt idx="163">
                        <c:v>6187387</c:v>
                      </c:pt>
                      <c:pt idx="164">
                        <c:v>6224435</c:v>
                      </c:pt>
                      <c:pt idx="165">
                        <c:v>6272257</c:v>
                      </c:pt>
                      <c:pt idx="166">
                        <c:v>6331877</c:v>
                      </c:pt>
                      <c:pt idx="167">
                        <c:v>6404456</c:v>
                      </c:pt>
                      <c:pt idx="168">
                        <c:v>6444645</c:v>
                      </c:pt>
                      <c:pt idx="169">
                        <c:v>6473216</c:v>
                      </c:pt>
                      <c:pt idx="170">
                        <c:v>6491842</c:v>
                      </c:pt>
                      <c:pt idx="171">
                        <c:v>6526938</c:v>
                      </c:pt>
                      <c:pt idx="172">
                        <c:v>6559509</c:v>
                      </c:pt>
                      <c:pt idx="173">
                        <c:v>6606679</c:v>
                      </c:pt>
                      <c:pt idx="174">
                        <c:v>6652721</c:v>
                      </c:pt>
                      <c:pt idx="175">
                        <c:v>6695316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5DF-46DA-BBAD-9D41857C293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Cases'!$M$3</c15:sqref>
                        </c15:formulaRef>
                      </c:ext>
                    </c:extLst>
                    <c:strCache>
                      <c:ptCount val="1"/>
                      <c:pt idx="0">
                        <c:v> India 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Cases'!$B$4:$B$179</c15:sqref>
                        </c15:formulaRef>
                      </c:ext>
                    </c:extLst>
                    <c:numCache>
                      <c:formatCode>m/d/yyyy</c:formatCode>
                      <c:ptCount val="176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  <c:pt idx="164">
                        <c:v>44075</c:v>
                      </c:pt>
                      <c:pt idx="165">
                        <c:v>44076</c:v>
                      </c:pt>
                      <c:pt idx="166">
                        <c:v>44077</c:v>
                      </c:pt>
                      <c:pt idx="167">
                        <c:v>44079</c:v>
                      </c:pt>
                      <c:pt idx="168">
                        <c:v>44080</c:v>
                      </c:pt>
                      <c:pt idx="169">
                        <c:v>44081</c:v>
                      </c:pt>
                      <c:pt idx="170">
                        <c:v>44082</c:v>
                      </c:pt>
                      <c:pt idx="171">
                        <c:v>44083</c:v>
                      </c:pt>
                      <c:pt idx="172">
                        <c:v>44084</c:v>
                      </c:pt>
                      <c:pt idx="173">
                        <c:v>44085</c:v>
                      </c:pt>
                      <c:pt idx="174">
                        <c:v>44086</c:v>
                      </c:pt>
                      <c:pt idx="175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Cases'!$M$4:$M$179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76"/>
                      <c:pt idx="0">
                        <c:v>130</c:v>
                      </c:pt>
                      <c:pt idx="1">
                        <c:v>142</c:v>
                      </c:pt>
                      <c:pt idx="2">
                        <c:v>156</c:v>
                      </c:pt>
                      <c:pt idx="3">
                        <c:v>197</c:v>
                      </c:pt>
                      <c:pt idx="4">
                        <c:v>249</c:v>
                      </c:pt>
                      <c:pt idx="5">
                        <c:v>329</c:v>
                      </c:pt>
                      <c:pt idx="6">
                        <c:v>391</c:v>
                      </c:pt>
                      <c:pt idx="7">
                        <c:v>496</c:v>
                      </c:pt>
                      <c:pt idx="8">
                        <c:v>551</c:v>
                      </c:pt>
                      <c:pt idx="9">
                        <c:v>606</c:v>
                      </c:pt>
                      <c:pt idx="10">
                        <c:v>732</c:v>
                      </c:pt>
                      <c:pt idx="11">
                        <c:v>887</c:v>
                      </c:pt>
                      <c:pt idx="12">
                        <c:v>933</c:v>
                      </c:pt>
                      <c:pt idx="13">
                        <c:v>1127</c:v>
                      </c:pt>
                      <c:pt idx="14">
                        <c:v>1209</c:v>
                      </c:pt>
                      <c:pt idx="15">
                        <c:v>1614</c:v>
                      </c:pt>
                      <c:pt idx="16">
                        <c:v>2012</c:v>
                      </c:pt>
                      <c:pt idx="17">
                        <c:v>2530</c:v>
                      </c:pt>
                      <c:pt idx="18">
                        <c:v>3053</c:v>
                      </c:pt>
                      <c:pt idx="19">
                        <c:v>3501</c:v>
                      </c:pt>
                      <c:pt idx="20">
                        <c:v>3588</c:v>
                      </c:pt>
                      <c:pt idx="21">
                        <c:v>4778</c:v>
                      </c:pt>
                      <c:pt idx="22">
                        <c:v>5337</c:v>
                      </c:pt>
                      <c:pt idx="23">
                        <c:v>5916</c:v>
                      </c:pt>
                      <c:pt idx="24">
                        <c:v>6725</c:v>
                      </c:pt>
                      <c:pt idx="25">
                        <c:v>7598</c:v>
                      </c:pt>
                      <c:pt idx="26">
                        <c:v>8439</c:v>
                      </c:pt>
                      <c:pt idx="27">
                        <c:v>9204</c:v>
                      </c:pt>
                      <c:pt idx="28">
                        <c:v>10453</c:v>
                      </c:pt>
                      <c:pt idx="29">
                        <c:v>11476</c:v>
                      </c:pt>
                      <c:pt idx="30">
                        <c:v>12370</c:v>
                      </c:pt>
                      <c:pt idx="31">
                        <c:v>13428</c:v>
                      </c:pt>
                      <c:pt idx="32">
                        <c:v>14347</c:v>
                      </c:pt>
                      <c:pt idx="33">
                        <c:v>15722</c:v>
                      </c:pt>
                      <c:pt idx="34">
                        <c:v>17615</c:v>
                      </c:pt>
                      <c:pt idx="35">
                        <c:v>18539</c:v>
                      </c:pt>
                      <c:pt idx="36">
                        <c:v>20080</c:v>
                      </c:pt>
                      <c:pt idx="37">
                        <c:v>21370</c:v>
                      </c:pt>
                      <c:pt idx="38">
                        <c:v>23031</c:v>
                      </c:pt>
                      <c:pt idx="39">
                        <c:v>24434</c:v>
                      </c:pt>
                      <c:pt idx="40">
                        <c:v>26283</c:v>
                      </c:pt>
                      <c:pt idx="41">
                        <c:v>27891</c:v>
                      </c:pt>
                      <c:pt idx="42">
                        <c:v>29451</c:v>
                      </c:pt>
                      <c:pt idx="43">
                        <c:v>30631</c:v>
                      </c:pt>
                      <c:pt idx="44">
                        <c:v>33061</c:v>
                      </c:pt>
                      <c:pt idx="45">
                        <c:v>34856</c:v>
                      </c:pt>
                      <c:pt idx="46">
                        <c:v>37257</c:v>
                      </c:pt>
                      <c:pt idx="47">
                        <c:v>39699</c:v>
                      </c:pt>
                      <c:pt idx="48">
                        <c:v>42505</c:v>
                      </c:pt>
                      <c:pt idx="49">
                        <c:v>44870</c:v>
                      </c:pt>
                      <c:pt idx="50">
                        <c:v>49393</c:v>
                      </c:pt>
                      <c:pt idx="51">
                        <c:v>52559</c:v>
                      </c:pt>
                      <c:pt idx="52">
                        <c:v>56325</c:v>
                      </c:pt>
                      <c:pt idx="53">
                        <c:v>59642</c:v>
                      </c:pt>
                      <c:pt idx="54">
                        <c:v>62808</c:v>
                      </c:pt>
                      <c:pt idx="55">
                        <c:v>67138</c:v>
                      </c:pt>
                      <c:pt idx="56">
                        <c:v>70765</c:v>
                      </c:pt>
                      <c:pt idx="57">
                        <c:v>74243</c:v>
                      </c:pt>
                      <c:pt idx="58">
                        <c:v>78042</c:v>
                      </c:pt>
                      <c:pt idx="59">
                        <c:v>81987</c:v>
                      </c:pt>
                      <c:pt idx="60">
                        <c:v>85784</c:v>
                      </c:pt>
                      <c:pt idx="61">
                        <c:v>90614</c:v>
                      </c:pt>
                      <c:pt idx="62">
                        <c:v>95664</c:v>
                      </c:pt>
                      <c:pt idx="63">
                        <c:v>100340</c:v>
                      </c:pt>
                      <c:pt idx="64">
                        <c:v>106446</c:v>
                      </c:pt>
                      <c:pt idx="65">
                        <c:v>111999</c:v>
                      </c:pt>
                      <c:pt idx="66">
                        <c:v>124073</c:v>
                      </c:pt>
                      <c:pt idx="67">
                        <c:v>131385</c:v>
                      </c:pt>
                      <c:pt idx="68">
                        <c:v>138059</c:v>
                      </c:pt>
                      <c:pt idx="69">
                        <c:v>144686</c:v>
                      </c:pt>
                      <c:pt idx="70">
                        <c:v>150762</c:v>
                      </c:pt>
                      <c:pt idx="71">
                        <c:v>157935</c:v>
                      </c:pt>
                      <c:pt idx="72">
                        <c:v>165362</c:v>
                      </c:pt>
                      <c:pt idx="73">
                        <c:v>173140</c:v>
                      </c:pt>
                      <c:pt idx="74">
                        <c:v>181796</c:v>
                      </c:pt>
                      <c:pt idx="75">
                        <c:v>190536</c:v>
                      </c:pt>
                      <c:pt idx="76">
                        <c:v>197808</c:v>
                      </c:pt>
                      <c:pt idx="77">
                        <c:v>207085</c:v>
                      </c:pt>
                      <c:pt idx="78">
                        <c:v>216653</c:v>
                      </c:pt>
                      <c:pt idx="79">
                        <c:v>226494</c:v>
                      </c:pt>
                      <c:pt idx="80">
                        <c:v>236001</c:v>
                      </c:pt>
                      <c:pt idx="81">
                        <c:v>246454</c:v>
                      </c:pt>
                      <c:pt idx="82">
                        <c:v>257238</c:v>
                      </c:pt>
                      <c:pt idx="83">
                        <c:v>265827</c:v>
                      </c:pt>
                      <c:pt idx="84">
                        <c:v>274479</c:v>
                      </c:pt>
                      <c:pt idx="85">
                        <c:v>286833</c:v>
                      </c:pt>
                      <c:pt idx="86">
                        <c:v>297832</c:v>
                      </c:pt>
                      <c:pt idx="87">
                        <c:v>309405</c:v>
                      </c:pt>
                      <c:pt idx="88">
                        <c:v>321626</c:v>
                      </c:pt>
                      <c:pt idx="89">
                        <c:v>332901</c:v>
                      </c:pt>
                      <c:pt idx="90">
                        <c:v>342845</c:v>
                      </c:pt>
                      <c:pt idx="91">
                        <c:v>352815</c:v>
                      </c:pt>
                      <c:pt idx="92">
                        <c:v>360795</c:v>
                      </c:pt>
                      <c:pt idx="93">
                        <c:v>378171</c:v>
                      </c:pt>
                      <c:pt idx="94">
                        <c:v>392536</c:v>
                      </c:pt>
                      <c:pt idx="95">
                        <c:v>407689</c:v>
                      </c:pt>
                      <c:pt idx="96">
                        <c:v>426473</c:v>
                      </c:pt>
                      <c:pt idx="97">
                        <c:v>440174</c:v>
                      </c:pt>
                      <c:pt idx="98">
                        <c:v>456062</c:v>
                      </c:pt>
                      <c:pt idx="99">
                        <c:v>473170</c:v>
                      </c:pt>
                      <c:pt idx="100">
                        <c:v>491170</c:v>
                      </c:pt>
                      <c:pt idx="101">
                        <c:v>509170</c:v>
                      </c:pt>
                      <c:pt idx="102">
                        <c:v>529577</c:v>
                      </c:pt>
                      <c:pt idx="103">
                        <c:v>548869</c:v>
                      </c:pt>
                      <c:pt idx="104">
                        <c:v>566931</c:v>
                      </c:pt>
                      <c:pt idx="105">
                        <c:v>585197</c:v>
                      </c:pt>
                      <c:pt idx="106">
                        <c:v>604808</c:v>
                      </c:pt>
                      <c:pt idx="107">
                        <c:v>626651</c:v>
                      </c:pt>
                      <c:pt idx="108">
                        <c:v>646987</c:v>
                      </c:pt>
                      <c:pt idx="109">
                        <c:v>672644</c:v>
                      </c:pt>
                      <c:pt idx="110">
                        <c:v>697069</c:v>
                      </c:pt>
                      <c:pt idx="111">
                        <c:v>719447</c:v>
                      </c:pt>
                      <c:pt idx="112">
                        <c:v>742016</c:v>
                      </c:pt>
                      <c:pt idx="113">
                        <c:v>768345</c:v>
                      </c:pt>
                      <c:pt idx="114">
                        <c:v>794855</c:v>
                      </c:pt>
                      <c:pt idx="115">
                        <c:v>821493</c:v>
                      </c:pt>
                      <c:pt idx="116">
                        <c:v>850358</c:v>
                      </c:pt>
                      <c:pt idx="117">
                        <c:v>879447</c:v>
                      </c:pt>
                      <c:pt idx="118">
                        <c:v>906612</c:v>
                      </c:pt>
                      <c:pt idx="119">
                        <c:v>933450</c:v>
                      </c:pt>
                      <c:pt idx="120">
                        <c:v>965858</c:v>
                      </c:pt>
                      <c:pt idx="121">
                        <c:v>1002707</c:v>
                      </c:pt>
                      <c:pt idx="122">
                        <c:v>1037249</c:v>
                      </c:pt>
                      <c:pt idx="123">
                        <c:v>1077864</c:v>
                      </c:pt>
                      <c:pt idx="124">
                        <c:v>1116999</c:v>
                      </c:pt>
                      <c:pt idx="125">
                        <c:v>1153824</c:v>
                      </c:pt>
                      <c:pt idx="126">
                        <c:v>1192151</c:v>
                      </c:pt>
                      <c:pt idx="127">
                        <c:v>1239684</c:v>
                      </c:pt>
                      <c:pt idx="128">
                        <c:v>1286314</c:v>
                      </c:pt>
                      <c:pt idx="129">
                        <c:v>1337021</c:v>
                      </c:pt>
                      <c:pt idx="130">
                        <c:v>1385494</c:v>
                      </c:pt>
                      <c:pt idx="131">
                        <c:v>1435213</c:v>
                      </c:pt>
                      <c:pt idx="132">
                        <c:v>1482386</c:v>
                      </c:pt>
                      <c:pt idx="133">
                        <c:v>1531783</c:v>
                      </c:pt>
                      <c:pt idx="134">
                        <c:v>1584299</c:v>
                      </c:pt>
                      <c:pt idx="135">
                        <c:v>1639184</c:v>
                      </c:pt>
                      <c:pt idx="136">
                        <c:v>1696780</c:v>
                      </c:pt>
                      <c:pt idx="137">
                        <c:v>1751919</c:v>
                      </c:pt>
                      <c:pt idx="138">
                        <c:v>1804702</c:v>
                      </c:pt>
                      <c:pt idx="139">
                        <c:v>1854620</c:v>
                      </c:pt>
                      <c:pt idx="140">
                        <c:v>1906121</c:v>
                      </c:pt>
                      <c:pt idx="141">
                        <c:v>1959822</c:v>
                      </c:pt>
                      <c:pt idx="142">
                        <c:v>2025338</c:v>
                      </c:pt>
                      <c:pt idx="143">
                        <c:v>2086506</c:v>
                      </c:pt>
                      <c:pt idx="144">
                        <c:v>2152020</c:v>
                      </c:pt>
                      <c:pt idx="145">
                        <c:v>2212484</c:v>
                      </c:pt>
                      <c:pt idx="146">
                        <c:v>2266954</c:v>
                      </c:pt>
                      <c:pt idx="147">
                        <c:v>2431558</c:v>
                      </c:pt>
                      <c:pt idx="148">
                        <c:v>2525144</c:v>
                      </c:pt>
                      <c:pt idx="149">
                        <c:v>2693753</c:v>
                      </c:pt>
                      <c:pt idx="150">
                        <c:v>2752269</c:v>
                      </c:pt>
                      <c:pt idx="151">
                        <c:v>2835722</c:v>
                      </c:pt>
                      <c:pt idx="152">
                        <c:v>2904193</c:v>
                      </c:pt>
                      <c:pt idx="153">
                        <c:v>2972235</c:v>
                      </c:pt>
                      <c:pt idx="154">
                        <c:v>3042219</c:v>
                      </c:pt>
                      <c:pt idx="155">
                        <c:v>3080483</c:v>
                      </c:pt>
                      <c:pt idx="156">
                        <c:v>3155651</c:v>
                      </c:pt>
                      <c:pt idx="157">
                        <c:v>3228365</c:v>
                      </c:pt>
                      <c:pt idx="158">
                        <c:v>3288693</c:v>
                      </c:pt>
                      <c:pt idx="159">
                        <c:v>3382152</c:v>
                      </c:pt>
                      <c:pt idx="160">
                        <c:v>3455609</c:v>
                      </c:pt>
                      <c:pt idx="161">
                        <c:v>3519149</c:v>
                      </c:pt>
                      <c:pt idx="162">
                        <c:v>3588098</c:v>
                      </c:pt>
                      <c:pt idx="163">
                        <c:v>3681073</c:v>
                      </c:pt>
                      <c:pt idx="164">
                        <c:v>3759515</c:v>
                      </c:pt>
                      <c:pt idx="165">
                        <c:v>3847536</c:v>
                      </c:pt>
                      <c:pt idx="166">
                        <c:v>3933124</c:v>
                      </c:pt>
                      <c:pt idx="167">
                        <c:v>4103694</c:v>
                      </c:pt>
                      <c:pt idx="168">
                        <c:v>4197563</c:v>
                      </c:pt>
                      <c:pt idx="169">
                        <c:v>4260348</c:v>
                      </c:pt>
                      <c:pt idx="170">
                        <c:v>4334622</c:v>
                      </c:pt>
                      <c:pt idx="171">
                        <c:v>4434825</c:v>
                      </c:pt>
                      <c:pt idx="172">
                        <c:v>4550180</c:v>
                      </c:pt>
                      <c:pt idx="173">
                        <c:v>4653455</c:v>
                      </c:pt>
                      <c:pt idx="174">
                        <c:v>4742743</c:v>
                      </c:pt>
                      <c:pt idx="175">
                        <c:v>4837952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DF-46DA-BBAD-9D41857C293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Cases'!$P$3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Cases'!$B$4:$B$179</c15:sqref>
                        </c15:formulaRef>
                      </c:ext>
                    </c:extLst>
                    <c:numCache>
                      <c:formatCode>m/d/yyyy</c:formatCode>
                      <c:ptCount val="176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  <c:pt idx="164">
                        <c:v>44075</c:v>
                      </c:pt>
                      <c:pt idx="165">
                        <c:v>44076</c:v>
                      </c:pt>
                      <c:pt idx="166">
                        <c:v>44077</c:v>
                      </c:pt>
                      <c:pt idx="167">
                        <c:v>44079</c:v>
                      </c:pt>
                      <c:pt idx="168">
                        <c:v>44080</c:v>
                      </c:pt>
                      <c:pt idx="169">
                        <c:v>44081</c:v>
                      </c:pt>
                      <c:pt idx="170">
                        <c:v>44082</c:v>
                      </c:pt>
                      <c:pt idx="171">
                        <c:v>44083</c:v>
                      </c:pt>
                      <c:pt idx="172">
                        <c:v>44084</c:v>
                      </c:pt>
                      <c:pt idx="173">
                        <c:v>44085</c:v>
                      </c:pt>
                      <c:pt idx="174">
                        <c:v>44086</c:v>
                      </c:pt>
                      <c:pt idx="175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Cases'!$P$4:$P$179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76"/>
                      <c:pt idx="0">
                        <c:v>218</c:v>
                      </c:pt>
                      <c:pt idx="1">
                        <c:v>352</c:v>
                      </c:pt>
                      <c:pt idx="2">
                        <c:v>394</c:v>
                      </c:pt>
                      <c:pt idx="3">
                        <c:v>535</c:v>
                      </c:pt>
                      <c:pt idx="4">
                        <c:v>655</c:v>
                      </c:pt>
                      <c:pt idx="5">
                        <c:v>1021</c:v>
                      </c:pt>
                      <c:pt idx="6">
                        <c:v>1209</c:v>
                      </c:pt>
                      <c:pt idx="7">
                        <c:v>1629</c:v>
                      </c:pt>
                      <c:pt idx="8">
                        <c:v>1980</c:v>
                      </c:pt>
                      <c:pt idx="9">
                        <c:v>2274</c:v>
                      </c:pt>
                      <c:pt idx="10">
                        <c:v>2611</c:v>
                      </c:pt>
                      <c:pt idx="11">
                        <c:v>3027</c:v>
                      </c:pt>
                      <c:pt idx="12">
                        <c:v>3546</c:v>
                      </c:pt>
                      <c:pt idx="13">
                        <c:v>4006</c:v>
                      </c:pt>
                      <c:pt idx="14">
                        <c:v>4371</c:v>
                      </c:pt>
                      <c:pt idx="15">
                        <c:v>4715</c:v>
                      </c:pt>
                      <c:pt idx="16">
                        <c:v>5923</c:v>
                      </c:pt>
                      <c:pt idx="17">
                        <c:v>7031</c:v>
                      </c:pt>
                      <c:pt idx="18">
                        <c:v>8229</c:v>
                      </c:pt>
                      <c:pt idx="19">
                        <c:v>9391</c:v>
                      </c:pt>
                      <c:pt idx="20">
                        <c:v>10568</c:v>
                      </c:pt>
                      <c:pt idx="21">
                        <c:v>11518</c:v>
                      </c:pt>
                      <c:pt idx="22">
                        <c:v>12377</c:v>
                      </c:pt>
                      <c:pt idx="23">
                        <c:v>14275</c:v>
                      </c:pt>
                      <c:pt idx="24">
                        <c:v>16474</c:v>
                      </c:pt>
                      <c:pt idx="25">
                        <c:v>18397</c:v>
                      </c:pt>
                      <c:pt idx="26">
                        <c:v>20154</c:v>
                      </c:pt>
                      <c:pt idx="27">
                        <c:v>21065</c:v>
                      </c:pt>
                      <c:pt idx="28">
                        <c:v>22720</c:v>
                      </c:pt>
                      <c:pt idx="29">
                        <c:v>24169</c:v>
                      </c:pt>
                      <c:pt idx="30">
                        <c:v>26113</c:v>
                      </c:pt>
                      <c:pt idx="31">
                        <c:v>29214</c:v>
                      </c:pt>
                      <c:pt idx="32">
                        <c:v>30961</c:v>
                      </c:pt>
                      <c:pt idx="33">
                        <c:v>35025</c:v>
                      </c:pt>
                      <c:pt idx="34">
                        <c:v>37193</c:v>
                      </c:pt>
                      <c:pt idx="35">
                        <c:v>39548</c:v>
                      </c:pt>
                      <c:pt idx="36">
                        <c:v>41294</c:v>
                      </c:pt>
                      <c:pt idx="37">
                        <c:v>44563</c:v>
                      </c:pt>
                      <c:pt idx="38">
                        <c:v>46834</c:v>
                      </c:pt>
                      <c:pt idx="39">
                        <c:v>51073</c:v>
                      </c:pt>
                      <c:pt idx="40">
                        <c:v>55224</c:v>
                      </c:pt>
                      <c:pt idx="41">
                        <c:v>59875</c:v>
                      </c:pt>
                      <c:pt idx="42">
                        <c:v>63679</c:v>
                      </c:pt>
                      <c:pt idx="43">
                        <c:v>68188</c:v>
                      </c:pt>
                      <c:pt idx="44">
                        <c:v>74493</c:v>
                      </c:pt>
                      <c:pt idx="45">
                        <c:v>80246</c:v>
                      </c:pt>
                      <c:pt idx="46">
                        <c:v>87479</c:v>
                      </c:pt>
                      <c:pt idx="47">
                        <c:v>92630</c:v>
                      </c:pt>
                      <c:pt idx="48">
                        <c:v>97100</c:v>
                      </c:pt>
                      <c:pt idx="49">
                        <c:v>102514</c:v>
                      </c:pt>
                      <c:pt idx="50">
                        <c:v>109539</c:v>
                      </c:pt>
                      <c:pt idx="51">
                        <c:v>121600</c:v>
                      </c:pt>
                      <c:pt idx="52">
                        <c:v>127655</c:v>
                      </c:pt>
                      <c:pt idx="53">
                        <c:v>140023</c:v>
                      </c:pt>
                      <c:pt idx="54">
                        <c:v>148670</c:v>
                      </c:pt>
                      <c:pt idx="55">
                        <c:v>156862</c:v>
                      </c:pt>
                      <c:pt idx="56">
                        <c:v>163510</c:v>
                      </c:pt>
                      <c:pt idx="57">
                        <c:v>172790</c:v>
                      </c:pt>
                      <c:pt idx="58">
                        <c:v>180737</c:v>
                      </c:pt>
                      <c:pt idx="59">
                        <c:v>196375</c:v>
                      </c:pt>
                      <c:pt idx="60">
                        <c:v>208031</c:v>
                      </c:pt>
                      <c:pt idx="61">
                        <c:v>222877</c:v>
                      </c:pt>
                      <c:pt idx="62">
                        <c:v>233648</c:v>
                      </c:pt>
                      <c:pt idx="63">
                        <c:v>245595</c:v>
                      </c:pt>
                      <c:pt idx="64">
                        <c:v>262545</c:v>
                      </c:pt>
                      <c:pt idx="65">
                        <c:v>275382</c:v>
                      </c:pt>
                      <c:pt idx="66">
                        <c:v>314769</c:v>
                      </c:pt>
                      <c:pt idx="67">
                        <c:v>340837</c:v>
                      </c:pt>
                      <c:pt idx="68">
                        <c:v>352523</c:v>
                      </c:pt>
                      <c:pt idx="69">
                        <c:v>367906</c:v>
                      </c:pt>
                      <c:pt idx="70">
                        <c:v>378372</c:v>
                      </c:pt>
                      <c:pt idx="71">
                        <c:v>396166</c:v>
                      </c:pt>
                      <c:pt idx="72">
                        <c:v>418608</c:v>
                      </c:pt>
                      <c:pt idx="73">
                        <c:v>444636</c:v>
                      </c:pt>
                      <c:pt idx="74">
                        <c:v>469510</c:v>
                      </c:pt>
                      <c:pt idx="75">
                        <c:v>501985</c:v>
                      </c:pt>
                      <c:pt idx="76">
                        <c:v>514992</c:v>
                      </c:pt>
                      <c:pt idx="77">
                        <c:v>531768</c:v>
                      </c:pt>
                      <c:pt idx="78">
                        <c:v>560737</c:v>
                      </c:pt>
                      <c:pt idx="79">
                        <c:v>590485</c:v>
                      </c:pt>
                      <c:pt idx="80">
                        <c:v>621877</c:v>
                      </c:pt>
                      <c:pt idx="81">
                        <c:v>651980</c:v>
                      </c:pt>
                      <c:pt idx="82">
                        <c:v>678360</c:v>
                      </c:pt>
                      <c:pt idx="83">
                        <c:v>693953</c:v>
                      </c:pt>
                      <c:pt idx="84">
                        <c:v>719449</c:v>
                      </c:pt>
                      <c:pt idx="85">
                        <c:v>747561</c:v>
                      </c:pt>
                      <c:pt idx="86">
                        <c:v>787489</c:v>
                      </c:pt>
                      <c:pt idx="87">
                        <c:v>809398</c:v>
                      </c:pt>
                      <c:pt idx="88">
                        <c:v>832866</c:v>
                      </c:pt>
                      <c:pt idx="89">
                        <c:v>852785</c:v>
                      </c:pt>
                      <c:pt idx="90">
                        <c:v>873963</c:v>
                      </c:pt>
                      <c:pt idx="91">
                        <c:v>904734</c:v>
                      </c:pt>
                      <c:pt idx="92">
                        <c:v>934769</c:v>
                      </c:pt>
                      <c:pt idx="93">
                        <c:v>965512</c:v>
                      </c:pt>
                      <c:pt idx="94">
                        <c:v>1009699</c:v>
                      </c:pt>
                      <c:pt idx="95">
                        <c:v>1043168</c:v>
                      </c:pt>
                      <c:pt idx="96">
                        <c:v>1073376</c:v>
                      </c:pt>
                      <c:pt idx="97">
                        <c:v>1090349</c:v>
                      </c:pt>
                      <c:pt idx="98">
                        <c:v>1117430</c:v>
                      </c:pt>
                      <c:pt idx="99">
                        <c:v>1157451</c:v>
                      </c:pt>
                      <c:pt idx="100">
                        <c:v>1228114</c:v>
                      </c:pt>
                      <c:pt idx="101">
                        <c:v>1244419</c:v>
                      </c:pt>
                      <c:pt idx="102">
                        <c:v>1284214</c:v>
                      </c:pt>
                      <c:pt idx="103">
                        <c:v>1319274</c:v>
                      </c:pt>
                      <c:pt idx="104">
                        <c:v>1352708</c:v>
                      </c:pt>
                      <c:pt idx="105">
                        <c:v>1383678</c:v>
                      </c:pt>
                      <c:pt idx="106">
                        <c:v>1426913</c:v>
                      </c:pt>
                      <c:pt idx="107">
                        <c:v>1476884</c:v>
                      </c:pt>
                      <c:pt idx="108">
                        <c:v>1508991</c:v>
                      </c:pt>
                      <c:pt idx="109">
                        <c:v>1550176</c:v>
                      </c:pt>
                      <c:pt idx="110">
                        <c:v>1579837</c:v>
                      </c:pt>
                      <c:pt idx="111">
                        <c:v>1613351</c:v>
                      </c:pt>
                      <c:pt idx="112">
                        <c:v>1643539</c:v>
                      </c:pt>
                      <c:pt idx="113">
                        <c:v>1683738</c:v>
                      </c:pt>
                      <c:pt idx="114">
                        <c:v>1727279</c:v>
                      </c:pt>
                      <c:pt idx="115">
                        <c:v>1768970</c:v>
                      </c:pt>
                      <c:pt idx="116">
                        <c:v>1810691</c:v>
                      </c:pt>
                      <c:pt idx="117">
                        <c:v>1846249</c:v>
                      </c:pt>
                      <c:pt idx="118">
                        <c:v>1867841</c:v>
                      </c:pt>
                      <c:pt idx="119">
                        <c:v>1888889</c:v>
                      </c:pt>
                      <c:pt idx="120">
                        <c:v>1939167</c:v>
                      </c:pt>
                      <c:pt idx="121">
                        <c:v>1978236</c:v>
                      </c:pt>
                      <c:pt idx="122">
                        <c:v>2021834</c:v>
                      </c:pt>
                      <c:pt idx="123">
                        <c:v>2075124</c:v>
                      </c:pt>
                      <c:pt idx="124">
                        <c:v>2076365</c:v>
                      </c:pt>
                      <c:pt idx="125">
                        <c:v>2102559</c:v>
                      </c:pt>
                      <c:pt idx="126">
                        <c:v>2129053</c:v>
                      </c:pt>
                      <c:pt idx="127">
                        <c:v>2178159</c:v>
                      </c:pt>
                      <c:pt idx="128">
                        <c:v>2242394</c:v>
                      </c:pt>
                      <c:pt idx="129">
                        <c:v>2303661</c:v>
                      </c:pt>
                      <c:pt idx="130">
                        <c:v>2394513</c:v>
                      </c:pt>
                      <c:pt idx="131">
                        <c:v>2402255</c:v>
                      </c:pt>
                      <c:pt idx="132">
                        <c:v>2423798</c:v>
                      </c:pt>
                      <c:pt idx="133">
                        <c:v>2455905</c:v>
                      </c:pt>
                      <c:pt idx="134">
                        <c:v>2498668</c:v>
                      </c:pt>
                      <c:pt idx="135">
                        <c:v>2566765</c:v>
                      </c:pt>
                      <c:pt idx="136">
                        <c:v>2625612</c:v>
                      </c:pt>
                      <c:pt idx="137">
                        <c:v>2675676</c:v>
                      </c:pt>
                      <c:pt idx="138">
                        <c:v>2711132</c:v>
                      </c:pt>
                      <c:pt idx="139">
                        <c:v>2736298</c:v>
                      </c:pt>
                      <c:pt idx="140">
                        <c:v>2759436</c:v>
                      </c:pt>
                      <c:pt idx="141">
                        <c:v>2817473</c:v>
                      </c:pt>
                      <c:pt idx="142">
                        <c:v>2873304</c:v>
                      </c:pt>
                      <c:pt idx="143">
                        <c:v>2927807</c:v>
                      </c:pt>
                      <c:pt idx="144">
                        <c:v>3012412</c:v>
                      </c:pt>
                      <c:pt idx="145">
                        <c:v>3018286</c:v>
                      </c:pt>
                      <c:pt idx="146">
                        <c:v>3039349</c:v>
                      </c:pt>
                      <c:pt idx="147">
                        <c:v>3170474</c:v>
                      </c:pt>
                      <c:pt idx="148">
                        <c:v>3238216</c:v>
                      </c:pt>
                      <c:pt idx="149">
                        <c:v>3343925</c:v>
                      </c:pt>
                      <c:pt idx="150">
                        <c:v>3363235</c:v>
                      </c:pt>
                      <c:pt idx="151">
                        <c:v>3418306</c:v>
                      </c:pt>
                      <c:pt idx="152">
                        <c:v>3470517</c:v>
                      </c:pt>
                      <c:pt idx="153">
                        <c:v>3513039</c:v>
                      </c:pt>
                      <c:pt idx="154">
                        <c:v>3544389</c:v>
                      </c:pt>
                      <c:pt idx="155">
                        <c:v>3583308</c:v>
                      </c:pt>
                      <c:pt idx="156">
                        <c:v>3605783</c:v>
                      </c:pt>
                      <c:pt idx="157">
                        <c:v>3636167</c:v>
                      </c:pt>
                      <c:pt idx="158">
                        <c:v>3683224</c:v>
                      </c:pt>
                      <c:pt idx="159">
                        <c:v>3731022</c:v>
                      </c:pt>
                      <c:pt idx="160">
                        <c:v>3772945</c:v>
                      </c:pt>
                      <c:pt idx="161">
                        <c:v>3819077</c:v>
                      </c:pt>
                      <c:pt idx="162">
                        <c:v>3846965</c:v>
                      </c:pt>
                      <c:pt idx="163">
                        <c:v>3862311</c:v>
                      </c:pt>
                      <c:pt idx="164">
                        <c:v>3919452</c:v>
                      </c:pt>
                      <c:pt idx="165">
                        <c:v>3961502</c:v>
                      </c:pt>
                      <c:pt idx="166">
                        <c:v>4046150</c:v>
                      </c:pt>
                      <c:pt idx="167">
                        <c:v>4093586</c:v>
                      </c:pt>
                      <c:pt idx="168">
                        <c:v>4123000</c:v>
                      </c:pt>
                      <c:pt idx="169">
                        <c:v>4139357</c:v>
                      </c:pt>
                      <c:pt idx="170">
                        <c:v>4147794</c:v>
                      </c:pt>
                      <c:pt idx="171">
                        <c:v>4179471</c:v>
                      </c:pt>
                      <c:pt idx="172">
                        <c:v>4210556</c:v>
                      </c:pt>
                      <c:pt idx="173">
                        <c:v>4251455</c:v>
                      </c:pt>
                      <c:pt idx="174">
                        <c:v>4297949</c:v>
                      </c:pt>
                      <c:pt idx="175">
                        <c:v>4319184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D7-40F4-BA47-CC0287ABE03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Cases'!$Q$3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Cases'!$B$4:$B$179</c15:sqref>
                        </c15:formulaRef>
                      </c:ext>
                    </c:extLst>
                    <c:numCache>
                      <c:formatCode>m/d/yyyy</c:formatCode>
                      <c:ptCount val="176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  <c:pt idx="164">
                        <c:v>44075</c:v>
                      </c:pt>
                      <c:pt idx="165">
                        <c:v>44076</c:v>
                      </c:pt>
                      <c:pt idx="166">
                        <c:v>44077</c:v>
                      </c:pt>
                      <c:pt idx="167">
                        <c:v>44079</c:v>
                      </c:pt>
                      <c:pt idx="168">
                        <c:v>44080</c:v>
                      </c:pt>
                      <c:pt idx="169">
                        <c:v>44081</c:v>
                      </c:pt>
                      <c:pt idx="170">
                        <c:v>44082</c:v>
                      </c:pt>
                      <c:pt idx="171">
                        <c:v>44083</c:v>
                      </c:pt>
                      <c:pt idx="172">
                        <c:v>44084</c:v>
                      </c:pt>
                      <c:pt idx="173">
                        <c:v>44085</c:v>
                      </c:pt>
                      <c:pt idx="174">
                        <c:v>44086</c:v>
                      </c:pt>
                      <c:pt idx="175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Cases'!$Q$4:$Q$179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76"/>
                      <c:pt idx="0">
                        <c:v>93</c:v>
                      </c:pt>
                      <c:pt idx="1">
                        <c:v>114</c:v>
                      </c:pt>
                      <c:pt idx="2">
                        <c:v>147</c:v>
                      </c:pt>
                      <c:pt idx="3">
                        <c:v>199</c:v>
                      </c:pt>
                      <c:pt idx="4">
                        <c:v>253</c:v>
                      </c:pt>
                      <c:pt idx="5">
                        <c:v>306</c:v>
                      </c:pt>
                      <c:pt idx="6">
                        <c:v>367</c:v>
                      </c:pt>
                      <c:pt idx="7">
                        <c:v>438</c:v>
                      </c:pt>
                      <c:pt idx="8">
                        <c:v>495</c:v>
                      </c:pt>
                      <c:pt idx="9">
                        <c:v>658</c:v>
                      </c:pt>
                      <c:pt idx="10">
                        <c:v>840</c:v>
                      </c:pt>
                      <c:pt idx="11">
                        <c:v>1036</c:v>
                      </c:pt>
                      <c:pt idx="12">
                        <c:v>1264</c:v>
                      </c:pt>
                      <c:pt idx="13">
                        <c:v>1534</c:v>
                      </c:pt>
                      <c:pt idx="14">
                        <c:v>1836</c:v>
                      </c:pt>
                      <c:pt idx="15">
                        <c:v>2337</c:v>
                      </c:pt>
                      <c:pt idx="16">
                        <c:v>2777</c:v>
                      </c:pt>
                      <c:pt idx="17">
                        <c:v>3548</c:v>
                      </c:pt>
                      <c:pt idx="18">
                        <c:v>4149</c:v>
                      </c:pt>
                      <c:pt idx="19">
                        <c:v>4731</c:v>
                      </c:pt>
                      <c:pt idx="21">
                        <c:v>6343</c:v>
                      </c:pt>
                      <c:pt idx="22">
                        <c:v>7497</c:v>
                      </c:pt>
                      <c:pt idx="23">
                        <c:v>8672</c:v>
                      </c:pt>
                      <c:pt idx="24">
                        <c:v>10131</c:v>
                      </c:pt>
                      <c:pt idx="25">
                        <c:v>11917</c:v>
                      </c:pt>
                      <c:pt idx="26">
                        <c:v>13584</c:v>
                      </c:pt>
                      <c:pt idx="27">
                        <c:v>15770</c:v>
                      </c:pt>
                      <c:pt idx="28">
                        <c:v>18328</c:v>
                      </c:pt>
                      <c:pt idx="29">
                        <c:v>21102</c:v>
                      </c:pt>
                      <c:pt idx="30">
                        <c:v>24490</c:v>
                      </c:pt>
                      <c:pt idx="31">
                        <c:v>27938</c:v>
                      </c:pt>
                      <c:pt idx="32">
                        <c:v>32008</c:v>
                      </c:pt>
                      <c:pt idx="33">
                        <c:v>36793</c:v>
                      </c:pt>
                      <c:pt idx="34">
                        <c:v>42853</c:v>
                      </c:pt>
                      <c:pt idx="35">
                        <c:v>47121</c:v>
                      </c:pt>
                      <c:pt idx="36">
                        <c:v>52763</c:v>
                      </c:pt>
                      <c:pt idx="37">
                        <c:v>57999</c:v>
                      </c:pt>
                      <c:pt idx="38">
                        <c:v>62773</c:v>
                      </c:pt>
                      <c:pt idx="39">
                        <c:v>68622</c:v>
                      </c:pt>
                      <c:pt idx="40">
                        <c:v>74588</c:v>
                      </c:pt>
                      <c:pt idx="41">
                        <c:v>80949</c:v>
                      </c:pt>
                      <c:pt idx="42">
                        <c:v>87147</c:v>
                      </c:pt>
                      <c:pt idx="43">
                        <c:v>93558</c:v>
                      </c:pt>
                      <c:pt idx="44">
                        <c:v>99399</c:v>
                      </c:pt>
                      <c:pt idx="45">
                        <c:v>106498</c:v>
                      </c:pt>
                      <c:pt idx="46">
                        <c:v>114431</c:v>
                      </c:pt>
                      <c:pt idx="47">
                        <c:v>124054</c:v>
                      </c:pt>
                      <c:pt idx="48">
                        <c:v>134687</c:v>
                      </c:pt>
                      <c:pt idx="49">
                        <c:v>145268</c:v>
                      </c:pt>
                      <c:pt idx="50">
                        <c:v>155370</c:v>
                      </c:pt>
                      <c:pt idx="51">
                        <c:v>165929</c:v>
                      </c:pt>
                      <c:pt idx="52">
                        <c:v>177160</c:v>
                      </c:pt>
                      <c:pt idx="53">
                        <c:v>187859</c:v>
                      </c:pt>
                      <c:pt idx="54">
                        <c:v>198676</c:v>
                      </c:pt>
                      <c:pt idx="55">
                        <c:v>209688</c:v>
                      </c:pt>
                      <c:pt idx="56">
                        <c:v>221344</c:v>
                      </c:pt>
                      <c:pt idx="57">
                        <c:v>232243</c:v>
                      </c:pt>
                      <c:pt idx="58">
                        <c:v>242271</c:v>
                      </c:pt>
                      <c:pt idx="59">
                        <c:v>252245</c:v>
                      </c:pt>
                      <c:pt idx="60">
                        <c:v>262843</c:v>
                      </c:pt>
                      <c:pt idx="61">
                        <c:v>272043</c:v>
                      </c:pt>
                      <c:pt idx="62">
                        <c:v>281752</c:v>
                      </c:pt>
                      <c:pt idx="63">
                        <c:v>290678</c:v>
                      </c:pt>
                      <c:pt idx="64">
                        <c:v>299941</c:v>
                      </c:pt>
                      <c:pt idx="65">
                        <c:v>308705</c:v>
                      </c:pt>
                      <c:pt idx="66">
                        <c:v>326448</c:v>
                      </c:pt>
                      <c:pt idx="67">
                        <c:v>335882</c:v>
                      </c:pt>
                      <c:pt idx="68">
                        <c:v>344481</c:v>
                      </c:pt>
                      <c:pt idx="69">
                        <c:v>353427</c:v>
                      </c:pt>
                      <c:pt idx="70">
                        <c:v>362342</c:v>
                      </c:pt>
                      <c:pt idx="71">
                        <c:v>370680</c:v>
                      </c:pt>
                      <c:pt idx="72">
                        <c:v>379051</c:v>
                      </c:pt>
                      <c:pt idx="73">
                        <c:v>387623</c:v>
                      </c:pt>
                      <c:pt idx="74">
                        <c:v>396575</c:v>
                      </c:pt>
                      <c:pt idx="75">
                        <c:v>405843</c:v>
                      </c:pt>
                      <c:pt idx="76">
                        <c:v>414878</c:v>
                      </c:pt>
                      <c:pt idx="77">
                        <c:v>423741</c:v>
                      </c:pt>
                      <c:pt idx="78">
                        <c:v>432277</c:v>
                      </c:pt>
                      <c:pt idx="79">
                        <c:v>441108</c:v>
                      </c:pt>
                      <c:pt idx="80">
                        <c:v>449834</c:v>
                      </c:pt>
                      <c:pt idx="81">
                        <c:v>458689</c:v>
                      </c:pt>
                      <c:pt idx="82">
                        <c:v>467673</c:v>
                      </c:pt>
                      <c:pt idx="83">
                        <c:v>476658</c:v>
                      </c:pt>
                      <c:pt idx="84">
                        <c:v>485253</c:v>
                      </c:pt>
                      <c:pt idx="85">
                        <c:v>493657</c:v>
                      </c:pt>
                      <c:pt idx="86">
                        <c:v>502436</c:v>
                      </c:pt>
                      <c:pt idx="87">
                        <c:v>511423</c:v>
                      </c:pt>
                      <c:pt idx="88">
                        <c:v>520129</c:v>
                      </c:pt>
                      <c:pt idx="89">
                        <c:v>528964</c:v>
                      </c:pt>
                      <c:pt idx="90">
                        <c:v>537210</c:v>
                      </c:pt>
                      <c:pt idx="91">
                        <c:v>545458</c:v>
                      </c:pt>
                      <c:pt idx="92">
                        <c:v>553301</c:v>
                      </c:pt>
                      <c:pt idx="93">
                        <c:v>561091</c:v>
                      </c:pt>
                      <c:pt idx="94">
                        <c:v>569063</c:v>
                      </c:pt>
                      <c:pt idx="95">
                        <c:v>576952</c:v>
                      </c:pt>
                      <c:pt idx="96">
                        <c:v>584680</c:v>
                      </c:pt>
                      <c:pt idx="97">
                        <c:v>592280</c:v>
                      </c:pt>
                      <c:pt idx="98">
                        <c:v>599705</c:v>
                      </c:pt>
                      <c:pt idx="99">
                        <c:v>606881</c:v>
                      </c:pt>
                      <c:pt idx="100">
                        <c:v>613994</c:v>
                      </c:pt>
                      <c:pt idx="101">
                        <c:v>620794</c:v>
                      </c:pt>
                      <c:pt idx="102">
                        <c:v>627646</c:v>
                      </c:pt>
                      <c:pt idx="103">
                        <c:v>634437</c:v>
                      </c:pt>
                      <c:pt idx="104">
                        <c:v>641156</c:v>
                      </c:pt>
                      <c:pt idx="105">
                        <c:v>647849</c:v>
                      </c:pt>
                      <c:pt idx="106">
                        <c:v>654405</c:v>
                      </c:pt>
                      <c:pt idx="107">
                        <c:v>661165</c:v>
                      </c:pt>
                      <c:pt idx="108">
                        <c:v>667883</c:v>
                      </c:pt>
                      <c:pt idx="109">
                        <c:v>674515</c:v>
                      </c:pt>
                      <c:pt idx="110">
                        <c:v>681251</c:v>
                      </c:pt>
                      <c:pt idx="111">
                        <c:v>687862</c:v>
                      </c:pt>
                      <c:pt idx="112">
                        <c:v>694230</c:v>
                      </c:pt>
                      <c:pt idx="113">
                        <c:v>700792</c:v>
                      </c:pt>
                      <c:pt idx="114">
                        <c:v>707301</c:v>
                      </c:pt>
                      <c:pt idx="115">
                        <c:v>713936</c:v>
                      </c:pt>
                      <c:pt idx="116">
                        <c:v>720547</c:v>
                      </c:pt>
                      <c:pt idx="117">
                        <c:v>727162</c:v>
                      </c:pt>
                      <c:pt idx="118">
                        <c:v>733699</c:v>
                      </c:pt>
                      <c:pt idx="119">
                        <c:v>739947</c:v>
                      </c:pt>
                      <c:pt idx="120">
                        <c:v>746369</c:v>
                      </c:pt>
                      <c:pt idx="121">
                        <c:v>752797</c:v>
                      </c:pt>
                      <c:pt idx="122">
                        <c:v>759203</c:v>
                      </c:pt>
                      <c:pt idx="123">
                        <c:v>765437</c:v>
                      </c:pt>
                      <c:pt idx="124">
                        <c:v>771546</c:v>
                      </c:pt>
                      <c:pt idx="125">
                        <c:v>777486</c:v>
                      </c:pt>
                      <c:pt idx="126">
                        <c:v>783328</c:v>
                      </c:pt>
                      <c:pt idx="127">
                        <c:v>789190</c:v>
                      </c:pt>
                      <c:pt idx="128">
                        <c:v>795038</c:v>
                      </c:pt>
                      <c:pt idx="129">
                        <c:v>800849</c:v>
                      </c:pt>
                      <c:pt idx="130">
                        <c:v>806720</c:v>
                      </c:pt>
                      <c:pt idx="131">
                        <c:v>812485</c:v>
                      </c:pt>
                      <c:pt idx="132">
                        <c:v>818120</c:v>
                      </c:pt>
                      <c:pt idx="133">
                        <c:v>823515</c:v>
                      </c:pt>
                      <c:pt idx="134">
                        <c:v>828990</c:v>
                      </c:pt>
                      <c:pt idx="135">
                        <c:v>834499</c:v>
                      </c:pt>
                      <c:pt idx="136">
                        <c:v>839981</c:v>
                      </c:pt>
                      <c:pt idx="137">
                        <c:v>845443</c:v>
                      </c:pt>
                      <c:pt idx="138">
                        <c:v>850870</c:v>
                      </c:pt>
                      <c:pt idx="139">
                        <c:v>856264</c:v>
                      </c:pt>
                      <c:pt idx="140">
                        <c:v>861423</c:v>
                      </c:pt>
                      <c:pt idx="141">
                        <c:v>866627</c:v>
                      </c:pt>
                      <c:pt idx="142">
                        <c:v>871894</c:v>
                      </c:pt>
                      <c:pt idx="143">
                        <c:v>877135</c:v>
                      </c:pt>
                      <c:pt idx="144">
                        <c:v>882347</c:v>
                      </c:pt>
                      <c:pt idx="145">
                        <c:v>887536</c:v>
                      </c:pt>
                      <c:pt idx="146">
                        <c:v>892654</c:v>
                      </c:pt>
                      <c:pt idx="147">
                        <c:v>907758</c:v>
                      </c:pt>
                      <c:pt idx="148">
                        <c:v>912823</c:v>
                      </c:pt>
                      <c:pt idx="149">
                        <c:v>927745</c:v>
                      </c:pt>
                      <c:pt idx="150">
                        <c:v>932493</c:v>
                      </c:pt>
                      <c:pt idx="151">
                        <c:v>937321</c:v>
                      </c:pt>
                      <c:pt idx="152">
                        <c:v>942106</c:v>
                      </c:pt>
                      <c:pt idx="153">
                        <c:v>946976</c:v>
                      </c:pt>
                      <c:pt idx="154">
                        <c:v>951897</c:v>
                      </c:pt>
                      <c:pt idx="155">
                        <c:v>956749</c:v>
                      </c:pt>
                      <c:pt idx="156">
                        <c:v>961493</c:v>
                      </c:pt>
                      <c:pt idx="157">
                        <c:v>966189</c:v>
                      </c:pt>
                      <c:pt idx="158">
                        <c:v>970865</c:v>
                      </c:pt>
                      <c:pt idx="159">
                        <c:v>975576</c:v>
                      </c:pt>
                      <c:pt idx="160">
                        <c:v>980405</c:v>
                      </c:pt>
                      <c:pt idx="161">
                        <c:v>985346</c:v>
                      </c:pt>
                      <c:pt idx="162">
                        <c:v>990326</c:v>
                      </c:pt>
                      <c:pt idx="163">
                        <c:v>995319</c:v>
                      </c:pt>
                      <c:pt idx="164">
                        <c:v>1000048</c:v>
                      </c:pt>
                      <c:pt idx="165">
                        <c:v>1005000</c:v>
                      </c:pt>
                      <c:pt idx="166">
                        <c:v>1009995</c:v>
                      </c:pt>
                      <c:pt idx="167">
                        <c:v>1020310</c:v>
                      </c:pt>
                      <c:pt idx="168">
                        <c:v>1025505</c:v>
                      </c:pt>
                      <c:pt idx="169">
                        <c:v>1030690</c:v>
                      </c:pt>
                      <c:pt idx="170">
                        <c:v>1035789</c:v>
                      </c:pt>
                      <c:pt idx="171">
                        <c:v>1041007</c:v>
                      </c:pt>
                      <c:pt idx="172">
                        <c:v>1046370</c:v>
                      </c:pt>
                      <c:pt idx="173">
                        <c:v>1051874</c:v>
                      </c:pt>
                      <c:pt idx="174">
                        <c:v>1057362</c:v>
                      </c:pt>
                      <c:pt idx="175">
                        <c:v>1062811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07F-4C9A-940E-430A9E947761}"/>
                  </c:ext>
                </c:extLst>
              </c15:ser>
            </c15:filteredLineSeries>
          </c:ext>
        </c:extLst>
      </c:lineChart>
      <c:dateAx>
        <c:axId val="606698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91304"/>
        <c:crosses val="autoZero"/>
        <c:auto val="1"/>
        <c:lblOffset val="100"/>
        <c:baseTimeUnit val="days"/>
      </c:dateAx>
      <c:valAx>
        <c:axId val="60669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Deaths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Deaths'!$C$2</c:f>
              <c:strCache>
                <c:ptCount val="1"/>
                <c:pt idx="0">
                  <c:v> 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Deaths'!$C$3:$C$178</c:f>
              <c:numCache>
                <c:formatCode>_(* #,##0_);_(* \(#,##0\);_(* "-"??_);_(@_)</c:formatCode>
                <c:ptCount val="176"/>
                <c:pt idx="0">
                  <c:v>3213</c:v>
                </c:pt>
                <c:pt idx="1">
                  <c:v>3226</c:v>
                </c:pt>
                <c:pt idx="2">
                  <c:v>3237</c:v>
                </c:pt>
                <c:pt idx="3">
                  <c:v>3245</c:v>
                </c:pt>
                <c:pt idx="4">
                  <c:v>3249</c:v>
                </c:pt>
                <c:pt idx="5">
                  <c:v>3255</c:v>
                </c:pt>
                <c:pt idx="6">
                  <c:v>3261</c:v>
                </c:pt>
                <c:pt idx="7">
                  <c:v>3270</c:v>
                </c:pt>
                <c:pt idx="8">
                  <c:v>3277</c:v>
                </c:pt>
                <c:pt idx="9">
                  <c:v>3281</c:v>
                </c:pt>
                <c:pt idx="10">
                  <c:v>3287</c:v>
                </c:pt>
                <c:pt idx="11">
                  <c:v>3292</c:v>
                </c:pt>
                <c:pt idx="12">
                  <c:v>3295</c:v>
                </c:pt>
                <c:pt idx="13">
                  <c:v>3300</c:v>
                </c:pt>
                <c:pt idx="14">
                  <c:v>3304</c:v>
                </c:pt>
                <c:pt idx="15">
                  <c:v>3305</c:v>
                </c:pt>
                <c:pt idx="16">
                  <c:v>3312</c:v>
                </c:pt>
                <c:pt idx="17">
                  <c:v>3318</c:v>
                </c:pt>
                <c:pt idx="18">
                  <c:v>3322</c:v>
                </c:pt>
                <c:pt idx="19">
                  <c:v>3326</c:v>
                </c:pt>
                <c:pt idx="20">
                  <c:v>3329</c:v>
                </c:pt>
                <c:pt idx="21">
                  <c:v>3331</c:v>
                </c:pt>
                <c:pt idx="22">
                  <c:v>3331</c:v>
                </c:pt>
                <c:pt idx="23">
                  <c:v>3333</c:v>
                </c:pt>
                <c:pt idx="24">
                  <c:v>3335</c:v>
                </c:pt>
                <c:pt idx="25">
                  <c:v>3336</c:v>
                </c:pt>
                <c:pt idx="26">
                  <c:v>3339</c:v>
                </c:pt>
                <c:pt idx="27">
                  <c:v>3339</c:v>
                </c:pt>
                <c:pt idx="28">
                  <c:v>3341</c:v>
                </c:pt>
                <c:pt idx="29">
                  <c:v>3341</c:v>
                </c:pt>
                <c:pt idx="30">
                  <c:v>3342</c:v>
                </c:pt>
                <c:pt idx="31">
                  <c:v>3342</c:v>
                </c:pt>
                <c:pt idx="32">
                  <c:v>4632</c:v>
                </c:pt>
                <c:pt idx="33">
                  <c:v>4632</c:v>
                </c:pt>
                <c:pt idx="34">
                  <c:v>4632</c:v>
                </c:pt>
                <c:pt idx="35">
                  <c:v>4632</c:v>
                </c:pt>
                <c:pt idx="36">
                  <c:v>4632</c:v>
                </c:pt>
                <c:pt idx="37">
                  <c:v>4632</c:v>
                </c:pt>
                <c:pt idx="38">
                  <c:v>4632</c:v>
                </c:pt>
                <c:pt idx="39">
                  <c:v>4632</c:v>
                </c:pt>
                <c:pt idx="40">
                  <c:v>4632</c:v>
                </c:pt>
                <c:pt idx="41">
                  <c:v>4632</c:v>
                </c:pt>
                <c:pt idx="42">
                  <c:v>4633</c:v>
                </c:pt>
                <c:pt idx="43">
                  <c:v>4633</c:v>
                </c:pt>
                <c:pt idx="44">
                  <c:v>4633</c:v>
                </c:pt>
                <c:pt idx="45">
                  <c:v>4633</c:v>
                </c:pt>
                <c:pt idx="46">
                  <c:v>4633</c:v>
                </c:pt>
                <c:pt idx="47">
                  <c:v>4633</c:v>
                </c:pt>
                <c:pt idx="48">
                  <c:v>4633</c:v>
                </c:pt>
                <c:pt idx="49">
                  <c:v>4633</c:v>
                </c:pt>
                <c:pt idx="50">
                  <c:v>4633</c:v>
                </c:pt>
                <c:pt idx="51">
                  <c:v>4633</c:v>
                </c:pt>
                <c:pt idx="52">
                  <c:v>4633</c:v>
                </c:pt>
                <c:pt idx="53">
                  <c:v>4633</c:v>
                </c:pt>
                <c:pt idx="54">
                  <c:v>4633</c:v>
                </c:pt>
                <c:pt idx="55">
                  <c:v>4633</c:v>
                </c:pt>
                <c:pt idx="56">
                  <c:v>4633</c:v>
                </c:pt>
                <c:pt idx="57">
                  <c:v>4633</c:v>
                </c:pt>
                <c:pt idx="58">
                  <c:v>4633</c:v>
                </c:pt>
                <c:pt idx="59">
                  <c:v>4633</c:v>
                </c:pt>
                <c:pt idx="60">
                  <c:v>4633</c:v>
                </c:pt>
                <c:pt idx="61">
                  <c:v>4633</c:v>
                </c:pt>
                <c:pt idx="62">
                  <c:v>4634</c:v>
                </c:pt>
                <c:pt idx="63">
                  <c:v>4634</c:v>
                </c:pt>
                <c:pt idx="64">
                  <c:v>4634</c:v>
                </c:pt>
                <c:pt idx="65">
                  <c:v>4634</c:v>
                </c:pt>
                <c:pt idx="66">
                  <c:v>4634</c:v>
                </c:pt>
                <c:pt idx="67">
                  <c:v>4634</c:v>
                </c:pt>
                <c:pt idx="68">
                  <c:v>4634</c:v>
                </c:pt>
                <c:pt idx="69">
                  <c:v>4634</c:v>
                </c:pt>
                <c:pt idx="70">
                  <c:v>4634</c:v>
                </c:pt>
                <c:pt idx="71">
                  <c:v>4634</c:v>
                </c:pt>
                <c:pt idx="72">
                  <c:v>4634</c:v>
                </c:pt>
                <c:pt idx="73">
                  <c:v>4634</c:v>
                </c:pt>
                <c:pt idx="74">
                  <c:v>4634</c:v>
                </c:pt>
                <c:pt idx="75">
                  <c:v>4634</c:v>
                </c:pt>
                <c:pt idx="76">
                  <c:v>4634</c:v>
                </c:pt>
                <c:pt idx="77">
                  <c:v>4634</c:v>
                </c:pt>
                <c:pt idx="78">
                  <c:v>4634</c:v>
                </c:pt>
                <c:pt idx="79">
                  <c:v>4634</c:v>
                </c:pt>
                <c:pt idx="80">
                  <c:v>4634</c:v>
                </c:pt>
                <c:pt idx="81">
                  <c:v>4634</c:v>
                </c:pt>
                <c:pt idx="82">
                  <c:v>4634</c:v>
                </c:pt>
                <c:pt idx="83">
                  <c:v>4634</c:v>
                </c:pt>
                <c:pt idx="84">
                  <c:v>4634</c:v>
                </c:pt>
                <c:pt idx="85">
                  <c:v>4634</c:v>
                </c:pt>
                <c:pt idx="86">
                  <c:v>4634</c:v>
                </c:pt>
                <c:pt idx="87">
                  <c:v>4634</c:v>
                </c:pt>
                <c:pt idx="88">
                  <c:v>4634</c:v>
                </c:pt>
                <c:pt idx="89">
                  <c:v>4634</c:v>
                </c:pt>
                <c:pt idx="90">
                  <c:v>4634</c:v>
                </c:pt>
                <c:pt idx="91">
                  <c:v>4634</c:v>
                </c:pt>
                <c:pt idx="92">
                  <c:v>4634</c:v>
                </c:pt>
                <c:pt idx="93">
                  <c:v>4634</c:v>
                </c:pt>
                <c:pt idx="94">
                  <c:v>4634</c:v>
                </c:pt>
                <c:pt idx="95">
                  <c:v>4634</c:v>
                </c:pt>
                <c:pt idx="96">
                  <c:v>4634</c:v>
                </c:pt>
                <c:pt idx="97">
                  <c:v>4634</c:v>
                </c:pt>
                <c:pt idx="98">
                  <c:v>4634</c:v>
                </c:pt>
                <c:pt idx="99">
                  <c:v>4634</c:v>
                </c:pt>
                <c:pt idx="100">
                  <c:v>4634</c:v>
                </c:pt>
                <c:pt idx="101">
                  <c:v>4634</c:v>
                </c:pt>
                <c:pt idx="102">
                  <c:v>4634</c:v>
                </c:pt>
                <c:pt idx="103">
                  <c:v>4634</c:v>
                </c:pt>
                <c:pt idx="104">
                  <c:v>4634</c:v>
                </c:pt>
                <c:pt idx="105">
                  <c:v>4634</c:v>
                </c:pt>
                <c:pt idx="106">
                  <c:v>4634</c:v>
                </c:pt>
                <c:pt idx="107">
                  <c:v>4634</c:v>
                </c:pt>
                <c:pt idx="108">
                  <c:v>4634</c:v>
                </c:pt>
                <c:pt idx="109">
                  <c:v>4634</c:v>
                </c:pt>
                <c:pt idx="110">
                  <c:v>4634</c:v>
                </c:pt>
                <c:pt idx="111">
                  <c:v>4634</c:v>
                </c:pt>
                <c:pt idx="112">
                  <c:v>4634</c:v>
                </c:pt>
                <c:pt idx="113">
                  <c:v>4634</c:v>
                </c:pt>
                <c:pt idx="114">
                  <c:v>4634</c:v>
                </c:pt>
                <c:pt idx="115">
                  <c:v>4634</c:v>
                </c:pt>
                <c:pt idx="116">
                  <c:v>4634</c:v>
                </c:pt>
                <c:pt idx="117">
                  <c:v>4634</c:v>
                </c:pt>
                <c:pt idx="118">
                  <c:v>4634</c:v>
                </c:pt>
                <c:pt idx="119">
                  <c:v>4634</c:v>
                </c:pt>
                <c:pt idx="120">
                  <c:v>4634</c:v>
                </c:pt>
                <c:pt idx="121">
                  <c:v>4634</c:v>
                </c:pt>
                <c:pt idx="122">
                  <c:v>4634</c:v>
                </c:pt>
                <c:pt idx="123">
                  <c:v>4634</c:v>
                </c:pt>
                <c:pt idx="124">
                  <c:v>4634</c:v>
                </c:pt>
                <c:pt idx="125">
                  <c:v>4634</c:v>
                </c:pt>
                <c:pt idx="126">
                  <c:v>4634</c:v>
                </c:pt>
                <c:pt idx="127">
                  <c:v>4634</c:v>
                </c:pt>
                <c:pt idx="128">
                  <c:v>4634</c:v>
                </c:pt>
                <c:pt idx="129">
                  <c:v>4634</c:v>
                </c:pt>
                <c:pt idx="130">
                  <c:v>4634</c:v>
                </c:pt>
                <c:pt idx="131">
                  <c:v>4634</c:v>
                </c:pt>
                <c:pt idx="132">
                  <c:v>4634</c:v>
                </c:pt>
                <c:pt idx="133">
                  <c:v>4634</c:v>
                </c:pt>
                <c:pt idx="134">
                  <c:v>4634</c:v>
                </c:pt>
                <c:pt idx="135">
                  <c:v>4634</c:v>
                </c:pt>
                <c:pt idx="136">
                  <c:v>4634</c:v>
                </c:pt>
                <c:pt idx="137">
                  <c:v>4634</c:v>
                </c:pt>
                <c:pt idx="138">
                  <c:v>4634</c:v>
                </c:pt>
                <c:pt idx="139">
                  <c:v>4634</c:v>
                </c:pt>
                <c:pt idx="140">
                  <c:v>4635</c:v>
                </c:pt>
                <c:pt idx="141">
                  <c:v>4634</c:v>
                </c:pt>
                <c:pt idx="142">
                  <c:v>4634</c:v>
                </c:pt>
                <c:pt idx="143">
                  <c:v>4634</c:v>
                </c:pt>
                <c:pt idx="144">
                  <c:v>4634</c:v>
                </c:pt>
                <c:pt idx="145">
                  <c:v>4634</c:v>
                </c:pt>
                <c:pt idx="146">
                  <c:v>4634</c:v>
                </c:pt>
                <c:pt idx="147">
                  <c:v>4634</c:v>
                </c:pt>
                <c:pt idx="148">
                  <c:v>4634</c:v>
                </c:pt>
                <c:pt idx="149">
                  <c:v>4634</c:v>
                </c:pt>
                <c:pt idx="150">
                  <c:v>4634</c:v>
                </c:pt>
                <c:pt idx="151">
                  <c:v>4634</c:v>
                </c:pt>
                <c:pt idx="152">
                  <c:v>4634</c:v>
                </c:pt>
                <c:pt idx="153">
                  <c:v>4634</c:v>
                </c:pt>
                <c:pt idx="154">
                  <c:v>4634</c:v>
                </c:pt>
                <c:pt idx="155">
                  <c:v>4634</c:v>
                </c:pt>
                <c:pt idx="156">
                  <c:v>4634</c:v>
                </c:pt>
                <c:pt idx="157">
                  <c:v>4634</c:v>
                </c:pt>
                <c:pt idx="158">
                  <c:v>4634</c:v>
                </c:pt>
                <c:pt idx="159">
                  <c:v>4634</c:v>
                </c:pt>
                <c:pt idx="160">
                  <c:v>4634</c:v>
                </c:pt>
                <c:pt idx="161">
                  <c:v>4634</c:v>
                </c:pt>
                <c:pt idx="162">
                  <c:v>4634</c:v>
                </c:pt>
                <c:pt idx="163">
                  <c:v>4634</c:v>
                </c:pt>
                <c:pt idx="164">
                  <c:v>4634</c:v>
                </c:pt>
                <c:pt idx="165">
                  <c:v>4634</c:v>
                </c:pt>
                <c:pt idx="166">
                  <c:v>4634</c:v>
                </c:pt>
                <c:pt idx="167">
                  <c:v>4634</c:v>
                </c:pt>
                <c:pt idx="168">
                  <c:v>4634</c:v>
                </c:pt>
                <c:pt idx="169">
                  <c:v>4634</c:v>
                </c:pt>
                <c:pt idx="170">
                  <c:v>4634</c:v>
                </c:pt>
                <c:pt idx="171">
                  <c:v>4634</c:v>
                </c:pt>
                <c:pt idx="172">
                  <c:v>4634</c:v>
                </c:pt>
                <c:pt idx="173">
                  <c:v>4634</c:v>
                </c:pt>
                <c:pt idx="174">
                  <c:v>4634</c:v>
                </c:pt>
                <c:pt idx="175">
                  <c:v>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F-4974-8440-F20ADB55F601}"/>
            </c:ext>
          </c:extLst>
        </c:ser>
        <c:ser>
          <c:idx val="5"/>
          <c:order val="5"/>
          <c:tx>
            <c:strRef>
              <c:f>'Cumulative Deaths'!$H$2</c:f>
              <c:strCache>
                <c:ptCount val="1"/>
                <c:pt idx="0">
                  <c:v> Iran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Deaths'!$H$3:$H$178</c:f>
              <c:numCache>
                <c:formatCode>_(* #,##0_);_(* \(#,##0\);_(* "-"??_);_(@_)</c:formatCode>
                <c:ptCount val="176"/>
                <c:pt idx="0">
                  <c:v>853</c:v>
                </c:pt>
                <c:pt idx="1">
                  <c:v>988</c:v>
                </c:pt>
                <c:pt idx="2">
                  <c:v>1135</c:v>
                </c:pt>
                <c:pt idx="3">
                  <c:v>1284</c:v>
                </c:pt>
                <c:pt idx="4">
                  <c:v>1433</c:v>
                </c:pt>
                <c:pt idx="5">
                  <c:v>1556</c:v>
                </c:pt>
                <c:pt idx="6">
                  <c:v>1685</c:v>
                </c:pt>
                <c:pt idx="7">
                  <c:v>1812</c:v>
                </c:pt>
                <c:pt idx="8">
                  <c:v>1934</c:v>
                </c:pt>
                <c:pt idx="9">
                  <c:v>2077</c:v>
                </c:pt>
                <c:pt idx="10">
                  <c:v>2234</c:v>
                </c:pt>
                <c:pt idx="11">
                  <c:v>2378</c:v>
                </c:pt>
                <c:pt idx="12">
                  <c:v>2517</c:v>
                </c:pt>
                <c:pt idx="13">
                  <c:v>2640</c:v>
                </c:pt>
                <c:pt idx="14">
                  <c:v>2757</c:v>
                </c:pt>
                <c:pt idx="15">
                  <c:v>2898</c:v>
                </c:pt>
                <c:pt idx="16">
                  <c:v>3036</c:v>
                </c:pt>
                <c:pt idx="17">
                  <c:v>3160</c:v>
                </c:pt>
                <c:pt idx="18">
                  <c:v>3294</c:v>
                </c:pt>
                <c:pt idx="19">
                  <c:v>3452</c:v>
                </c:pt>
                <c:pt idx="20">
                  <c:v>3603</c:v>
                </c:pt>
                <c:pt idx="21">
                  <c:v>3739</c:v>
                </c:pt>
                <c:pt idx="22">
                  <c:v>3827</c:v>
                </c:pt>
                <c:pt idx="23">
                  <c:v>3993</c:v>
                </c:pt>
                <c:pt idx="24">
                  <c:v>4110</c:v>
                </c:pt>
                <c:pt idx="25">
                  <c:v>4232</c:v>
                </c:pt>
                <c:pt idx="26">
                  <c:v>4357</c:v>
                </c:pt>
                <c:pt idx="27">
                  <c:v>4474</c:v>
                </c:pt>
                <c:pt idx="28">
                  <c:v>4585</c:v>
                </c:pt>
                <c:pt idx="29">
                  <c:v>4683</c:v>
                </c:pt>
                <c:pt idx="30">
                  <c:v>4777</c:v>
                </c:pt>
                <c:pt idx="31">
                  <c:v>4869</c:v>
                </c:pt>
                <c:pt idx="32">
                  <c:v>4958</c:v>
                </c:pt>
                <c:pt idx="33">
                  <c:v>5031</c:v>
                </c:pt>
                <c:pt idx="34">
                  <c:v>5118</c:v>
                </c:pt>
                <c:pt idx="35">
                  <c:v>5209</c:v>
                </c:pt>
                <c:pt idx="36">
                  <c:v>5297</c:v>
                </c:pt>
                <c:pt idx="37">
                  <c:v>5391</c:v>
                </c:pt>
                <c:pt idx="38">
                  <c:v>5481</c:v>
                </c:pt>
                <c:pt idx="39">
                  <c:v>5574</c:v>
                </c:pt>
                <c:pt idx="40">
                  <c:v>5650</c:v>
                </c:pt>
                <c:pt idx="41">
                  <c:v>5710</c:v>
                </c:pt>
                <c:pt idx="42">
                  <c:v>5806</c:v>
                </c:pt>
                <c:pt idx="43">
                  <c:v>5877</c:v>
                </c:pt>
                <c:pt idx="44">
                  <c:v>5975</c:v>
                </c:pt>
                <c:pt idx="45">
                  <c:v>6028</c:v>
                </c:pt>
                <c:pt idx="46">
                  <c:v>6091</c:v>
                </c:pt>
                <c:pt idx="47">
                  <c:v>6156</c:v>
                </c:pt>
                <c:pt idx="48">
                  <c:v>6203</c:v>
                </c:pt>
                <c:pt idx="49">
                  <c:v>6277</c:v>
                </c:pt>
                <c:pt idx="50">
                  <c:v>6340</c:v>
                </c:pt>
                <c:pt idx="51">
                  <c:v>6418</c:v>
                </c:pt>
                <c:pt idx="52">
                  <c:v>6486</c:v>
                </c:pt>
                <c:pt idx="53">
                  <c:v>6541</c:v>
                </c:pt>
                <c:pt idx="54">
                  <c:v>6589</c:v>
                </c:pt>
                <c:pt idx="55">
                  <c:v>6640</c:v>
                </c:pt>
                <c:pt idx="56">
                  <c:v>6685</c:v>
                </c:pt>
                <c:pt idx="57">
                  <c:v>6733</c:v>
                </c:pt>
                <c:pt idx="58">
                  <c:v>6783</c:v>
                </c:pt>
                <c:pt idx="59">
                  <c:v>6854</c:v>
                </c:pt>
                <c:pt idx="60">
                  <c:v>6902</c:v>
                </c:pt>
                <c:pt idx="61">
                  <c:v>6937</c:v>
                </c:pt>
                <c:pt idx="62">
                  <c:v>6988</c:v>
                </c:pt>
                <c:pt idx="63">
                  <c:v>7057</c:v>
                </c:pt>
                <c:pt idx="64">
                  <c:v>7119</c:v>
                </c:pt>
                <c:pt idx="65">
                  <c:v>7183</c:v>
                </c:pt>
                <c:pt idx="66">
                  <c:v>7300</c:v>
                </c:pt>
                <c:pt idx="67">
                  <c:v>7359</c:v>
                </c:pt>
                <c:pt idx="68">
                  <c:v>7417</c:v>
                </c:pt>
                <c:pt idx="69">
                  <c:v>7451</c:v>
                </c:pt>
                <c:pt idx="70">
                  <c:v>7508</c:v>
                </c:pt>
                <c:pt idx="71">
                  <c:v>7564</c:v>
                </c:pt>
                <c:pt idx="72">
                  <c:v>7627</c:v>
                </c:pt>
                <c:pt idx="73">
                  <c:v>7677</c:v>
                </c:pt>
                <c:pt idx="74">
                  <c:v>7734</c:v>
                </c:pt>
                <c:pt idx="75">
                  <c:v>7797</c:v>
                </c:pt>
                <c:pt idx="76">
                  <c:v>7878</c:v>
                </c:pt>
                <c:pt idx="77">
                  <c:v>7942</c:v>
                </c:pt>
                <c:pt idx="78">
                  <c:v>8012</c:v>
                </c:pt>
                <c:pt idx="79">
                  <c:v>8071</c:v>
                </c:pt>
                <c:pt idx="80">
                  <c:v>8134</c:v>
                </c:pt>
                <c:pt idx="81">
                  <c:v>8209</c:v>
                </c:pt>
                <c:pt idx="82">
                  <c:v>8281</c:v>
                </c:pt>
                <c:pt idx="83">
                  <c:v>8351</c:v>
                </c:pt>
                <c:pt idx="84">
                  <c:v>8425</c:v>
                </c:pt>
                <c:pt idx="85">
                  <c:v>8506</c:v>
                </c:pt>
                <c:pt idx="86">
                  <c:v>8584</c:v>
                </c:pt>
                <c:pt idx="87">
                  <c:v>8659</c:v>
                </c:pt>
                <c:pt idx="88">
                  <c:v>8730</c:v>
                </c:pt>
                <c:pt idx="89">
                  <c:v>8837</c:v>
                </c:pt>
                <c:pt idx="90">
                  <c:v>8950</c:v>
                </c:pt>
                <c:pt idx="91">
                  <c:v>9065</c:v>
                </c:pt>
                <c:pt idx="92">
                  <c:v>9185</c:v>
                </c:pt>
                <c:pt idx="93">
                  <c:v>9272</c:v>
                </c:pt>
                <c:pt idx="94">
                  <c:v>9392</c:v>
                </c:pt>
                <c:pt idx="95">
                  <c:v>9507</c:v>
                </c:pt>
                <c:pt idx="96">
                  <c:v>9623</c:v>
                </c:pt>
                <c:pt idx="97">
                  <c:v>9742</c:v>
                </c:pt>
                <c:pt idx="98">
                  <c:v>9863</c:v>
                </c:pt>
                <c:pt idx="99">
                  <c:v>9996</c:v>
                </c:pt>
                <c:pt idx="100">
                  <c:v>10130</c:v>
                </c:pt>
                <c:pt idx="101">
                  <c:v>10239</c:v>
                </c:pt>
                <c:pt idx="102">
                  <c:v>10364</c:v>
                </c:pt>
                <c:pt idx="103">
                  <c:v>10508</c:v>
                </c:pt>
                <c:pt idx="104">
                  <c:v>10670</c:v>
                </c:pt>
                <c:pt idx="105">
                  <c:v>10817</c:v>
                </c:pt>
                <c:pt idx="106">
                  <c:v>10958</c:v>
                </c:pt>
                <c:pt idx="107">
                  <c:v>11106</c:v>
                </c:pt>
                <c:pt idx="108">
                  <c:v>11260</c:v>
                </c:pt>
                <c:pt idx="109">
                  <c:v>11408</c:v>
                </c:pt>
                <c:pt idx="110">
                  <c:v>11571</c:v>
                </c:pt>
                <c:pt idx="111">
                  <c:v>11731</c:v>
                </c:pt>
                <c:pt idx="112">
                  <c:v>11931</c:v>
                </c:pt>
                <c:pt idx="113">
                  <c:v>12084</c:v>
                </c:pt>
                <c:pt idx="114">
                  <c:v>12305</c:v>
                </c:pt>
                <c:pt idx="115">
                  <c:v>12447</c:v>
                </c:pt>
                <c:pt idx="116">
                  <c:v>12635</c:v>
                </c:pt>
                <c:pt idx="117">
                  <c:v>12829</c:v>
                </c:pt>
                <c:pt idx="118">
                  <c:v>13032</c:v>
                </c:pt>
                <c:pt idx="119">
                  <c:v>13211</c:v>
                </c:pt>
                <c:pt idx="120">
                  <c:v>13410</c:v>
                </c:pt>
                <c:pt idx="121">
                  <c:v>13608</c:v>
                </c:pt>
                <c:pt idx="122">
                  <c:v>13791</c:v>
                </c:pt>
                <c:pt idx="123">
                  <c:v>13979</c:v>
                </c:pt>
                <c:pt idx="124">
                  <c:v>14188</c:v>
                </c:pt>
                <c:pt idx="125">
                  <c:v>14405</c:v>
                </c:pt>
                <c:pt idx="126">
                  <c:v>14634</c:v>
                </c:pt>
                <c:pt idx="127">
                  <c:v>14853</c:v>
                </c:pt>
                <c:pt idx="128">
                  <c:v>15074</c:v>
                </c:pt>
                <c:pt idx="129">
                  <c:v>15289</c:v>
                </c:pt>
                <c:pt idx="130">
                  <c:v>15484</c:v>
                </c:pt>
                <c:pt idx="131">
                  <c:v>15700</c:v>
                </c:pt>
                <c:pt idx="132">
                  <c:v>15912</c:v>
                </c:pt>
                <c:pt idx="133">
                  <c:v>16147</c:v>
                </c:pt>
                <c:pt idx="134">
                  <c:v>16343</c:v>
                </c:pt>
                <c:pt idx="135">
                  <c:v>16569</c:v>
                </c:pt>
                <c:pt idx="136">
                  <c:v>16766</c:v>
                </c:pt>
                <c:pt idx="137">
                  <c:v>16982</c:v>
                </c:pt>
                <c:pt idx="138">
                  <c:v>17190</c:v>
                </c:pt>
                <c:pt idx="139">
                  <c:v>17405</c:v>
                </c:pt>
                <c:pt idx="140">
                  <c:v>17617</c:v>
                </c:pt>
                <c:pt idx="141">
                  <c:v>17802</c:v>
                </c:pt>
                <c:pt idx="142">
                  <c:v>17976</c:v>
                </c:pt>
                <c:pt idx="143">
                  <c:v>18132</c:v>
                </c:pt>
                <c:pt idx="144">
                  <c:v>18264</c:v>
                </c:pt>
                <c:pt idx="145">
                  <c:v>18427</c:v>
                </c:pt>
                <c:pt idx="146">
                  <c:v>18616</c:v>
                </c:pt>
                <c:pt idx="147">
                  <c:v>19162</c:v>
                </c:pt>
                <c:pt idx="148">
                  <c:v>19331</c:v>
                </c:pt>
                <c:pt idx="149">
                  <c:v>19804</c:v>
                </c:pt>
                <c:pt idx="150">
                  <c:v>19972</c:v>
                </c:pt>
                <c:pt idx="151">
                  <c:v>20125</c:v>
                </c:pt>
                <c:pt idx="152">
                  <c:v>20264</c:v>
                </c:pt>
                <c:pt idx="153">
                  <c:v>20376</c:v>
                </c:pt>
                <c:pt idx="154">
                  <c:v>20502</c:v>
                </c:pt>
                <c:pt idx="155">
                  <c:v>20643</c:v>
                </c:pt>
                <c:pt idx="156">
                  <c:v>20776</c:v>
                </c:pt>
                <c:pt idx="157">
                  <c:v>20901</c:v>
                </c:pt>
                <c:pt idx="158">
                  <c:v>21020</c:v>
                </c:pt>
                <c:pt idx="159">
                  <c:v>21137</c:v>
                </c:pt>
                <c:pt idx="160">
                  <c:v>21249</c:v>
                </c:pt>
                <c:pt idx="161">
                  <c:v>21359</c:v>
                </c:pt>
                <c:pt idx="162">
                  <c:v>21462</c:v>
                </c:pt>
                <c:pt idx="163">
                  <c:v>21571</c:v>
                </c:pt>
                <c:pt idx="164">
                  <c:v>21672</c:v>
                </c:pt>
                <c:pt idx="165">
                  <c:v>21797</c:v>
                </c:pt>
                <c:pt idx="166">
                  <c:v>21926</c:v>
                </c:pt>
                <c:pt idx="167">
                  <c:v>22154</c:v>
                </c:pt>
                <c:pt idx="168">
                  <c:v>22293</c:v>
                </c:pt>
                <c:pt idx="169">
                  <c:v>22410</c:v>
                </c:pt>
                <c:pt idx="170">
                  <c:v>22542</c:v>
                </c:pt>
                <c:pt idx="171">
                  <c:v>22669</c:v>
                </c:pt>
                <c:pt idx="172">
                  <c:v>22798</c:v>
                </c:pt>
                <c:pt idx="173">
                  <c:v>22913</c:v>
                </c:pt>
                <c:pt idx="174">
                  <c:v>23029</c:v>
                </c:pt>
                <c:pt idx="175">
                  <c:v>23157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EF-4974-8440-F20ADB55F601}"/>
            </c:ext>
          </c:extLst>
        </c:ser>
        <c:ser>
          <c:idx val="6"/>
          <c:order val="6"/>
          <c:tx>
            <c:strRef>
              <c:f>'Cumulative Deaths'!$I$2</c:f>
              <c:strCache>
                <c:ptCount val="1"/>
                <c:pt idx="0">
                  <c:v> Germany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Deaths'!$I$3:$I$178</c:f>
              <c:numCache>
                <c:formatCode>_(* #,##0_);_(* \(#,##0\);_(* "-"??_);_(@_)</c:formatCode>
                <c:ptCount val="176"/>
                <c:pt idx="0">
                  <c:v>15</c:v>
                </c:pt>
                <c:pt idx="1">
                  <c:v>24</c:v>
                </c:pt>
                <c:pt idx="2">
                  <c:v>28</c:v>
                </c:pt>
                <c:pt idx="3">
                  <c:v>43</c:v>
                </c:pt>
                <c:pt idx="4">
                  <c:v>53</c:v>
                </c:pt>
                <c:pt idx="5">
                  <c:v>80</c:v>
                </c:pt>
                <c:pt idx="6">
                  <c:v>93</c:v>
                </c:pt>
                <c:pt idx="7">
                  <c:v>122</c:v>
                </c:pt>
                <c:pt idx="8">
                  <c:v>157</c:v>
                </c:pt>
                <c:pt idx="9">
                  <c:v>197</c:v>
                </c:pt>
                <c:pt idx="10">
                  <c:v>265</c:v>
                </c:pt>
                <c:pt idx="11">
                  <c:v>304</c:v>
                </c:pt>
                <c:pt idx="12">
                  <c:v>404</c:v>
                </c:pt>
                <c:pt idx="13">
                  <c:v>500</c:v>
                </c:pt>
                <c:pt idx="14">
                  <c:v>600</c:v>
                </c:pt>
                <c:pt idx="15">
                  <c:v>734</c:v>
                </c:pt>
                <c:pt idx="16">
                  <c:v>876</c:v>
                </c:pt>
                <c:pt idx="17">
                  <c:v>1062</c:v>
                </c:pt>
                <c:pt idx="18">
                  <c:v>1223</c:v>
                </c:pt>
                <c:pt idx="19">
                  <c:v>1300</c:v>
                </c:pt>
                <c:pt idx="20">
                  <c:v>1524</c:v>
                </c:pt>
                <c:pt idx="21">
                  <c:v>1584</c:v>
                </c:pt>
                <c:pt idx="22">
                  <c:v>1948</c:v>
                </c:pt>
                <c:pt idx="23">
                  <c:v>2174</c:v>
                </c:pt>
                <c:pt idx="24">
                  <c:v>2447</c:v>
                </c:pt>
                <c:pt idx="25">
                  <c:v>2648</c:v>
                </c:pt>
                <c:pt idx="26">
                  <c:v>2778</c:v>
                </c:pt>
                <c:pt idx="27">
                  <c:v>2945</c:v>
                </c:pt>
                <c:pt idx="28">
                  <c:v>3105</c:v>
                </c:pt>
                <c:pt idx="29">
                  <c:v>3400</c:v>
                </c:pt>
                <c:pt idx="30">
                  <c:v>3700</c:v>
                </c:pt>
                <c:pt idx="31">
                  <c:v>3935</c:v>
                </c:pt>
                <c:pt idx="32">
                  <c:v>4285</c:v>
                </c:pt>
                <c:pt idx="33">
                  <c:v>4440</c:v>
                </c:pt>
                <c:pt idx="34">
                  <c:v>4569</c:v>
                </c:pt>
                <c:pt idx="35">
                  <c:v>4829</c:v>
                </c:pt>
                <c:pt idx="36">
                  <c:v>5058</c:v>
                </c:pt>
                <c:pt idx="37">
                  <c:v>5259</c:v>
                </c:pt>
                <c:pt idx="38">
                  <c:v>5489</c:v>
                </c:pt>
                <c:pt idx="39">
                  <c:v>5581</c:v>
                </c:pt>
                <c:pt idx="40">
                  <c:v>5786</c:v>
                </c:pt>
                <c:pt idx="41">
                  <c:v>5902</c:v>
                </c:pt>
                <c:pt idx="42">
                  <c:v>5985</c:v>
                </c:pt>
                <c:pt idx="43">
                  <c:v>6147</c:v>
                </c:pt>
                <c:pt idx="44">
                  <c:v>6326</c:v>
                </c:pt>
                <c:pt idx="45">
                  <c:v>6476</c:v>
                </c:pt>
                <c:pt idx="46">
                  <c:v>6652</c:v>
                </c:pt>
                <c:pt idx="47">
                  <c:v>6756</c:v>
                </c:pt>
                <c:pt idx="48">
                  <c:v>6834</c:v>
                </c:pt>
                <c:pt idx="49">
                  <c:v>6880</c:v>
                </c:pt>
                <c:pt idx="50">
                  <c:v>7000</c:v>
                </c:pt>
                <c:pt idx="51">
                  <c:v>7143</c:v>
                </c:pt>
                <c:pt idx="52">
                  <c:v>7285</c:v>
                </c:pt>
                <c:pt idx="53">
                  <c:v>7400</c:v>
                </c:pt>
                <c:pt idx="54">
                  <c:v>7515</c:v>
                </c:pt>
                <c:pt idx="55">
                  <c:v>7553</c:v>
                </c:pt>
                <c:pt idx="56">
                  <c:v>7575</c:v>
                </c:pt>
                <c:pt idx="57">
                  <c:v>7688</c:v>
                </c:pt>
                <c:pt idx="58">
                  <c:v>7762</c:v>
                </c:pt>
                <c:pt idx="59">
                  <c:v>7926</c:v>
                </c:pt>
                <c:pt idx="60">
                  <c:v>7933</c:v>
                </c:pt>
                <c:pt idx="61">
                  <c:v>8026</c:v>
                </c:pt>
                <c:pt idx="62">
                  <c:v>8035</c:v>
                </c:pt>
                <c:pt idx="63">
                  <c:v>8120</c:v>
                </c:pt>
                <c:pt idx="64">
                  <c:v>8174</c:v>
                </c:pt>
                <c:pt idx="65">
                  <c:v>8202</c:v>
                </c:pt>
                <c:pt idx="66">
                  <c:v>8318</c:v>
                </c:pt>
                <c:pt idx="67">
                  <c:v>8361</c:v>
                </c:pt>
                <c:pt idx="68">
                  <c:v>8375</c:v>
                </c:pt>
                <c:pt idx="69">
                  <c:v>8421</c:v>
                </c:pt>
                <c:pt idx="70">
                  <c:v>8475</c:v>
                </c:pt>
                <c:pt idx="71">
                  <c:v>8525</c:v>
                </c:pt>
                <c:pt idx="72">
                  <c:v>8564</c:v>
                </c:pt>
                <c:pt idx="73">
                  <c:v>8596</c:v>
                </c:pt>
                <c:pt idx="74">
                  <c:v>8600</c:v>
                </c:pt>
                <c:pt idx="75">
                  <c:v>8605</c:v>
                </c:pt>
                <c:pt idx="76">
                  <c:v>8605</c:v>
                </c:pt>
                <c:pt idx="77">
                  <c:v>8651</c:v>
                </c:pt>
                <c:pt idx="78">
                  <c:v>8683</c:v>
                </c:pt>
                <c:pt idx="79">
                  <c:v>8711</c:v>
                </c:pt>
                <c:pt idx="80">
                  <c:v>8739</c:v>
                </c:pt>
                <c:pt idx="81">
                  <c:v>8766</c:v>
                </c:pt>
                <c:pt idx="82">
                  <c:v>8772</c:v>
                </c:pt>
                <c:pt idx="83">
                  <c:v>8779</c:v>
                </c:pt>
                <c:pt idx="84">
                  <c:v>8795</c:v>
                </c:pt>
                <c:pt idx="85">
                  <c:v>8834</c:v>
                </c:pt>
                <c:pt idx="86">
                  <c:v>8834</c:v>
                </c:pt>
                <c:pt idx="87">
                  <c:v>8834</c:v>
                </c:pt>
                <c:pt idx="88">
                  <c:v>8876</c:v>
                </c:pt>
                <c:pt idx="89">
                  <c:v>8876</c:v>
                </c:pt>
                <c:pt idx="90">
                  <c:v>8879</c:v>
                </c:pt>
                <c:pt idx="91">
                  <c:v>8892</c:v>
                </c:pt>
                <c:pt idx="92">
                  <c:v>8931</c:v>
                </c:pt>
                <c:pt idx="93">
                  <c:v>8936</c:v>
                </c:pt>
                <c:pt idx="94">
                  <c:v>8966</c:v>
                </c:pt>
                <c:pt idx="95">
                  <c:v>8967</c:v>
                </c:pt>
                <c:pt idx="96">
                  <c:v>8967</c:v>
                </c:pt>
                <c:pt idx="97">
                  <c:v>8967</c:v>
                </c:pt>
                <c:pt idx="98">
                  <c:v>8975</c:v>
                </c:pt>
                <c:pt idx="99">
                  <c:v>8992</c:v>
                </c:pt>
                <c:pt idx="100">
                  <c:v>9009</c:v>
                </c:pt>
                <c:pt idx="101">
                  <c:v>9028</c:v>
                </c:pt>
                <c:pt idx="102">
                  <c:v>9031</c:v>
                </c:pt>
                <c:pt idx="103">
                  <c:v>9031</c:v>
                </c:pt>
                <c:pt idx="104">
                  <c:v>9043</c:v>
                </c:pt>
                <c:pt idx="105">
                  <c:v>9051</c:v>
                </c:pt>
                <c:pt idx="106">
                  <c:v>9062</c:v>
                </c:pt>
                <c:pt idx="107">
                  <c:v>9066</c:v>
                </c:pt>
                <c:pt idx="108">
                  <c:v>9069</c:v>
                </c:pt>
                <c:pt idx="109">
                  <c:v>9069</c:v>
                </c:pt>
                <c:pt idx="110">
                  <c:v>9069</c:v>
                </c:pt>
                <c:pt idx="111">
                  <c:v>9091</c:v>
                </c:pt>
                <c:pt idx="112">
                  <c:v>9091</c:v>
                </c:pt>
                <c:pt idx="113">
                  <c:v>9091</c:v>
                </c:pt>
                <c:pt idx="114">
                  <c:v>9091</c:v>
                </c:pt>
                <c:pt idx="115">
                  <c:v>9128</c:v>
                </c:pt>
                <c:pt idx="116">
                  <c:v>9128</c:v>
                </c:pt>
                <c:pt idx="117">
                  <c:v>9128</c:v>
                </c:pt>
                <c:pt idx="118">
                  <c:v>9137</c:v>
                </c:pt>
                <c:pt idx="119">
                  <c:v>9137</c:v>
                </c:pt>
                <c:pt idx="120">
                  <c:v>9137</c:v>
                </c:pt>
                <c:pt idx="121">
                  <c:v>9151</c:v>
                </c:pt>
                <c:pt idx="122">
                  <c:v>9160</c:v>
                </c:pt>
                <c:pt idx="123">
                  <c:v>9165</c:v>
                </c:pt>
                <c:pt idx="124">
                  <c:v>9165</c:v>
                </c:pt>
                <c:pt idx="125">
                  <c:v>9165</c:v>
                </c:pt>
                <c:pt idx="126">
                  <c:v>9175</c:v>
                </c:pt>
                <c:pt idx="127">
                  <c:v>9175</c:v>
                </c:pt>
                <c:pt idx="128">
                  <c:v>9175</c:v>
                </c:pt>
                <c:pt idx="129">
                  <c:v>9190</c:v>
                </c:pt>
                <c:pt idx="130">
                  <c:v>9204</c:v>
                </c:pt>
                <c:pt idx="131">
                  <c:v>9204</c:v>
                </c:pt>
                <c:pt idx="132">
                  <c:v>9204</c:v>
                </c:pt>
                <c:pt idx="133">
                  <c:v>9208</c:v>
                </c:pt>
                <c:pt idx="134">
                  <c:v>9208</c:v>
                </c:pt>
                <c:pt idx="135">
                  <c:v>9208</c:v>
                </c:pt>
                <c:pt idx="136">
                  <c:v>9208</c:v>
                </c:pt>
                <c:pt idx="137">
                  <c:v>9208</c:v>
                </c:pt>
                <c:pt idx="138">
                  <c:v>9208</c:v>
                </c:pt>
                <c:pt idx="139">
                  <c:v>9208</c:v>
                </c:pt>
                <c:pt idx="140">
                  <c:v>9243</c:v>
                </c:pt>
                <c:pt idx="141">
                  <c:v>9246</c:v>
                </c:pt>
                <c:pt idx="142">
                  <c:v>9255</c:v>
                </c:pt>
                <c:pt idx="143">
                  <c:v>9257</c:v>
                </c:pt>
                <c:pt idx="144">
                  <c:v>9265</c:v>
                </c:pt>
                <c:pt idx="145">
                  <c:v>9264</c:v>
                </c:pt>
                <c:pt idx="146">
                  <c:v>9267</c:v>
                </c:pt>
                <c:pt idx="147">
                  <c:v>9285</c:v>
                </c:pt>
                <c:pt idx="148">
                  <c:v>9292</c:v>
                </c:pt>
                <c:pt idx="149">
                  <c:v>9299</c:v>
                </c:pt>
                <c:pt idx="150">
                  <c:v>9309</c:v>
                </c:pt>
                <c:pt idx="151">
                  <c:v>9318</c:v>
                </c:pt>
                <c:pt idx="152">
                  <c:v>9329</c:v>
                </c:pt>
                <c:pt idx="153">
                  <c:v>9332</c:v>
                </c:pt>
                <c:pt idx="154">
                  <c:v>9334</c:v>
                </c:pt>
                <c:pt idx="155">
                  <c:v>9334</c:v>
                </c:pt>
                <c:pt idx="156">
                  <c:v>9339</c:v>
                </c:pt>
                <c:pt idx="157">
                  <c:v>9348</c:v>
                </c:pt>
                <c:pt idx="158">
                  <c:v>9356</c:v>
                </c:pt>
                <c:pt idx="159">
                  <c:v>9364</c:v>
                </c:pt>
                <c:pt idx="160">
                  <c:v>9365</c:v>
                </c:pt>
                <c:pt idx="161">
                  <c:v>9368</c:v>
                </c:pt>
                <c:pt idx="162">
                  <c:v>9368</c:v>
                </c:pt>
                <c:pt idx="163">
                  <c:v>9376</c:v>
                </c:pt>
                <c:pt idx="164">
                  <c:v>9385</c:v>
                </c:pt>
                <c:pt idx="165">
                  <c:v>9397</c:v>
                </c:pt>
                <c:pt idx="166">
                  <c:v>9403</c:v>
                </c:pt>
                <c:pt idx="167">
                  <c:v>9405</c:v>
                </c:pt>
                <c:pt idx="168">
                  <c:v>9405</c:v>
                </c:pt>
                <c:pt idx="169">
                  <c:v>9408</c:v>
                </c:pt>
                <c:pt idx="170">
                  <c:v>9412</c:v>
                </c:pt>
                <c:pt idx="171">
                  <c:v>9415</c:v>
                </c:pt>
                <c:pt idx="172">
                  <c:v>9421</c:v>
                </c:pt>
                <c:pt idx="173">
                  <c:v>9427</c:v>
                </c:pt>
                <c:pt idx="174">
                  <c:v>9431</c:v>
                </c:pt>
                <c:pt idx="175">
                  <c:v>9431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EF-4974-8440-F20ADB55F601}"/>
            </c:ext>
          </c:extLst>
        </c:ser>
        <c:ser>
          <c:idx val="7"/>
          <c:order val="7"/>
          <c:tx>
            <c:strRef>
              <c:f>'Cumulative Deaths'!$J$2</c:f>
              <c:strCache>
                <c:ptCount val="1"/>
                <c:pt idx="0">
                  <c:v> South Korea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Deaths'!$J$3:$J$178</c:f>
              <c:numCache>
                <c:formatCode>_(* #,##0_);_(* \(#,##0\);_(* "-"??_);_(@_)</c:formatCode>
                <c:ptCount val="176"/>
                <c:pt idx="0">
                  <c:v>81</c:v>
                </c:pt>
                <c:pt idx="1">
                  <c:v>84</c:v>
                </c:pt>
                <c:pt idx="2">
                  <c:v>91</c:v>
                </c:pt>
                <c:pt idx="3">
                  <c:v>94</c:v>
                </c:pt>
                <c:pt idx="4">
                  <c:v>100</c:v>
                </c:pt>
                <c:pt idx="5">
                  <c:v>104</c:v>
                </c:pt>
                <c:pt idx="6">
                  <c:v>109</c:v>
                </c:pt>
                <c:pt idx="7">
                  <c:v>118</c:v>
                </c:pt>
                <c:pt idx="8">
                  <c:v>125</c:v>
                </c:pt>
                <c:pt idx="9">
                  <c:v>131</c:v>
                </c:pt>
                <c:pt idx="10">
                  <c:v>136</c:v>
                </c:pt>
                <c:pt idx="11">
                  <c:v>141</c:v>
                </c:pt>
                <c:pt idx="12">
                  <c:v>152</c:v>
                </c:pt>
                <c:pt idx="13">
                  <c:v>158</c:v>
                </c:pt>
                <c:pt idx="14">
                  <c:v>162</c:v>
                </c:pt>
                <c:pt idx="15">
                  <c:v>165</c:v>
                </c:pt>
                <c:pt idx="16">
                  <c:v>169</c:v>
                </c:pt>
                <c:pt idx="17">
                  <c:v>173</c:v>
                </c:pt>
                <c:pt idx="18">
                  <c:v>174</c:v>
                </c:pt>
                <c:pt idx="19">
                  <c:v>180</c:v>
                </c:pt>
                <c:pt idx="20">
                  <c:v>183</c:v>
                </c:pt>
                <c:pt idx="21">
                  <c:v>189</c:v>
                </c:pt>
                <c:pt idx="22">
                  <c:v>199</c:v>
                </c:pt>
                <c:pt idx="23">
                  <c:v>204</c:v>
                </c:pt>
                <c:pt idx="24">
                  <c:v>204</c:v>
                </c:pt>
                <c:pt idx="25">
                  <c:v>208</c:v>
                </c:pt>
                <c:pt idx="26">
                  <c:v>211</c:v>
                </c:pt>
                <c:pt idx="27">
                  <c:v>214</c:v>
                </c:pt>
                <c:pt idx="28">
                  <c:v>217</c:v>
                </c:pt>
                <c:pt idx="29">
                  <c:v>222</c:v>
                </c:pt>
                <c:pt idx="30">
                  <c:v>225</c:v>
                </c:pt>
                <c:pt idx="31">
                  <c:v>229</c:v>
                </c:pt>
                <c:pt idx="32">
                  <c:v>230</c:v>
                </c:pt>
                <c:pt idx="33">
                  <c:v>232</c:v>
                </c:pt>
                <c:pt idx="34">
                  <c:v>234</c:v>
                </c:pt>
                <c:pt idx="35">
                  <c:v>236</c:v>
                </c:pt>
                <c:pt idx="36">
                  <c:v>237</c:v>
                </c:pt>
                <c:pt idx="37">
                  <c:v>238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246</c:v>
                </c:pt>
                <c:pt idx="45">
                  <c:v>247</c:v>
                </c:pt>
                <c:pt idx="46">
                  <c:v>248</c:v>
                </c:pt>
                <c:pt idx="47">
                  <c:v>250</c:v>
                </c:pt>
                <c:pt idx="48">
                  <c:v>250</c:v>
                </c:pt>
                <c:pt idx="49">
                  <c:v>252</c:v>
                </c:pt>
                <c:pt idx="50">
                  <c:v>254</c:v>
                </c:pt>
                <c:pt idx="51">
                  <c:v>255</c:v>
                </c:pt>
                <c:pt idx="52">
                  <c:v>256</c:v>
                </c:pt>
                <c:pt idx="53">
                  <c:v>256</c:v>
                </c:pt>
                <c:pt idx="54">
                  <c:v>256</c:v>
                </c:pt>
                <c:pt idx="55">
                  <c:v>256</c:v>
                </c:pt>
                <c:pt idx="56">
                  <c:v>256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260</c:v>
                </c:pt>
                <c:pt idx="61">
                  <c:v>262</c:v>
                </c:pt>
                <c:pt idx="62">
                  <c:v>262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264</c:v>
                </c:pt>
                <c:pt idx="67">
                  <c:v>266</c:v>
                </c:pt>
                <c:pt idx="68">
                  <c:v>266</c:v>
                </c:pt>
                <c:pt idx="69">
                  <c:v>267</c:v>
                </c:pt>
                <c:pt idx="70">
                  <c:v>269</c:v>
                </c:pt>
                <c:pt idx="71">
                  <c:v>269</c:v>
                </c:pt>
                <c:pt idx="72">
                  <c:v>269</c:v>
                </c:pt>
                <c:pt idx="73">
                  <c:v>269</c:v>
                </c:pt>
                <c:pt idx="74">
                  <c:v>269</c:v>
                </c:pt>
                <c:pt idx="75">
                  <c:v>270</c:v>
                </c:pt>
                <c:pt idx="76">
                  <c:v>271</c:v>
                </c:pt>
                <c:pt idx="77">
                  <c:v>272</c:v>
                </c:pt>
                <c:pt idx="78">
                  <c:v>273</c:v>
                </c:pt>
                <c:pt idx="79">
                  <c:v>273</c:v>
                </c:pt>
                <c:pt idx="80">
                  <c:v>273</c:v>
                </c:pt>
                <c:pt idx="81">
                  <c:v>273</c:v>
                </c:pt>
                <c:pt idx="82">
                  <c:v>273</c:v>
                </c:pt>
                <c:pt idx="83">
                  <c:v>273</c:v>
                </c:pt>
                <c:pt idx="84">
                  <c:v>274</c:v>
                </c:pt>
                <c:pt idx="85">
                  <c:v>276</c:v>
                </c:pt>
                <c:pt idx="86">
                  <c:v>276</c:v>
                </c:pt>
                <c:pt idx="87">
                  <c:v>277</c:v>
                </c:pt>
                <c:pt idx="88">
                  <c:v>277</c:v>
                </c:pt>
                <c:pt idx="89">
                  <c:v>277</c:v>
                </c:pt>
                <c:pt idx="90">
                  <c:v>277</c:v>
                </c:pt>
                <c:pt idx="91">
                  <c:v>278</c:v>
                </c:pt>
                <c:pt idx="92">
                  <c:v>279</c:v>
                </c:pt>
                <c:pt idx="93">
                  <c:v>280</c:v>
                </c:pt>
                <c:pt idx="94">
                  <c:v>280</c:v>
                </c:pt>
                <c:pt idx="95">
                  <c:v>280</c:v>
                </c:pt>
                <c:pt idx="9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EF-4974-8440-F20ADB55F601}"/>
            </c:ext>
          </c:extLst>
        </c:ser>
        <c:ser>
          <c:idx val="9"/>
          <c:order val="9"/>
          <c:tx>
            <c:strRef>
              <c:f>'Cumulative Deaths'!$L$2</c:f>
              <c:strCache>
                <c:ptCount val="1"/>
                <c:pt idx="0">
                  <c:v> Canada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Deaths'!$L$3:$L$178</c:f>
              <c:numCache>
                <c:formatCode>_(* #,##0_);_(* \(#,##0\);_(* "-"??_);_(@_)</c:formatCode>
                <c:ptCount val="17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14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28</c:v>
                </c:pt>
                <c:pt idx="10">
                  <c:v>36</c:v>
                </c:pt>
                <c:pt idx="11">
                  <c:v>44</c:v>
                </c:pt>
                <c:pt idx="12">
                  <c:v>56</c:v>
                </c:pt>
                <c:pt idx="13">
                  <c:v>64</c:v>
                </c:pt>
                <c:pt idx="14">
                  <c:v>67</c:v>
                </c:pt>
                <c:pt idx="15">
                  <c:v>92</c:v>
                </c:pt>
                <c:pt idx="16">
                  <c:v>108</c:v>
                </c:pt>
                <c:pt idx="17">
                  <c:v>134</c:v>
                </c:pt>
                <c:pt idx="18">
                  <c:v>173</c:v>
                </c:pt>
                <c:pt idx="19">
                  <c:v>217</c:v>
                </c:pt>
                <c:pt idx="20">
                  <c:v>258</c:v>
                </c:pt>
                <c:pt idx="21">
                  <c:v>294</c:v>
                </c:pt>
                <c:pt idx="22">
                  <c:v>345</c:v>
                </c:pt>
                <c:pt idx="23">
                  <c:v>402</c:v>
                </c:pt>
                <c:pt idx="24">
                  <c:v>503</c:v>
                </c:pt>
                <c:pt idx="25">
                  <c:v>556</c:v>
                </c:pt>
                <c:pt idx="26">
                  <c:v>648</c:v>
                </c:pt>
                <c:pt idx="27">
                  <c:v>675</c:v>
                </c:pt>
                <c:pt idx="28">
                  <c:v>767</c:v>
                </c:pt>
                <c:pt idx="29">
                  <c:v>824</c:v>
                </c:pt>
                <c:pt idx="30">
                  <c:v>1006</c:v>
                </c:pt>
                <c:pt idx="31">
                  <c:v>1191</c:v>
                </c:pt>
                <c:pt idx="32">
                  <c:v>1310</c:v>
                </c:pt>
                <c:pt idx="33">
                  <c:v>1357</c:v>
                </c:pt>
                <c:pt idx="34">
                  <c:v>1523</c:v>
                </c:pt>
                <c:pt idx="35">
                  <c:v>1696</c:v>
                </c:pt>
                <c:pt idx="36">
                  <c:v>1799</c:v>
                </c:pt>
                <c:pt idx="37">
                  <c:v>2025</c:v>
                </c:pt>
                <c:pt idx="38">
                  <c:v>2220</c:v>
                </c:pt>
                <c:pt idx="39">
                  <c:v>2379</c:v>
                </c:pt>
                <c:pt idx="40">
                  <c:v>2456</c:v>
                </c:pt>
                <c:pt idx="41">
                  <c:v>2489</c:v>
                </c:pt>
                <c:pt idx="42">
                  <c:v>2701</c:v>
                </c:pt>
                <c:pt idx="43">
                  <c:v>2820</c:v>
                </c:pt>
                <c:pt idx="44">
                  <c:v>2904</c:v>
                </c:pt>
                <c:pt idx="45">
                  <c:v>3082</c:v>
                </c:pt>
                <c:pt idx="46">
                  <c:v>3224</c:v>
                </c:pt>
                <c:pt idx="47">
                  <c:v>3560</c:v>
                </c:pt>
                <c:pt idx="48">
                  <c:v>3606</c:v>
                </c:pt>
                <c:pt idx="49">
                  <c:v>3767</c:v>
                </c:pt>
                <c:pt idx="50">
                  <c:v>3918</c:v>
                </c:pt>
                <c:pt idx="51">
                  <c:v>4223</c:v>
                </c:pt>
                <c:pt idx="52">
                  <c:v>4404</c:v>
                </c:pt>
                <c:pt idx="53">
                  <c:v>4473</c:v>
                </c:pt>
                <c:pt idx="54">
                  <c:v>4628</c:v>
                </c:pt>
                <c:pt idx="55">
                  <c:v>4870</c:v>
                </c:pt>
                <c:pt idx="56">
                  <c:v>4907</c:v>
                </c:pt>
                <c:pt idx="57">
                  <c:v>5049</c:v>
                </c:pt>
                <c:pt idx="58">
                  <c:v>5209</c:v>
                </c:pt>
                <c:pt idx="59">
                  <c:v>5337</c:v>
                </c:pt>
                <c:pt idx="60">
                  <c:v>5553</c:v>
                </c:pt>
                <c:pt idx="61">
                  <c:v>5677</c:v>
                </c:pt>
                <c:pt idx="62">
                  <c:v>5781</c:v>
                </c:pt>
                <c:pt idx="63">
                  <c:v>5839</c:v>
                </c:pt>
                <c:pt idx="64">
                  <c:v>5858</c:v>
                </c:pt>
                <c:pt idx="65">
                  <c:v>6027</c:v>
                </c:pt>
                <c:pt idx="66">
                  <c:v>6180</c:v>
                </c:pt>
                <c:pt idx="67">
                  <c:v>6277</c:v>
                </c:pt>
                <c:pt idx="68">
                  <c:v>6380</c:v>
                </c:pt>
                <c:pt idx="69">
                  <c:v>6453</c:v>
                </c:pt>
                <c:pt idx="70">
                  <c:v>6566</c:v>
                </c:pt>
                <c:pt idx="71">
                  <c:v>6760</c:v>
                </c:pt>
                <c:pt idx="72">
                  <c:v>6873</c:v>
                </c:pt>
                <c:pt idx="73">
                  <c:v>6979</c:v>
                </c:pt>
                <c:pt idx="74">
                  <c:v>7073</c:v>
                </c:pt>
                <c:pt idx="75">
                  <c:v>7092</c:v>
                </c:pt>
                <c:pt idx="76">
                  <c:v>7325</c:v>
                </c:pt>
                <c:pt idx="77">
                  <c:v>7395</c:v>
                </c:pt>
                <c:pt idx="78">
                  <c:v>7495</c:v>
                </c:pt>
                <c:pt idx="79">
                  <c:v>7636</c:v>
                </c:pt>
                <c:pt idx="80">
                  <c:v>7702</c:v>
                </c:pt>
                <c:pt idx="81">
                  <c:v>7773</c:v>
                </c:pt>
                <c:pt idx="82">
                  <c:v>7800</c:v>
                </c:pt>
                <c:pt idx="83">
                  <c:v>7830</c:v>
                </c:pt>
                <c:pt idx="84">
                  <c:v>7849</c:v>
                </c:pt>
                <c:pt idx="85">
                  <c:v>7960</c:v>
                </c:pt>
                <c:pt idx="86">
                  <c:v>7996</c:v>
                </c:pt>
                <c:pt idx="87">
                  <c:v>8048</c:v>
                </c:pt>
                <c:pt idx="88">
                  <c:v>8105</c:v>
                </c:pt>
                <c:pt idx="89">
                  <c:v>8146</c:v>
                </c:pt>
                <c:pt idx="90">
                  <c:v>8174</c:v>
                </c:pt>
                <c:pt idx="91">
                  <c:v>8213</c:v>
                </c:pt>
                <c:pt idx="92">
                  <c:v>8254</c:v>
                </c:pt>
                <c:pt idx="93">
                  <c:v>8299</c:v>
                </c:pt>
                <c:pt idx="94">
                  <c:v>8346</c:v>
                </c:pt>
                <c:pt idx="95">
                  <c:v>8410</c:v>
                </c:pt>
                <c:pt idx="96">
                  <c:v>8430</c:v>
                </c:pt>
                <c:pt idx="97">
                  <c:v>8433</c:v>
                </c:pt>
                <c:pt idx="98">
                  <c:v>8453</c:v>
                </c:pt>
                <c:pt idx="99">
                  <c:v>8483</c:v>
                </c:pt>
                <c:pt idx="100">
                  <c:v>8501</c:v>
                </c:pt>
                <c:pt idx="101">
                  <c:v>8507</c:v>
                </c:pt>
                <c:pt idx="102">
                  <c:v>8516</c:v>
                </c:pt>
                <c:pt idx="103">
                  <c:v>8522</c:v>
                </c:pt>
                <c:pt idx="104">
                  <c:v>8566</c:v>
                </c:pt>
                <c:pt idx="105">
                  <c:v>8591</c:v>
                </c:pt>
                <c:pt idx="106">
                  <c:v>8615</c:v>
                </c:pt>
                <c:pt idx="107">
                  <c:v>8637</c:v>
                </c:pt>
                <c:pt idx="108">
                  <c:v>8663</c:v>
                </c:pt>
                <c:pt idx="109">
                  <c:v>8668</c:v>
                </c:pt>
                <c:pt idx="110">
                  <c:v>8684</c:v>
                </c:pt>
                <c:pt idx="111">
                  <c:v>8687</c:v>
                </c:pt>
                <c:pt idx="112">
                  <c:v>8708</c:v>
                </c:pt>
                <c:pt idx="113">
                  <c:v>8733</c:v>
                </c:pt>
                <c:pt idx="114">
                  <c:v>8746</c:v>
                </c:pt>
                <c:pt idx="115">
                  <c:v>8759</c:v>
                </c:pt>
                <c:pt idx="116">
                  <c:v>8773</c:v>
                </c:pt>
                <c:pt idx="117">
                  <c:v>8783</c:v>
                </c:pt>
                <c:pt idx="118">
                  <c:v>8787</c:v>
                </c:pt>
                <c:pt idx="119">
                  <c:v>8790</c:v>
                </c:pt>
                <c:pt idx="120">
                  <c:v>8798</c:v>
                </c:pt>
                <c:pt idx="121">
                  <c:v>8825</c:v>
                </c:pt>
                <c:pt idx="122">
                  <c:v>8835</c:v>
                </c:pt>
                <c:pt idx="123">
                  <c:v>8848</c:v>
                </c:pt>
                <c:pt idx="124">
                  <c:v>8852</c:v>
                </c:pt>
                <c:pt idx="125">
                  <c:v>8855</c:v>
                </c:pt>
                <c:pt idx="126">
                  <c:v>8858</c:v>
                </c:pt>
                <c:pt idx="127">
                  <c:v>8868</c:v>
                </c:pt>
                <c:pt idx="128">
                  <c:v>8870</c:v>
                </c:pt>
                <c:pt idx="129">
                  <c:v>8877</c:v>
                </c:pt>
                <c:pt idx="130">
                  <c:v>8885</c:v>
                </c:pt>
                <c:pt idx="131">
                  <c:v>8890</c:v>
                </c:pt>
                <c:pt idx="132">
                  <c:v>8891</c:v>
                </c:pt>
                <c:pt idx="133">
                  <c:v>8908</c:v>
                </c:pt>
                <c:pt idx="134">
                  <c:v>8914</c:v>
                </c:pt>
                <c:pt idx="135">
                  <c:v>8923</c:v>
                </c:pt>
                <c:pt idx="136">
                  <c:v>8933</c:v>
                </c:pt>
                <c:pt idx="137">
                  <c:v>8935</c:v>
                </c:pt>
                <c:pt idx="138">
                  <c:v>8945</c:v>
                </c:pt>
                <c:pt idx="139">
                  <c:v>8947</c:v>
                </c:pt>
                <c:pt idx="140">
                  <c:v>8953</c:v>
                </c:pt>
                <c:pt idx="141">
                  <c:v>8960</c:v>
                </c:pt>
                <c:pt idx="142">
                  <c:v>8963</c:v>
                </c:pt>
                <c:pt idx="143">
                  <c:v>8966</c:v>
                </c:pt>
                <c:pt idx="144">
                  <c:v>8976</c:v>
                </c:pt>
                <c:pt idx="145">
                  <c:v>8981</c:v>
                </c:pt>
                <c:pt idx="146">
                  <c:v>8982</c:v>
                </c:pt>
                <c:pt idx="147">
                  <c:v>9006</c:v>
                </c:pt>
                <c:pt idx="148">
                  <c:v>9019</c:v>
                </c:pt>
                <c:pt idx="149">
                  <c:v>9026</c:v>
                </c:pt>
                <c:pt idx="150">
                  <c:v>9032</c:v>
                </c:pt>
                <c:pt idx="151">
                  <c:v>9046</c:v>
                </c:pt>
                <c:pt idx="152">
                  <c:v>9051</c:v>
                </c:pt>
                <c:pt idx="153">
                  <c:v>9060</c:v>
                </c:pt>
                <c:pt idx="154">
                  <c:v>9071</c:v>
                </c:pt>
                <c:pt idx="155">
                  <c:v>9072</c:v>
                </c:pt>
                <c:pt idx="156">
                  <c:v>9078</c:v>
                </c:pt>
                <c:pt idx="157">
                  <c:v>9086</c:v>
                </c:pt>
                <c:pt idx="158">
                  <c:v>9092</c:v>
                </c:pt>
                <c:pt idx="159">
                  <c:v>9098</c:v>
                </c:pt>
                <c:pt idx="160">
                  <c:v>9108</c:v>
                </c:pt>
                <c:pt idx="161">
                  <c:v>9113</c:v>
                </c:pt>
                <c:pt idx="162">
                  <c:v>9114</c:v>
                </c:pt>
                <c:pt idx="163">
                  <c:v>9120</c:v>
                </c:pt>
                <c:pt idx="164">
                  <c:v>9129</c:v>
                </c:pt>
                <c:pt idx="165">
                  <c:v>9134</c:v>
                </c:pt>
                <c:pt idx="166">
                  <c:v>9141</c:v>
                </c:pt>
                <c:pt idx="167">
                  <c:v>9143</c:v>
                </c:pt>
                <c:pt idx="168">
                  <c:v>9145</c:v>
                </c:pt>
                <c:pt idx="169">
                  <c:v>9146</c:v>
                </c:pt>
                <c:pt idx="170">
                  <c:v>9146</c:v>
                </c:pt>
                <c:pt idx="171">
                  <c:v>9154</c:v>
                </c:pt>
                <c:pt idx="172">
                  <c:v>9158</c:v>
                </c:pt>
                <c:pt idx="173">
                  <c:v>9163</c:v>
                </c:pt>
                <c:pt idx="174">
                  <c:v>9170</c:v>
                </c:pt>
                <c:pt idx="175">
                  <c:v>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EF-4974-8440-F20ADB55F601}"/>
            </c:ext>
          </c:extLst>
        </c:ser>
        <c:ser>
          <c:idx val="11"/>
          <c:order val="11"/>
          <c:tx>
            <c:strRef>
              <c:f>'Cumulative Deaths'!$N$2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Deaths'!$N$3:$N$178</c:f>
              <c:numCache>
                <c:formatCode>_(* #,##0_);_(* \(#,##0\);_(* "-"??_);_(@_)</c:formatCode>
                <c:ptCount val="176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33</c:v>
                </c:pt>
                <c:pt idx="4">
                  <c:v>34</c:v>
                </c:pt>
                <c:pt idx="5">
                  <c:v>36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51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59</c:v>
                </c:pt>
                <c:pt idx="16">
                  <c:v>69</c:v>
                </c:pt>
                <c:pt idx="17">
                  <c:v>72</c:v>
                </c:pt>
                <c:pt idx="18">
                  <c:v>77</c:v>
                </c:pt>
                <c:pt idx="19">
                  <c:v>84</c:v>
                </c:pt>
                <c:pt idx="20">
                  <c:v>84</c:v>
                </c:pt>
                <c:pt idx="21">
                  <c:v>97</c:v>
                </c:pt>
                <c:pt idx="22">
                  <c:v>98</c:v>
                </c:pt>
                <c:pt idx="23">
                  <c:v>103</c:v>
                </c:pt>
                <c:pt idx="24">
                  <c:v>107</c:v>
                </c:pt>
                <c:pt idx="25">
                  <c:v>119</c:v>
                </c:pt>
                <c:pt idx="26">
                  <c:v>132</c:v>
                </c:pt>
                <c:pt idx="27">
                  <c:v>137</c:v>
                </c:pt>
                <c:pt idx="28">
                  <c:v>143</c:v>
                </c:pt>
                <c:pt idx="29">
                  <c:v>162</c:v>
                </c:pt>
                <c:pt idx="30">
                  <c:v>178</c:v>
                </c:pt>
                <c:pt idx="31">
                  <c:v>190</c:v>
                </c:pt>
                <c:pt idx="32">
                  <c:v>207</c:v>
                </c:pt>
                <c:pt idx="33">
                  <c:v>223</c:v>
                </c:pt>
                <c:pt idx="34">
                  <c:v>238</c:v>
                </c:pt>
                <c:pt idx="35">
                  <c:v>263</c:v>
                </c:pt>
                <c:pt idx="36">
                  <c:v>283</c:v>
                </c:pt>
                <c:pt idx="37">
                  <c:v>298</c:v>
                </c:pt>
                <c:pt idx="38">
                  <c:v>328</c:v>
                </c:pt>
                <c:pt idx="39">
                  <c:v>345</c:v>
                </c:pt>
                <c:pt idx="40">
                  <c:v>360</c:v>
                </c:pt>
                <c:pt idx="41">
                  <c:v>372</c:v>
                </c:pt>
                <c:pt idx="42">
                  <c:v>394</c:v>
                </c:pt>
                <c:pt idx="43">
                  <c:v>413</c:v>
                </c:pt>
                <c:pt idx="44">
                  <c:v>435</c:v>
                </c:pt>
                <c:pt idx="45">
                  <c:v>455</c:v>
                </c:pt>
                <c:pt idx="46">
                  <c:v>477</c:v>
                </c:pt>
                <c:pt idx="47">
                  <c:v>517</c:v>
                </c:pt>
                <c:pt idx="48">
                  <c:v>536</c:v>
                </c:pt>
                <c:pt idx="49">
                  <c:v>555</c:v>
                </c:pt>
                <c:pt idx="50">
                  <c:v>566</c:v>
                </c:pt>
                <c:pt idx="51">
                  <c:v>577</c:v>
                </c:pt>
                <c:pt idx="52">
                  <c:v>590</c:v>
                </c:pt>
                <c:pt idx="53">
                  <c:v>606</c:v>
                </c:pt>
                <c:pt idx="54">
                  <c:v>624</c:v>
                </c:pt>
                <c:pt idx="55">
                  <c:v>633</c:v>
                </c:pt>
                <c:pt idx="56">
                  <c:v>657</c:v>
                </c:pt>
                <c:pt idx="57">
                  <c:v>678</c:v>
                </c:pt>
                <c:pt idx="58">
                  <c:v>696</c:v>
                </c:pt>
                <c:pt idx="59">
                  <c:v>712</c:v>
                </c:pt>
                <c:pt idx="60">
                  <c:v>729</c:v>
                </c:pt>
                <c:pt idx="61">
                  <c:v>748</c:v>
                </c:pt>
                <c:pt idx="62">
                  <c:v>756</c:v>
                </c:pt>
                <c:pt idx="63">
                  <c:v>768</c:v>
                </c:pt>
                <c:pt idx="64">
                  <c:v>773</c:v>
                </c:pt>
                <c:pt idx="65">
                  <c:v>784</c:v>
                </c:pt>
                <c:pt idx="66">
                  <c:v>799</c:v>
                </c:pt>
                <c:pt idx="67">
                  <c:v>825</c:v>
                </c:pt>
                <c:pt idx="68">
                  <c:v>825</c:v>
                </c:pt>
                <c:pt idx="69">
                  <c:v>843</c:v>
                </c:pt>
                <c:pt idx="70">
                  <c:v>860</c:v>
                </c:pt>
                <c:pt idx="71">
                  <c:v>869</c:v>
                </c:pt>
                <c:pt idx="72">
                  <c:v>882</c:v>
                </c:pt>
                <c:pt idx="73">
                  <c:v>889</c:v>
                </c:pt>
                <c:pt idx="74">
                  <c:v>894</c:v>
                </c:pt>
                <c:pt idx="75">
                  <c:v>897</c:v>
                </c:pt>
                <c:pt idx="76">
                  <c:v>898</c:v>
                </c:pt>
                <c:pt idx="77">
                  <c:v>901</c:v>
                </c:pt>
                <c:pt idx="78">
                  <c:v>905</c:v>
                </c:pt>
                <c:pt idx="79">
                  <c:v>910</c:v>
                </c:pt>
                <c:pt idx="80">
                  <c:v>910</c:v>
                </c:pt>
                <c:pt idx="81">
                  <c:v>916</c:v>
                </c:pt>
                <c:pt idx="82">
                  <c:v>916</c:v>
                </c:pt>
                <c:pt idx="83">
                  <c:v>919</c:v>
                </c:pt>
                <c:pt idx="84">
                  <c:v>920</c:v>
                </c:pt>
                <c:pt idx="85">
                  <c:v>922</c:v>
                </c:pt>
                <c:pt idx="86">
                  <c:v>922</c:v>
                </c:pt>
                <c:pt idx="87">
                  <c:v>925</c:v>
                </c:pt>
                <c:pt idx="88">
                  <c:v>927</c:v>
                </c:pt>
                <c:pt idx="89">
                  <c:v>927</c:v>
                </c:pt>
                <c:pt idx="90">
                  <c:v>927</c:v>
                </c:pt>
                <c:pt idx="91">
                  <c:v>934</c:v>
                </c:pt>
                <c:pt idx="92">
                  <c:v>934</c:v>
                </c:pt>
                <c:pt idx="93">
                  <c:v>935</c:v>
                </c:pt>
                <c:pt idx="94">
                  <c:v>937</c:v>
                </c:pt>
                <c:pt idx="95">
                  <c:v>954</c:v>
                </c:pt>
                <c:pt idx="96">
                  <c:v>955</c:v>
                </c:pt>
                <c:pt idx="97">
                  <c:v>955</c:v>
                </c:pt>
                <c:pt idx="98">
                  <c:v>956</c:v>
                </c:pt>
                <c:pt idx="99">
                  <c:v>969</c:v>
                </c:pt>
                <c:pt idx="100">
                  <c:v>971</c:v>
                </c:pt>
                <c:pt idx="101">
                  <c:v>971</c:v>
                </c:pt>
                <c:pt idx="102">
                  <c:v>971</c:v>
                </c:pt>
                <c:pt idx="103">
                  <c:v>971</c:v>
                </c:pt>
                <c:pt idx="104">
                  <c:v>972</c:v>
                </c:pt>
                <c:pt idx="105">
                  <c:v>972</c:v>
                </c:pt>
                <c:pt idx="106">
                  <c:v>976</c:v>
                </c:pt>
                <c:pt idx="107">
                  <c:v>977</c:v>
                </c:pt>
                <c:pt idx="108">
                  <c:v>977</c:v>
                </c:pt>
                <c:pt idx="109">
                  <c:v>977</c:v>
                </c:pt>
                <c:pt idx="110">
                  <c:v>977</c:v>
                </c:pt>
                <c:pt idx="111">
                  <c:v>977</c:v>
                </c:pt>
                <c:pt idx="112">
                  <c:v>979</c:v>
                </c:pt>
                <c:pt idx="113">
                  <c:v>982</c:v>
                </c:pt>
                <c:pt idx="114">
                  <c:v>982</c:v>
                </c:pt>
                <c:pt idx="115">
                  <c:v>982</c:v>
                </c:pt>
                <c:pt idx="116">
                  <c:v>983</c:v>
                </c:pt>
                <c:pt idx="117">
                  <c:v>983</c:v>
                </c:pt>
                <c:pt idx="118">
                  <c:v>984</c:v>
                </c:pt>
                <c:pt idx="119">
                  <c:v>984</c:v>
                </c:pt>
                <c:pt idx="120">
                  <c:v>985</c:v>
                </c:pt>
                <c:pt idx="121">
                  <c:v>985</c:v>
                </c:pt>
                <c:pt idx="122">
                  <c:v>985</c:v>
                </c:pt>
                <c:pt idx="123">
                  <c:v>985</c:v>
                </c:pt>
                <c:pt idx="124">
                  <c:v>986</c:v>
                </c:pt>
                <c:pt idx="125">
                  <c:v>988</c:v>
                </c:pt>
                <c:pt idx="126">
                  <c:v>988</c:v>
                </c:pt>
                <c:pt idx="127">
                  <c:v>989</c:v>
                </c:pt>
                <c:pt idx="128">
                  <c:v>992</c:v>
                </c:pt>
                <c:pt idx="129">
                  <c:v>994</c:v>
                </c:pt>
                <c:pt idx="130">
                  <c:v>996</c:v>
                </c:pt>
                <c:pt idx="131">
                  <c:v>998</c:v>
                </c:pt>
                <c:pt idx="132">
                  <c:v>998</c:v>
                </c:pt>
                <c:pt idx="133">
                  <c:v>1002</c:v>
                </c:pt>
                <c:pt idx="134">
                  <c:v>1006</c:v>
                </c:pt>
                <c:pt idx="135">
                  <c:v>1007</c:v>
                </c:pt>
                <c:pt idx="136">
                  <c:v>1011</c:v>
                </c:pt>
                <c:pt idx="137">
                  <c:v>1013</c:v>
                </c:pt>
                <c:pt idx="138">
                  <c:v>1013</c:v>
                </c:pt>
                <c:pt idx="139">
                  <c:v>1017</c:v>
                </c:pt>
                <c:pt idx="140">
                  <c:v>1023</c:v>
                </c:pt>
                <c:pt idx="141">
                  <c:v>1023</c:v>
                </c:pt>
                <c:pt idx="142">
                  <c:v>1035</c:v>
                </c:pt>
                <c:pt idx="143">
                  <c:v>1040</c:v>
                </c:pt>
                <c:pt idx="144">
                  <c:v>1042</c:v>
                </c:pt>
                <c:pt idx="145">
                  <c:v>1047</c:v>
                </c:pt>
                <c:pt idx="146">
                  <c:v>1053</c:v>
                </c:pt>
                <c:pt idx="147">
                  <c:v>1066</c:v>
                </c:pt>
                <c:pt idx="148">
                  <c:v>1086</c:v>
                </c:pt>
                <c:pt idx="149">
                  <c:v>1110</c:v>
                </c:pt>
                <c:pt idx="150">
                  <c:v>1135</c:v>
                </c:pt>
                <c:pt idx="151">
                  <c:v>1149</c:v>
                </c:pt>
                <c:pt idx="152">
                  <c:v>1160</c:v>
                </c:pt>
                <c:pt idx="153">
                  <c:v>1175</c:v>
                </c:pt>
                <c:pt idx="154">
                  <c:v>1181</c:v>
                </c:pt>
                <c:pt idx="155">
                  <c:v>1190</c:v>
                </c:pt>
                <c:pt idx="156">
                  <c:v>1203</c:v>
                </c:pt>
                <c:pt idx="157">
                  <c:v>1217</c:v>
                </c:pt>
                <c:pt idx="158">
                  <c:v>1230</c:v>
                </c:pt>
                <c:pt idx="159">
                  <c:v>1241</c:v>
                </c:pt>
                <c:pt idx="160">
                  <c:v>1261</c:v>
                </c:pt>
                <c:pt idx="161">
                  <c:v>1272</c:v>
                </c:pt>
                <c:pt idx="162">
                  <c:v>1286</c:v>
                </c:pt>
                <c:pt idx="163">
                  <c:v>1298</c:v>
                </c:pt>
                <c:pt idx="164">
                  <c:v>1313</c:v>
                </c:pt>
                <c:pt idx="165">
                  <c:v>1327</c:v>
                </c:pt>
                <c:pt idx="166">
                  <c:v>1334</c:v>
                </c:pt>
                <c:pt idx="167">
                  <c:v>1361</c:v>
                </c:pt>
                <c:pt idx="168">
                  <c:v>1369</c:v>
                </c:pt>
                <c:pt idx="169">
                  <c:v>1380</c:v>
                </c:pt>
                <c:pt idx="170">
                  <c:v>1397</c:v>
                </c:pt>
                <c:pt idx="171">
                  <c:v>1412</c:v>
                </c:pt>
                <c:pt idx="172">
                  <c:v>1419</c:v>
                </c:pt>
                <c:pt idx="173">
                  <c:v>1428</c:v>
                </c:pt>
                <c:pt idx="174">
                  <c:v>1441</c:v>
                </c:pt>
                <c:pt idx="175">
                  <c:v>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5-4A2A-9C2E-A55715CF0CED}"/>
            </c:ext>
          </c:extLst>
        </c:ser>
        <c:ser>
          <c:idx val="12"/>
          <c:order val="12"/>
          <c:tx>
            <c:strRef>
              <c:f>'Cumulative Deaths'!$O$2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Deaths'!$O$3:$O$178</c:f>
              <c:numCache>
                <c:formatCode>_(* #,##0_);_(* \(#,##0\);_(* "-"??_);_(@_)</c:formatCode>
                <c:ptCount val="1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25</c:v>
                </c:pt>
                <c:pt idx="18">
                  <c:v>28</c:v>
                </c:pt>
                <c:pt idx="19">
                  <c:v>30</c:v>
                </c:pt>
                <c:pt idx="20">
                  <c:v>34</c:v>
                </c:pt>
                <c:pt idx="21">
                  <c:v>41</c:v>
                </c:pt>
                <c:pt idx="22">
                  <c:v>48</c:v>
                </c:pt>
                <c:pt idx="23">
                  <c:v>50</c:v>
                </c:pt>
                <c:pt idx="24">
                  <c:v>51</c:v>
                </c:pt>
                <c:pt idx="25">
                  <c:v>54</c:v>
                </c:pt>
                <c:pt idx="26">
                  <c:v>56</c:v>
                </c:pt>
                <c:pt idx="27">
                  <c:v>60</c:v>
                </c:pt>
                <c:pt idx="28">
                  <c:v>61</c:v>
                </c:pt>
                <c:pt idx="29">
                  <c:v>61</c:v>
                </c:pt>
                <c:pt idx="30">
                  <c:v>63</c:v>
                </c:pt>
                <c:pt idx="31">
                  <c:v>63</c:v>
                </c:pt>
                <c:pt idx="32">
                  <c:v>66</c:v>
                </c:pt>
                <c:pt idx="33">
                  <c:v>69</c:v>
                </c:pt>
                <c:pt idx="34">
                  <c:v>71</c:v>
                </c:pt>
                <c:pt idx="35">
                  <c:v>71</c:v>
                </c:pt>
                <c:pt idx="36">
                  <c:v>74</c:v>
                </c:pt>
                <c:pt idx="37">
                  <c:v>76</c:v>
                </c:pt>
                <c:pt idx="38">
                  <c:v>77</c:v>
                </c:pt>
                <c:pt idx="39">
                  <c:v>80</c:v>
                </c:pt>
                <c:pt idx="40">
                  <c:v>81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91</c:v>
                </c:pt>
                <c:pt idx="45">
                  <c:v>94</c:v>
                </c:pt>
                <c:pt idx="46">
                  <c:v>95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102</c:v>
                </c:pt>
                <c:pt idx="6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5-4A2A-9C2E-A55715CF0CED}"/>
            </c:ext>
          </c:extLst>
        </c:ser>
        <c:ser>
          <c:idx val="14"/>
          <c:order val="14"/>
          <c:tx>
            <c:strRef>
              <c:f>'Cumulative Deaths'!$Q$2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Deaths'!$Q$3:$Q$178</c:f>
              <c:numCache>
                <c:formatCode>_(* #,##0_);_(* \(#,##0\);_(* "-"??_);_(@_)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17</c:v>
                </c:pt>
                <c:pt idx="16">
                  <c:v>24</c:v>
                </c:pt>
                <c:pt idx="17">
                  <c:v>30</c:v>
                </c:pt>
                <c:pt idx="18">
                  <c:v>34</c:v>
                </c:pt>
                <c:pt idx="19">
                  <c:v>43</c:v>
                </c:pt>
                <c:pt idx="21">
                  <c:v>47</c:v>
                </c:pt>
                <c:pt idx="22">
                  <c:v>58</c:v>
                </c:pt>
                <c:pt idx="23">
                  <c:v>63</c:v>
                </c:pt>
                <c:pt idx="24">
                  <c:v>76</c:v>
                </c:pt>
                <c:pt idx="25">
                  <c:v>94</c:v>
                </c:pt>
                <c:pt idx="26">
                  <c:v>106</c:v>
                </c:pt>
                <c:pt idx="27">
                  <c:v>130</c:v>
                </c:pt>
                <c:pt idx="28">
                  <c:v>148</c:v>
                </c:pt>
                <c:pt idx="29">
                  <c:v>170</c:v>
                </c:pt>
                <c:pt idx="30">
                  <c:v>198</c:v>
                </c:pt>
                <c:pt idx="31">
                  <c:v>232</c:v>
                </c:pt>
                <c:pt idx="32">
                  <c:v>273</c:v>
                </c:pt>
                <c:pt idx="33">
                  <c:v>313</c:v>
                </c:pt>
                <c:pt idx="34">
                  <c:v>361</c:v>
                </c:pt>
                <c:pt idx="35">
                  <c:v>405</c:v>
                </c:pt>
                <c:pt idx="36">
                  <c:v>456</c:v>
                </c:pt>
                <c:pt idx="37">
                  <c:v>513</c:v>
                </c:pt>
                <c:pt idx="38">
                  <c:v>555</c:v>
                </c:pt>
                <c:pt idx="39">
                  <c:v>615</c:v>
                </c:pt>
                <c:pt idx="40">
                  <c:v>681</c:v>
                </c:pt>
                <c:pt idx="41">
                  <c:v>747</c:v>
                </c:pt>
                <c:pt idx="42">
                  <c:v>794</c:v>
                </c:pt>
                <c:pt idx="43">
                  <c:v>867</c:v>
                </c:pt>
                <c:pt idx="44">
                  <c:v>972</c:v>
                </c:pt>
                <c:pt idx="45">
                  <c:v>1073</c:v>
                </c:pt>
                <c:pt idx="46">
                  <c:v>1169</c:v>
                </c:pt>
                <c:pt idx="47">
                  <c:v>1222</c:v>
                </c:pt>
                <c:pt idx="48">
                  <c:v>1280</c:v>
                </c:pt>
                <c:pt idx="49">
                  <c:v>1356</c:v>
                </c:pt>
                <c:pt idx="50">
                  <c:v>1451</c:v>
                </c:pt>
                <c:pt idx="51">
                  <c:v>1537</c:v>
                </c:pt>
                <c:pt idx="52">
                  <c:v>1625</c:v>
                </c:pt>
                <c:pt idx="53">
                  <c:v>1723</c:v>
                </c:pt>
                <c:pt idx="54">
                  <c:v>1827</c:v>
                </c:pt>
                <c:pt idx="55">
                  <c:v>1915</c:v>
                </c:pt>
                <c:pt idx="56">
                  <c:v>2009</c:v>
                </c:pt>
                <c:pt idx="57">
                  <c:v>2116</c:v>
                </c:pt>
                <c:pt idx="58">
                  <c:v>2212</c:v>
                </c:pt>
                <c:pt idx="59">
                  <c:v>2305</c:v>
                </c:pt>
                <c:pt idx="60">
                  <c:v>2418</c:v>
                </c:pt>
                <c:pt idx="61">
                  <c:v>2537</c:v>
                </c:pt>
                <c:pt idx="62">
                  <c:v>2631</c:v>
                </c:pt>
                <c:pt idx="63">
                  <c:v>2722</c:v>
                </c:pt>
                <c:pt idx="64">
                  <c:v>2837</c:v>
                </c:pt>
                <c:pt idx="65">
                  <c:v>2972</c:v>
                </c:pt>
                <c:pt idx="66">
                  <c:v>3249</c:v>
                </c:pt>
                <c:pt idx="67">
                  <c:v>3388</c:v>
                </c:pt>
                <c:pt idx="68">
                  <c:v>3541</c:v>
                </c:pt>
                <c:pt idx="69">
                  <c:v>3633</c:v>
                </c:pt>
                <c:pt idx="70">
                  <c:v>3807</c:v>
                </c:pt>
                <c:pt idx="71">
                  <c:v>3968</c:v>
                </c:pt>
                <c:pt idx="72">
                  <c:v>4142</c:v>
                </c:pt>
                <c:pt idx="73">
                  <c:v>4374</c:v>
                </c:pt>
                <c:pt idx="74">
                  <c:v>4555</c:v>
                </c:pt>
                <c:pt idx="75">
                  <c:v>4693</c:v>
                </c:pt>
                <c:pt idx="76">
                  <c:v>4855</c:v>
                </c:pt>
                <c:pt idx="77">
                  <c:v>5037</c:v>
                </c:pt>
                <c:pt idx="78">
                  <c:v>5215</c:v>
                </c:pt>
                <c:pt idx="79">
                  <c:v>5384</c:v>
                </c:pt>
                <c:pt idx="80">
                  <c:v>5528</c:v>
                </c:pt>
                <c:pt idx="81">
                  <c:v>5725</c:v>
                </c:pt>
                <c:pt idx="82">
                  <c:v>5859</c:v>
                </c:pt>
                <c:pt idx="83">
                  <c:v>5971</c:v>
                </c:pt>
                <c:pt idx="84">
                  <c:v>6142</c:v>
                </c:pt>
                <c:pt idx="85">
                  <c:v>6358</c:v>
                </c:pt>
                <c:pt idx="86">
                  <c:v>6532</c:v>
                </c:pt>
                <c:pt idx="87">
                  <c:v>6715</c:v>
                </c:pt>
                <c:pt idx="88">
                  <c:v>6829</c:v>
                </c:pt>
                <c:pt idx="89">
                  <c:v>6948</c:v>
                </c:pt>
                <c:pt idx="90">
                  <c:v>7091</c:v>
                </c:pt>
                <c:pt idx="91">
                  <c:v>7284</c:v>
                </c:pt>
                <c:pt idx="92">
                  <c:v>7478</c:v>
                </c:pt>
                <c:pt idx="93">
                  <c:v>7660</c:v>
                </c:pt>
                <c:pt idx="94">
                  <c:v>7841</c:v>
                </c:pt>
                <c:pt idx="95">
                  <c:v>8002</c:v>
                </c:pt>
                <c:pt idx="96">
                  <c:v>8111</c:v>
                </c:pt>
                <c:pt idx="97">
                  <c:v>8206</c:v>
                </c:pt>
                <c:pt idx="98">
                  <c:v>8359</c:v>
                </c:pt>
                <c:pt idx="99">
                  <c:v>8513</c:v>
                </c:pt>
                <c:pt idx="100">
                  <c:v>8605</c:v>
                </c:pt>
                <c:pt idx="101">
                  <c:v>8781</c:v>
                </c:pt>
                <c:pt idx="102">
                  <c:v>8969</c:v>
                </c:pt>
                <c:pt idx="103">
                  <c:v>9073</c:v>
                </c:pt>
                <c:pt idx="104">
                  <c:v>9166</c:v>
                </c:pt>
                <c:pt idx="105">
                  <c:v>9320</c:v>
                </c:pt>
                <c:pt idx="106">
                  <c:v>9536</c:v>
                </c:pt>
                <c:pt idx="107">
                  <c:v>9683</c:v>
                </c:pt>
                <c:pt idx="108">
                  <c:v>9859</c:v>
                </c:pt>
                <c:pt idx="109">
                  <c:v>10027</c:v>
                </c:pt>
                <c:pt idx="110">
                  <c:v>10161</c:v>
                </c:pt>
                <c:pt idx="111">
                  <c:v>10296</c:v>
                </c:pt>
                <c:pt idx="112">
                  <c:v>10494</c:v>
                </c:pt>
                <c:pt idx="113">
                  <c:v>10667</c:v>
                </c:pt>
                <c:pt idx="114">
                  <c:v>10843</c:v>
                </c:pt>
                <c:pt idx="115">
                  <c:v>11017</c:v>
                </c:pt>
                <c:pt idx="116">
                  <c:v>11205</c:v>
                </c:pt>
                <c:pt idx="117">
                  <c:v>11335</c:v>
                </c:pt>
                <c:pt idx="118">
                  <c:v>11439</c:v>
                </c:pt>
                <c:pt idx="119">
                  <c:v>11614</c:v>
                </c:pt>
                <c:pt idx="120">
                  <c:v>11770</c:v>
                </c:pt>
                <c:pt idx="121">
                  <c:v>11937</c:v>
                </c:pt>
                <c:pt idx="122">
                  <c:v>12123</c:v>
                </c:pt>
                <c:pt idx="123">
                  <c:v>12247</c:v>
                </c:pt>
                <c:pt idx="124">
                  <c:v>12342</c:v>
                </c:pt>
                <c:pt idx="125">
                  <c:v>12427</c:v>
                </c:pt>
                <c:pt idx="126">
                  <c:v>12580</c:v>
                </c:pt>
                <c:pt idx="127">
                  <c:v>12745</c:v>
                </c:pt>
                <c:pt idx="128">
                  <c:v>12892</c:v>
                </c:pt>
                <c:pt idx="129">
                  <c:v>13046</c:v>
                </c:pt>
                <c:pt idx="130">
                  <c:v>13192</c:v>
                </c:pt>
                <c:pt idx="131">
                  <c:v>13269</c:v>
                </c:pt>
                <c:pt idx="132">
                  <c:v>13354</c:v>
                </c:pt>
                <c:pt idx="133">
                  <c:v>13504</c:v>
                </c:pt>
                <c:pt idx="134">
                  <c:v>13673</c:v>
                </c:pt>
                <c:pt idx="135">
                  <c:v>13802</c:v>
                </c:pt>
                <c:pt idx="136">
                  <c:v>13963</c:v>
                </c:pt>
                <c:pt idx="137">
                  <c:v>14058</c:v>
                </c:pt>
                <c:pt idx="138">
                  <c:v>14128</c:v>
                </c:pt>
                <c:pt idx="139">
                  <c:v>14207</c:v>
                </c:pt>
                <c:pt idx="140">
                  <c:v>14351</c:v>
                </c:pt>
                <c:pt idx="141">
                  <c:v>14490</c:v>
                </c:pt>
                <c:pt idx="142">
                  <c:v>14606</c:v>
                </c:pt>
                <c:pt idx="143">
                  <c:v>14725</c:v>
                </c:pt>
                <c:pt idx="144">
                  <c:v>14854</c:v>
                </c:pt>
                <c:pt idx="145">
                  <c:v>14931</c:v>
                </c:pt>
                <c:pt idx="146">
                  <c:v>15001</c:v>
                </c:pt>
                <c:pt idx="147">
                  <c:v>15384</c:v>
                </c:pt>
                <c:pt idx="148">
                  <c:v>15498</c:v>
                </c:pt>
                <c:pt idx="149">
                  <c:v>15740</c:v>
                </c:pt>
                <c:pt idx="150">
                  <c:v>15872</c:v>
                </c:pt>
                <c:pt idx="151">
                  <c:v>15989</c:v>
                </c:pt>
                <c:pt idx="152">
                  <c:v>16099</c:v>
                </c:pt>
                <c:pt idx="153">
                  <c:v>16189</c:v>
                </c:pt>
                <c:pt idx="154">
                  <c:v>16310</c:v>
                </c:pt>
                <c:pt idx="155">
                  <c:v>16383</c:v>
                </c:pt>
                <c:pt idx="156">
                  <c:v>16448</c:v>
                </c:pt>
                <c:pt idx="157">
                  <c:v>16568</c:v>
                </c:pt>
                <c:pt idx="158">
                  <c:v>16683</c:v>
                </c:pt>
                <c:pt idx="159">
                  <c:v>16804</c:v>
                </c:pt>
                <c:pt idx="160">
                  <c:v>16914</c:v>
                </c:pt>
                <c:pt idx="161">
                  <c:v>17025</c:v>
                </c:pt>
                <c:pt idx="162">
                  <c:v>17093</c:v>
                </c:pt>
                <c:pt idx="163">
                  <c:v>17176</c:v>
                </c:pt>
                <c:pt idx="164">
                  <c:v>17299</c:v>
                </c:pt>
                <c:pt idx="165">
                  <c:v>17414</c:v>
                </c:pt>
                <c:pt idx="166">
                  <c:v>17528</c:v>
                </c:pt>
                <c:pt idx="167">
                  <c:v>17759</c:v>
                </c:pt>
                <c:pt idx="168">
                  <c:v>17820</c:v>
                </c:pt>
                <c:pt idx="169">
                  <c:v>17871</c:v>
                </c:pt>
                <c:pt idx="170">
                  <c:v>17993</c:v>
                </c:pt>
                <c:pt idx="171">
                  <c:v>18135</c:v>
                </c:pt>
                <c:pt idx="172">
                  <c:v>18263</c:v>
                </c:pt>
                <c:pt idx="173">
                  <c:v>18365</c:v>
                </c:pt>
                <c:pt idx="174">
                  <c:v>18484</c:v>
                </c:pt>
                <c:pt idx="175">
                  <c:v>18578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D-42B0-80E0-BCC8104552AC}"/>
            </c:ext>
          </c:extLst>
        </c:ser>
        <c:ser>
          <c:idx val="15"/>
          <c:order val="15"/>
          <c:tx>
            <c:strRef>
              <c:f>'Cumulative Deaths'!$R$2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Deaths'!$R$3:$R$178</c:f>
              <c:numCache>
                <c:formatCode>_(* #,##0_);_(* \(#,##0\);_(* "-"??_);_(@_)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21</c:v>
                </c:pt>
                <c:pt idx="7">
                  <c:v>30</c:v>
                </c:pt>
                <c:pt idx="8">
                  <c:v>37</c:v>
                </c:pt>
                <c:pt idx="9">
                  <c:v>44</c:v>
                </c:pt>
                <c:pt idx="10">
                  <c:v>59</c:v>
                </c:pt>
                <c:pt idx="11">
                  <c:v>92</c:v>
                </c:pt>
                <c:pt idx="12">
                  <c:v>108</c:v>
                </c:pt>
                <c:pt idx="13">
                  <c:v>131</c:v>
                </c:pt>
                <c:pt idx="14">
                  <c:v>168</c:v>
                </c:pt>
                <c:pt idx="15">
                  <c:v>214</c:v>
                </c:pt>
                <c:pt idx="16">
                  <c:v>277</c:v>
                </c:pt>
                <c:pt idx="17">
                  <c:v>356</c:v>
                </c:pt>
                <c:pt idx="18">
                  <c:v>425</c:v>
                </c:pt>
                <c:pt idx="19">
                  <c:v>425</c:v>
                </c:pt>
                <c:pt idx="21">
                  <c:v>649</c:v>
                </c:pt>
                <c:pt idx="22">
                  <c:v>725</c:v>
                </c:pt>
                <c:pt idx="23">
                  <c:v>812</c:v>
                </c:pt>
                <c:pt idx="24">
                  <c:v>908</c:v>
                </c:pt>
                <c:pt idx="25">
                  <c:v>1006</c:v>
                </c:pt>
                <c:pt idx="26">
                  <c:v>1101</c:v>
                </c:pt>
                <c:pt idx="27">
                  <c:v>1198</c:v>
                </c:pt>
                <c:pt idx="28">
                  <c:v>1296</c:v>
                </c:pt>
                <c:pt idx="29">
                  <c:v>1403</c:v>
                </c:pt>
                <c:pt idx="30">
                  <c:v>1518</c:v>
                </c:pt>
                <c:pt idx="31">
                  <c:v>1643</c:v>
                </c:pt>
                <c:pt idx="32">
                  <c:v>1769</c:v>
                </c:pt>
                <c:pt idx="33">
                  <c:v>1890</c:v>
                </c:pt>
                <c:pt idx="34">
                  <c:v>2017</c:v>
                </c:pt>
                <c:pt idx="35">
                  <c:v>2140</c:v>
                </c:pt>
                <c:pt idx="36">
                  <c:v>2259</c:v>
                </c:pt>
                <c:pt idx="37">
                  <c:v>2376</c:v>
                </c:pt>
                <c:pt idx="38">
                  <c:v>2491</c:v>
                </c:pt>
                <c:pt idx="39">
                  <c:v>2600</c:v>
                </c:pt>
                <c:pt idx="40">
                  <c:v>2706</c:v>
                </c:pt>
                <c:pt idx="41">
                  <c:v>2805</c:v>
                </c:pt>
                <c:pt idx="42">
                  <c:v>2900</c:v>
                </c:pt>
                <c:pt idx="43">
                  <c:v>2992</c:v>
                </c:pt>
                <c:pt idx="44">
                  <c:v>3081</c:v>
                </c:pt>
                <c:pt idx="45">
                  <c:v>3174</c:v>
                </c:pt>
                <c:pt idx="46">
                  <c:v>3258</c:v>
                </c:pt>
                <c:pt idx="47">
                  <c:v>3336</c:v>
                </c:pt>
                <c:pt idx="48">
                  <c:v>3397</c:v>
                </c:pt>
                <c:pt idx="49">
                  <c:v>3461</c:v>
                </c:pt>
                <c:pt idx="50">
                  <c:v>3520</c:v>
                </c:pt>
                <c:pt idx="51">
                  <c:v>3584</c:v>
                </c:pt>
                <c:pt idx="52">
                  <c:v>3641</c:v>
                </c:pt>
                <c:pt idx="53">
                  <c:v>3689</c:v>
                </c:pt>
                <c:pt idx="54">
                  <c:v>3739</c:v>
                </c:pt>
                <c:pt idx="55">
                  <c:v>3786</c:v>
                </c:pt>
                <c:pt idx="56">
                  <c:v>3841</c:v>
                </c:pt>
                <c:pt idx="57">
                  <c:v>3894</c:v>
                </c:pt>
                <c:pt idx="58">
                  <c:v>3952</c:v>
                </c:pt>
                <c:pt idx="59">
                  <c:v>4007</c:v>
                </c:pt>
                <c:pt idx="60">
                  <c:v>4055</c:v>
                </c:pt>
                <c:pt idx="61">
                  <c:v>4096</c:v>
                </c:pt>
                <c:pt idx="62">
                  <c:v>4140</c:v>
                </c:pt>
                <c:pt idx="63">
                  <c:v>4171</c:v>
                </c:pt>
                <c:pt idx="64">
                  <c:v>4199</c:v>
                </c:pt>
                <c:pt idx="65">
                  <c:v>4222</c:v>
                </c:pt>
                <c:pt idx="66">
                  <c:v>4276</c:v>
                </c:pt>
                <c:pt idx="67">
                  <c:v>4308</c:v>
                </c:pt>
                <c:pt idx="68">
                  <c:v>4340</c:v>
                </c:pt>
                <c:pt idx="69">
                  <c:v>4369</c:v>
                </c:pt>
                <c:pt idx="70">
                  <c:v>4397</c:v>
                </c:pt>
                <c:pt idx="71">
                  <c:v>4431</c:v>
                </c:pt>
                <c:pt idx="72">
                  <c:v>4461</c:v>
                </c:pt>
                <c:pt idx="73">
                  <c:v>4489</c:v>
                </c:pt>
                <c:pt idx="74">
                  <c:v>4515</c:v>
                </c:pt>
                <c:pt idx="75">
                  <c:v>4540</c:v>
                </c:pt>
                <c:pt idx="76">
                  <c:v>4540</c:v>
                </c:pt>
                <c:pt idx="77">
                  <c:v>4585</c:v>
                </c:pt>
                <c:pt idx="78">
                  <c:v>4609</c:v>
                </c:pt>
                <c:pt idx="79">
                  <c:v>4630</c:v>
                </c:pt>
                <c:pt idx="80">
                  <c:v>4648</c:v>
                </c:pt>
                <c:pt idx="81">
                  <c:v>4648</c:v>
                </c:pt>
                <c:pt idx="82">
                  <c:v>4692</c:v>
                </c:pt>
                <c:pt idx="83">
                  <c:v>4711</c:v>
                </c:pt>
                <c:pt idx="84">
                  <c:v>4729</c:v>
                </c:pt>
                <c:pt idx="85">
                  <c:v>4746</c:v>
                </c:pt>
                <c:pt idx="86">
                  <c:v>4763</c:v>
                </c:pt>
                <c:pt idx="87">
                  <c:v>4778</c:v>
                </c:pt>
                <c:pt idx="88">
                  <c:v>4792</c:v>
                </c:pt>
                <c:pt idx="89">
                  <c:v>4807</c:v>
                </c:pt>
                <c:pt idx="90">
                  <c:v>4825</c:v>
                </c:pt>
                <c:pt idx="91">
                  <c:v>4842</c:v>
                </c:pt>
                <c:pt idx="92">
                  <c:v>4861</c:v>
                </c:pt>
                <c:pt idx="93">
                  <c:v>4882</c:v>
                </c:pt>
                <c:pt idx="94">
                  <c:v>4905</c:v>
                </c:pt>
                <c:pt idx="95">
                  <c:v>4927</c:v>
                </c:pt>
                <c:pt idx="96">
                  <c:v>4950</c:v>
                </c:pt>
                <c:pt idx="97">
                  <c:v>4974</c:v>
                </c:pt>
                <c:pt idx="98">
                  <c:v>5001</c:v>
                </c:pt>
                <c:pt idx="99">
                  <c:v>5025</c:v>
                </c:pt>
                <c:pt idx="100">
                  <c:v>5046</c:v>
                </c:pt>
                <c:pt idx="101">
                  <c:v>5065</c:v>
                </c:pt>
                <c:pt idx="102">
                  <c:v>5082</c:v>
                </c:pt>
                <c:pt idx="103">
                  <c:v>5082</c:v>
                </c:pt>
                <c:pt idx="104">
                  <c:v>5115</c:v>
                </c:pt>
                <c:pt idx="105">
                  <c:v>5131</c:v>
                </c:pt>
                <c:pt idx="106">
                  <c:v>5150</c:v>
                </c:pt>
                <c:pt idx="107">
                  <c:v>5167</c:v>
                </c:pt>
                <c:pt idx="108">
                  <c:v>5186</c:v>
                </c:pt>
                <c:pt idx="109">
                  <c:v>5206</c:v>
                </c:pt>
                <c:pt idx="110">
                  <c:v>5225</c:v>
                </c:pt>
                <c:pt idx="111">
                  <c:v>5241</c:v>
                </c:pt>
                <c:pt idx="112">
                  <c:v>5260</c:v>
                </c:pt>
                <c:pt idx="113">
                  <c:v>5282</c:v>
                </c:pt>
                <c:pt idx="114">
                  <c:v>5300</c:v>
                </c:pt>
                <c:pt idx="115">
                  <c:v>5323</c:v>
                </c:pt>
                <c:pt idx="116">
                  <c:v>5344</c:v>
                </c:pt>
                <c:pt idx="117">
                  <c:v>5363</c:v>
                </c:pt>
                <c:pt idx="118">
                  <c:v>5382</c:v>
                </c:pt>
                <c:pt idx="119">
                  <c:v>5382</c:v>
                </c:pt>
                <c:pt idx="120">
                  <c:v>5402</c:v>
                </c:pt>
                <c:pt idx="121">
                  <c:v>5419</c:v>
                </c:pt>
                <c:pt idx="122">
                  <c:v>5458</c:v>
                </c:pt>
                <c:pt idx="123">
                  <c:v>5457</c:v>
                </c:pt>
                <c:pt idx="124">
                  <c:v>5491</c:v>
                </c:pt>
                <c:pt idx="125">
                  <c:v>5508</c:v>
                </c:pt>
                <c:pt idx="126">
                  <c:v>5508</c:v>
                </c:pt>
                <c:pt idx="127">
                  <c:v>5545</c:v>
                </c:pt>
                <c:pt idx="128">
                  <c:v>5563</c:v>
                </c:pt>
                <c:pt idx="129">
                  <c:v>5580</c:v>
                </c:pt>
                <c:pt idx="130">
                  <c:v>5596</c:v>
                </c:pt>
                <c:pt idx="131">
                  <c:v>5596</c:v>
                </c:pt>
                <c:pt idx="132">
                  <c:v>5630</c:v>
                </c:pt>
                <c:pt idx="133">
                  <c:v>5645</c:v>
                </c:pt>
                <c:pt idx="134">
                  <c:v>5659</c:v>
                </c:pt>
                <c:pt idx="135">
                  <c:v>5659</c:v>
                </c:pt>
                <c:pt idx="136">
                  <c:v>5691</c:v>
                </c:pt>
                <c:pt idx="137">
                  <c:v>5710</c:v>
                </c:pt>
                <c:pt idx="138">
                  <c:v>5728</c:v>
                </c:pt>
                <c:pt idx="139">
                  <c:v>5747</c:v>
                </c:pt>
                <c:pt idx="140">
                  <c:v>5765</c:v>
                </c:pt>
                <c:pt idx="141">
                  <c:v>5784</c:v>
                </c:pt>
                <c:pt idx="142">
                  <c:v>5798</c:v>
                </c:pt>
                <c:pt idx="143">
                  <c:v>5813</c:v>
                </c:pt>
                <c:pt idx="144">
                  <c:v>5829</c:v>
                </c:pt>
                <c:pt idx="145">
                  <c:v>5829</c:v>
                </c:pt>
                <c:pt idx="146">
                  <c:v>5844</c:v>
                </c:pt>
                <c:pt idx="147">
                  <c:v>5891</c:v>
                </c:pt>
                <c:pt idx="148">
                  <c:v>5934</c:v>
                </c:pt>
                <c:pt idx="149">
                  <c:v>5974</c:v>
                </c:pt>
                <c:pt idx="150">
                  <c:v>5996</c:v>
                </c:pt>
                <c:pt idx="151">
                  <c:v>6039</c:v>
                </c:pt>
                <c:pt idx="152">
                  <c:v>6058</c:v>
                </c:pt>
                <c:pt idx="153">
                  <c:v>6058</c:v>
                </c:pt>
                <c:pt idx="154">
                  <c:v>6102</c:v>
                </c:pt>
                <c:pt idx="155">
                  <c:v>6102</c:v>
                </c:pt>
                <c:pt idx="156">
                  <c:v>6121</c:v>
                </c:pt>
                <c:pt idx="157">
                  <c:v>6163</c:v>
                </c:pt>
                <c:pt idx="158">
                  <c:v>6183</c:v>
                </c:pt>
                <c:pt idx="159">
                  <c:v>6209</c:v>
                </c:pt>
                <c:pt idx="160">
                  <c:v>6245</c:v>
                </c:pt>
                <c:pt idx="161">
                  <c:v>6284</c:v>
                </c:pt>
                <c:pt idx="162">
                  <c:v>6284</c:v>
                </c:pt>
                <c:pt idx="163">
                  <c:v>6370</c:v>
                </c:pt>
                <c:pt idx="164">
                  <c:v>6417</c:v>
                </c:pt>
                <c:pt idx="165">
                  <c:v>6417</c:v>
                </c:pt>
                <c:pt idx="166">
                  <c:v>6511</c:v>
                </c:pt>
                <c:pt idx="167">
                  <c:v>6620</c:v>
                </c:pt>
                <c:pt idx="168">
                  <c:v>6673</c:v>
                </c:pt>
                <c:pt idx="169">
                  <c:v>6730</c:v>
                </c:pt>
                <c:pt idx="170">
                  <c:v>6730</c:v>
                </c:pt>
                <c:pt idx="171">
                  <c:v>6837</c:v>
                </c:pt>
                <c:pt idx="172">
                  <c:v>6837</c:v>
                </c:pt>
                <c:pt idx="173">
                  <c:v>6951</c:v>
                </c:pt>
                <c:pt idx="174">
                  <c:v>6999</c:v>
                </c:pt>
                <c:pt idx="175">
                  <c:v>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D-42B0-80E0-BCC8104552AC}"/>
            </c:ext>
          </c:extLst>
        </c:ser>
        <c:ser>
          <c:idx val="16"/>
          <c:order val="16"/>
          <c:tx>
            <c:strRef>
              <c:f>'Cumulative Deaths'!$S$2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Deaths'!$B$3:$B$178</c:f>
              <c:numCache>
                <c:formatCode>m/d/yyyy</c:formatCode>
                <c:ptCount val="17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</c:numCache>
            </c:numRef>
          </c:cat>
          <c:val>
            <c:numRef>
              <c:f>'Cumulative Deaths'!$S$3:$S$178</c:f>
              <c:numCache>
                <c:formatCode>_(* #,##0_);_(* \(#,##0\);_(* "-"??_);_(@_)</c:formatCode>
                <c:ptCount val="176"/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3-4802-9697-D1BE0ACA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402720"/>
        <c:axId val="610403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'Cumulative Deaths'!$D$2</c15:sqref>
                        </c15:formulaRef>
                      </c:ext>
                    </c:extLst>
                    <c:strCache>
                      <c:ptCount val="1"/>
                      <c:pt idx="0">
                        <c:v> Italy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'Cumulative Deaths'!$B$3:$B$178</c15:sqref>
                        </c15:formulaRef>
                      </c:ext>
                    </c:extLst>
                    <c:numCache>
                      <c:formatCode>m/d/yyyy</c:formatCode>
                      <c:ptCount val="176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  <c:pt idx="164">
                        <c:v>44075</c:v>
                      </c:pt>
                      <c:pt idx="165">
                        <c:v>44076</c:v>
                      </c:pt>
                      <c:pt idx="166">
                        <c:v>44077</c:v>
                      </c:pt>
                      <c:pt idx="167">
                        <c:v>44079</c:v>
                      </c:pt>
                      <c:pt idx="168">
                        <c:v>44080</c:v>
                      </c:pt>
                      <c:pt idx="169">
                        <c:v>44081</c:v>
                      </c:pt>
                      <c:pt idx="170">
                        <c:v>44082</c:v>
                      </c:pt>
                      <c:pt idx="171">
                        <c:v>44083</c:v>
                      </c:pt>
                      <c:pt idx="172">
                        <c:v>44084</c:v>
                      </c:pt>
                      <c:pt idx="173">
                        <c:v>44085</c:v>
                      </c:pt>
                      <c:pt idx="174">
                        <c:v>44086</c:v>
                      </c:pt>
                      <c:pt idx="175">
                        <c:v>44087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'Cumulative Deaths'!$D$3:$D$178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76"/>
                      <c:pt idx="0">
                        <c:v>2158</c:v>
                      </c:pt>
                      <c:pt idx="1">
                        <c:v>2503</c:v>
                      </c:pt>
                      <c:pt idx="2">
                        <c:v>2978</c:v>
                      </c:pt>
                      <c:pt idx="3">
                        <c:v>3405</c:v>
                      </c:pt>
                      <c:pt idx="4">
                        <c:v>4032</c:v>
                      </c:pt>
                      <c:pt idx="5">
                        <c:v>4825</c:v>
                      </c:pt>
                      <c:pt idx="6">
                        <c:v>5476</c:v>
                      </c:pt>
                      <c:pt idx="7">
                        <c:v>6078</c:v>
                      </c:pt>
                      <c:pt idx="8">
                        <c:v>6820</c:v>
                      </c:pt>
                      <c:pt idx="9">
                        <c:v>7503</c:v>
                      </c:pt>
                      <c:pt idx="10">
                        <c:v>8215</c:v>
                      </c:pt>
                      <c:pt idx="11">
                        <c:v>9134</c:v>
                      </c:pt>
                      <c:pt idx="12">
                        <c:v>10023</c:v>
                      </c:pt>
                      <c:pt idx="13">
                        <c:v>10779</c:v>
                      </c:pt>
                      <c:pt idx="14">
                        <c:v>11591</c:v>
                      </c:pt>
                      <c:pt idx="15">
                        <c:v>12428</c:v>
                      </c:pt>
                      <c:pt idx="16">
                        <c:v>13155</c:v>
                      </c:pt>
                      <c:pt idx="17">
                        <c:v>13915</c:v>
                      </c:pt>
                      <c:pt idx="18">
                        <c:v>14681</c:v>
                      </c:pt>
                      <c:pt idx="19">
                        <c:v>15362</c:v>
                      </c:pt>
                      <c:pt idx="20">
                        <c:v>15887</c:v>
                      </c:pt>
                      <c:pt idx="21">
                        <c:v>16523</c:v>
                      </c:pt>
                      <c:pt idx="22">
                        <c:v>17127</c:v>
                      </c:pt>
                      <c:pt idx="23">
                        <c:v>17669</c:v>
                      </c:pt>
                      <c:pt idx="24">
                        <c:v>18279</c:v>
                      </c:pt>
                      <c:pt idx="25">
                        <c:v>18849</c:v>
                      </c:pt>
                      <c:pt idx="26">
                        <c:v>19468</c:v>
                      </c:pt>
                      <c:pt idx="27">
                        <c:v>19899</c:v>
                      </c:pt>
                      <c:pt idx="28">
                        <c:v>20465</c:v>
                      </c:pt>
                      <c:pt idx="29">
                        <c:v>21067</c:v>
                      </c:pt>
                      <c:pt idx="30">
                        <c:v>21645</c:v>
                      </c:pt>
                      <c:pt idx="31">
                        <c:v>22170</c:v>
                      </c:pt>
                      <c:pt idx="32">
                        <c:v>22745</c:v>
                      </c:pt>
                      <c:pt idx="33">
                        <c:v>23227</c:v>
                      </c:pt>
                      <c:pt idx="34">
                        <c:v>23660</c:v>
                      </c:pt>
                      <c:pt idx="35">
                        <c:v>24114</c:v>
                      </c:pt>
                      <c:pt idx="36">
                        <c:v>24648</c:v>
                      </c:pt>
                      <c:pt idx="37">
                        <c:v>25085</c:v>
                      </c:pt>
                      <c:pt idx="38">
                        <c:v>25549</c:v>
                      </c:pt>
                      <c:pt idx="39">
                        <c:v>25969</c:v>
                      </c:pt>
                      <c:pt idx="40">
                        <c:v>26384</c:v>
                      </c:pt>
                      <c:pt idx="41">
                        <c:v>26644</c:v>
                      </c:pt>
                      <c:pt idx="42">
                        <c:v>26977</c:v>
                      </c:pt>
                      <c:pt idx="43">
                        <c:v>27359</c:v>
                      </c:pt>
                      <c:pt idx="44">
                        <c:v>27682</c:v>
                      </c:pt>
                      <c:pt idx="45">
                        <c:v>27967</c:v>
                      </c:pt>
                      <c:pt idx="46">
                        <c:v>28236</c:v>
                      </c:pt>
                      <c:pt idx="47">
                        <c:v>28710</c:v>
                      </c:pt>
                      <c:pt idx="48">
                        <c:v>28884</c:v>
                      </c:pt>
                      <c:pt idx="49">
                        <c:v>29079</c:v>
                      </c:pt>
                      <c:pt idx="50">
                        <c:v>29315</c:v>
                      </c:pt>
                      <c:pt idx="51">
                        <c:v>29684</c:v>
                      </c:pt>
                      <c:pt idx="52">
                        <c:v>29958</c:v>
                      </c:pt>
                      <c:pt idx="53">
                        <c:v>30201</c:v>
                      </c:pt>
                      <c:pt idx="54">
                        <c:v>30395</c:v>
                      </c:pt>
                      <c:pt idx="55">
                        <c:v>30560</c:v>
                      </c:pt>
                      <c:pt idx="56">
                        <c:v>30739</c:v>
                      </c:pt>
                      <c:pt idx="57">
                        <c:v>30911</c:v>
                      </c:pt>
                      <c:pt idx="58">
                        <c:v>31106</c:v>
                      </c:pt>
                      <c:pt idx="59">
                        <c:v>31368</c:v>
                      </c:pt>
                      <c:pt idx="60">
                        <c:v>31610</c:v>
                      </c:pt>
                      <c:pt idx="61">
                        <c:v>31763</c:v>
                      </c:pt>
                      <c:pt idx="62">
                        <c:v>31908</c:v>
                      </c:pt>
                      <c:pt idx="63">
                        <c:v>32007</c:v>
                      </c:pt>
                      <c:pt idx="64">
                        <c:v>32169</c:v>
                      </c:pt>
                      <c:pt idx="65">
                        <c:v>32330</c:v>
                      </c:pt>
                      <c:pt idx="66">
                        <c:v>32616</c:v>
                      </c:pt>
                      <c:pt idx="67">
                        <c:v>32735</c:v>
                      </c:pt>
                      <c:pt idx="68">
                        <c:v>32785</c:v>
                      </c:pt>
                      <c:pt idx="69">
                        <c:v>32877</c:v>
                      </c:pt>
                      <c:pt idx="70">
                        <c:v>32955</c:v>
                      </c:pt>
                      <c:pt idx="71">
                        <c:v>33072</c:v>
                      </c:pt>
                      <c:pt idx="72">
                        <c:v>33142</c:v>
                      </c:pt>
                      <c:pt idx="73">
                        <c:v>33229</c:v>
                      </c:pt>
                      <c:pt idx="74">
                        <c:v>33340</c:v>
                      </c:pt>
                      <c:pt idx="75">
                        <c:v>33415</c:v>
                      </c:pt>
                      <c:pt idx="76">
                        <c:v>33475</c:v>
                      </c:pt>
                      <c:pt idx="77">
                        <c:v>33530</c:v>
                      </c:pt>
                      <c:pt idx="78">
                        <c:v>33601</c:v>
                      </c:pt>
                      <c:pt idx="79">
                        <c:v>33689</c:v>
                      </c:pt>
                      <c:pt idx="80">
                        <c:v>33774</c:v>
                      </c:pt>
                      <c:pt idx="81">
                        <c:v>33846</c:v>
                      </c:pt>
                      <c:pt idx="82">
                        <c:v>33899</c:v>
                      </c:pt>
                      <c:pt idx="83">
                        <c:v>33964</c:v>
                      </c:pt>
                      <c:pt idx="84">
                        <c:v>34043</c:v>
                      </c:pt>
                      <c:pt idx="85">
                        <c:v>34114</c:v>
                      </c:pt>
                      <c:pt idx="86">
                        <c:v>34167</c:v>
                      </c:pt>
                      <c:pt idx="87">
                        <c:v>34223</c:v>
                      </c:pt>
                      <c:pt idx="88">
                        <c:v>34305</c:v>
                      </c:pt>
                      <c:pt idx="89">
                        <c:v>34345</c:v>
                      </c:pt>
                      <c:pt idx="90">
                        <c:v>34371</c:v>
                      </c:pt>
                      <c:pt idx="91">
                        <c:v>34405</c:v>
                      </c:pt>
                      <c:pt idx="92">
                        <c:v>34448</c:v>
                      </c:pt>
                      <c:pt idx="93">
                        <c:v>34514</c:v>
                      </c:pt>
                      <c:pt idx="94">
                        <c:v>34514</c:v>
                      </c:pt>
                      <c:pt idx="95">
                        <c:v>34610</c:v>
                      </c:pt>
                      <c:pt idx="96">
                        <c:v>34634</c:v>
                      </c:pt>
                      <c:pt idx="97">
                        <c:v>34657</c:v>
                      </c:pt>
                      <c:pt idx="98">
                        <c:v>34675</c:v>
                      </c:pt>
                      <c:pt idx="99">
                        <c:v>34675</c:v>
                      </c:pt>
                      <c:pt idx="100">
                        <c:v>34678</c:v>
                      </c:pt>
                      <c:pt idx="101">
                        <c:v>34708</c:v>
                      </c:pt>
                      <c:pt idx="102">
                        <c:v>34716</c:v>
                      </c:pt>
                      <c:pt idx="103">
                        <c:v>34738</c:v>
                      </c:pt>
                      <c:pt idx="104">
                        <c:v>34744</c:v>
                      </c:pt>
                      <c:pt idx="105">
                        <c:v>34767</c:v>
                      </c:pt>
                      <c:pt idx="106">
                        <c:v>34788</c:v>
                      </c:pt>
                      <c:pt idx="107">
                        <c:v>34818</c:v>
                      </c:pt>
                      <c:pt idx="108">
                        <c:v>34833</c:v>
                      </c:pt>
                      <c:pt idx="109">
                        <c:v>34854</c:v>
                      </c:pt>
                      <c:pt idx="110">
                        <c:v>34861</c:v>
                      </c:pt>
                      <c:pt idx="111">
                        <c:v>34869</c:v>
                      </c:pt>
                      <c:pt idx="112">
                        <c:v>34899</c:v>
                      </c:pt>
                      <c:pt idx="113">
                        <c:v>34914</c:v>
                      </c:pt>
                      <c:pt idx="114">
                        <c:v>34926</c:v>
                      </c:pt>
                      <c:pt idx="115">
                        <c:v>34938</c:v>
                      </c:pt>
                      <c:pt idx="116">
                        <c:v>34945</c:v>
                      </c:pt>
                      <c:pt idx="117">
                        <c:v>34954</c:v>
                      </c:pt>
                      <c:pt idx="118">
                        <c:v>34967</c:v>
                      </c:pt>
                      <c:pt idx="119">
                        <c:v>34967</c:v>
                      </c:pt>
                      <c:pt idx="120">
                        <c:v>34997</c:v>
                      </c:pt>
                      <c:pt idx="121">
                        <c:v>35017</c:v>
                      </c:pt>
                      <c:pt idx="122">
                        <c:v>35028</c:v>
                      </c:pt>
                      <c:pt idx="123">
                        <c:v>35042</c:v>
                      </c:pt>
                      <c:pt idx="124">
                        <c:v>35045</c:v>
                      </c:pt>
                      <c:pt idx="125">
                        <c:v>35058</c:v>
                      </c:pt>
                      <c:pt idx="126">
                        <c:v>35073</c:v>
                      </c:pt>
                      <c:pt idx="127">
                        <c:v>35082</c:v>
                      </c:pt>
                      <c:pt idx="128">
                        <c:v>35092</c:v>
                      </c:pt>
                      <c:pt idx="129">
                        <c:v>35097</c:v>
                      </c:pt>
                      <c:pt idx="130">
                        <c:v>35102</c:v>
                      </c:pt>
                      <c:pt idx="131">
                        <c:v>35107</c:v>
                      </c:pt>
                      <c:pt idx="132">
                        <c:v>35112</c:v>
                      </c:pt>
                      <c:pt idx="133">
                        <c:v>35123</c:v>
                      </c:pt>
                      <c:pt idx="134">
                        <c:v>35129</c:v>
                      </c:pt>
                      <c:pt idx="135">
                        <c:v>35132</c:v>
                      </c:pt>
                      <c:pt idx="136">
                        <c:v>35141</c:v>
                      </c:pt>
                      <c:pt idx="137">
                        <c:v>35146</c:v>
                      </c:pt>
                      <c:pt idx="138">
                        <c:v>35154</c:v>
                      </c:pt>
                      <c:pt idx="139">
                        <c:v>35166</c:v>
                      </c:pt>
                      <c:pt idx="140">
                        <c:v>35171</c:v>
                      </c:pt>
                      <c:pt idx="141">
                        <c:v>35181</c:v>
                      </c:pt>
                      <c:pt idx="142">
                        <c:v>35187</c:v>
                      </c:pt>
                      <c:pt idx="143">
                        <c:v>35190</c:v>
                      </c:pt>
                      <c:pt idx="144">
                        <c:v>35203</c:v>
                      </c:pt>
                      <c:pt idx="145">
                        <c:v>35205</c:v>
                      </c:pt>
                      <c:pt idx="146">
                        <c:v>35209</c:v>
                      </c:pt>
                      <c:pt idx="147">
                        <c:v>35231</c:v>
                      </c:pt>
                      <c:pt idx="148">
                        <c:v>35234</c:v>
                      </c:pt>
                      <c:pt idx="149">
                        <c:v>35400</c:v>
                      </c:pt>
                      <c:pt idx="150">
                        <c:v>35405</c:v>
                      </c:pt>
                      <c:pt idx="151">
                        <c:v>35412</c:v>
                      </c:pt>
                      <c:pt idx="152">
                        <c:v>35418</c:v>
                      </c:pt>
                      <c:pt idx="153">
                        <c:v>35427</c:v>
                      </c:pt>
                      <c:pt idx="154">
                        <c:v>35430</c:v>
                      </c:pt>
                      <c:pt idx="155">
                        <c:v>35437</c:v>
                      </c:pt>
                      <c:pt idx="156">
                        <c:v>35441</c:v>
                      </c:pt>
                      <c:pt idx="157">
                        <c:v>35445</c:v>
                      </c:pt>
                      <c:pt idx="158">
                        <c:v>35458</c:v>
                      </c:pt>
                      <c:pt idx="159">
                        <c:v>35463</c:v>
                      </c:pt>
                      <c:pt idx="160">
                        <c:v>35472</c:v>
                      </c:pt>
                      <c:pt idx="161">
                        <c:v>35473</c:v>
                      </c:pt>
                      <c:pt idx="162">
                        <c:v>35477</c:v>
                      </c:pt>
                      <c:pt idx="163">
                        <c:v>35483</c:v>
                      </c:pt>
                      <c:pt idx="164">
                        <c:v>35491</c:v>
                      </c:pt>
                      <c:pt idx="165">
                        <c:v>35497</c:v>
                      </c:pt>
                      <c:pt idx="166">
                        <c:v>35507</c:v>
                      </c:pt>
                      <c:pt idx="167">
                        <c:v>35534</c:v>
                      </c:pt>
                      <c:pt idx="168">
                        <c:v>35541</c:v>
                      </c:pt>
                      <c:pt idx="169">
                        <c:v>35553</c:v>
                      </c:pt>
                      <c:pt idx="170">
                        <c:v>35563</c:v>
                      </c:pt>
                      <c:pt idx="171">
                        <c:v>35577</c:v>
                      </c:pt>
                      <c:pt idx="172">
                        <c:v>35587</c:v>
                      </c:pt>
                      <c:pt idx="173">
                        <c:v>35597</c:v>
                      </c:pt>
                      <c:pt idx="174">
                        <c:v>35603</c:v>
                      </c:pt>
                      <c:pt idx="175">
                        <c:v>35610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EF-4974-8440-F20ADB55F60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Deaths'!$E$2</c15:sqref>
                        </c15:formulaRef>
                      </c:ext>
                    </c:extLst>
                    <c:strCache>
                      <c:ptCount val="1"/>
                      <c:pt idx="0">
                        <c:v> Spain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Deaths'!$B$3:$B$178</c15:sqref>
                        </c15:formulaRef>
                      </c:ext>
                    </c:extLst>
                    <c:numCache>
                      <c:formatCode>m/d/yyyy</c:formatCode>
                      <c:ptCount val="176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  <c:pt idx="164">
                        <c:v>44075</c:v>
                      </c:pt>
                      <c:pt idx="165">
                        <c:v>44076</c:v>
                      </c:pt>
                      <c:pt idx="166">
                        <c:v>44077</c:v>
                      </c:pt>
                      <c:pt idx="167">
                        <c:v>44079</c:v>
                      </c:pt>
                      <c:pt idx="168">
                        <c:v>44080</c:v>
                      </c:pt>
                      <c:pt idx="169">
                        <c:v>44081</c:v>
                      </c:pt>
                      <c:pt idx="170">
                        <c:v>44082</c:v>
                      </c:pt>
                      <c:pt idx="171">
                        <c:v>44083</c:v>
                      </c:pt>
                      <c:pt idx="172">
                        <c:v>44084</c:v>
                      </c:pt>
                      <c:pt idx="173">
                        <c:v>44085</c:v>
                      </c:pt>
                      <c:pt idx="174">
                        <c:v>44086</c:v>
                      </c:pt>
                      <c:pt idx="175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Deaths'!$E$3:$E$178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76"/>
                      <c:pt idx="0">
                        <c:v>336</c:v>
                      </c:pt>
                      <c:pt idx="1">
                        <c:v>510</c:v>
                      </c:pt>
                      <c:pt idx="2">
                        <c:v>624</c:v>
                      </c:pt>
                      <c:pt idx="3">
                        <c:v>803</c:v>
                      </c:pt>
                      <c:pt idx="4">
                        <c:v>1041</c:v>
                      </c:pt>
                      <c:pt idx="5">
                        <c:v>1378</c:v>
                      </c:pt>
                      <c:pt idx="6">
                        <c:v>1756</c:v>
                      </c:pt>
                      <c:pt idx="7">
                        <c:v>2206</c:v>
                      </c:pt>
                      <c:pt idx="8">
                        <c:v>2800</c:v>
                      </c:pt>
                      <c:pt idx="9">
                        <c:v>3486</c:v>
                      </c:pt>
                      <c:pt idx="10">
                        <c:v>4145</c:v>
                      </c:pt>
                      <c:pt idx="11">
                        <c:v>4934</c:v>
                      </c:pt>
                      <c:pt idx="12">
                        <c:v>5812</c:v>
                      </c:pt>
                      <c:pt idx="13">
                        <c:v>6606</c:v>
                      </c:pt>
                      <c:pt idx="14">
                        <c:v>7424</c:v>
                      </c:pt>
                      <c:pt idx="15">
                        <c:v>8269</c:v>
                      </c:pt>
                      <c:pt idx="16">
                        <c:v>9053</c:v>
                      </c:pt>
                      <c:pt idx="17">
                        <c:v>10096</c:v>
                      </c:pt>
                      <c:pt idx="18">
                        <c:v>11009</c:v>
                      </c:pt>
                      <c:pt idx="19">
                        <c:v>11814</c:v>
                      </c:pt>
                      <c:pt idx="20">
                        <c:v>12418</c:v>
                      </c:pt>
                      <c:pt idx="21">
                        <c:v>13169</c:v>
                      </c:pt>
                      <c:pt idx="22">
                        <c:v>13897</c:v>
                      </c:pt>
                      <c:pt idx="23">
                        <c:v>14673</c:v>
                      </c:pt>
                      <c:pt idx="24">
                        <c:v>15238</c:v>
                      </c:pt>
                      <c:pt idx="25">
                        <c:v>15970</c:v>
                      </c:pt>
                      <c:pt idx="26">
                        <c:v>16480</c:v>
                      </c:pt>
                      <c:pt idx="27">
                        <c:v>17100</c:v>
                      </c:pt>
                      <c:pt idx="28">
                        <c:v>17614</c:v>
                      </c:pt>
                      <c:pt idx="29">
                        <c:v>18150</c:v>
                      </c:pt>
                      <c:pt idx="30">
                        <c:v>18706</c:v>
                      </c:pt>
                      <c:pt idx="31">
                        <c:v>19130</c:v>
                      </c:pt>
                      <c:pt idx="32">
                        <c:v>19613</c:v>
                      </c:pt>
                      <c:pt idx="33">
                        <c:v>20171</c:v>
                      </c:pt>
                      <c:pt idx="34">
                        <c:v>20590</c:v>
                      </c:pt>
                      <c:pt idx="35">
                        <c:v>20852</c:v>
                      </c:pt>
                      <c:pt idx="36">
                        <c:v>21282</c:v>
                      </c:pt>
                      <c:pt idx="37">
                        <c:v>21717</c:v>
                      </c:pt>
                      <c:pt idx="38">
                        <c:v>22157</c:v>
                      </c:pt>
                      <c:pt idx="39">
                        <c:v>22524</c:v>
                      </c:pt>
                      <c:pt idx="40">
                        <c:v>22902</c:v>
                      </c:pt>
                      <c:pt idx="41">
                        <c:v>23190</c:v>
                      </c:pt>
                      <c:pt idx="42">
                        <c:v>23521</c:v>
                      </c:pt>
                      <c:pt idx="43">
                        <c:v>23822</c:v>
                      </c:pt>
                      <c:pt idx="44">
                        <c:v>24275</c:v>
                      </c:pt>
                      <c:pt idx="45">
                        <c:v>24543</c:v>
                      </c:pt>
                      <c:pt idx="46">
                        <c:v>24824</c:v>
                      </c:pt>
                      <c:pt idx="47">
                        <c:v>25100</c:v>
                      </c:pt>
                      <c:pt idx="48">
                        <c:v>25264</c:v>
                      </c:pt>
                      <c:pt idx="49">
                        <c:v>25428</c:v>
                      </c:pt>
                      <c:pt idx="50">
                        <c:v>25613</c:v>
                      </c:pt>
                      <c:pt idx="51">
                        <c:v>25857</c:v>
                      </c:pt>
                      <c:pt idx="52">
                        <c:v>26070</c:v>
                      </c:pt>
                      <c:pt idx="53">
                        <c:v>26299</c:v>
                      </c:pt>
                      <c:pt idx="54">
                        <c:v>26478</c:v>
                      </c:pt>
                      <c:pt idx="55">
                        <c:v>26621</c:v>
                      </c:pt>
                      <c:pt idx="56">
                        <c:v>26744</c:v>
                      </c:pt>
                      <c:pt idx="57">
                        <c:v>26920</c:v>
                      </c:pt>
                      <c:pt idx="58">
                        <c:v>27104</c:v>
                      </c:pt>
                      <c:pt idx="59">
                        <c:v>27321</c:v>
                      </c:pt>
                      <c:pt idx="60">
                        <c:v>27459</c:v>
                      </c:pt>
                      <c:pt idx="61">
                        <c:v>27563</c:v>
                      </c:pt>
                      <c:pt idx="62">
                        <c:v>27650</c:v>
                      </c:pt>
                      <c:pt idx="63">
                        <c:v>27709</c:v>
                      </c:pt>
                      <c:pt idx="64">
                        <c:v>27778</c:v>
                      </c:pt>
                      <c:pt idx="65">
                        <c:v>27888</c:v>
                      </c:pt>
                      <c:pt idx="66">
                        <c:v>27888</c:v>
                      </c:pt>
                      <c:pt idx="67">
                        <c:v>28628</c:v>
                      </c:pt>
                      <c:pt idx="68">
                        <c:v>28752</c:v>
                      </c:pt>
                      <c:pt idx="69">
                        <c:v>26834</c:v>
                      </c:pt>
                      <c:pt idx="70">
                        <c:v>27117</c:v>
                      </c:pt>
                      <c:pt idx="71">
                        <c:v>27118</c:v>
                      </c:pt>
                      <c:pt idx="72">
                        <c:v>27118</c:v>
                      </c:pt>
                      <c:pt idx="73">
                        <c:v>27118</c:v>
                      </c:pt>
                      <c:pt idx="74">
                        <c:v>27125</c:v>
                      </c:pt>
                      <c:pt idx="75">
                        <c:v>27127</c:v>
                      </c:pt>
                      <c:pt idx="76">
                        <c:v>27127</c:v>
                      </c:pt>
                      <c:pt idx="77">
                        <c:v>27127</c:v>
                      </c:pt>
                      <c:pt idx="78">
                        <c:v>27128</c:v>
                      </c:pt>
                      <c:pt idx="79">
                        <c:v>27133</c:v>
                      </c:pt>
                      <c:pt idx="80">
                        <c:v>27134</c:v>
                      </c:pt>
                      <c:pt idx="81">
                        <c:v>27135</c:v>
                      </c:pt>
                      <c:pt idx="82">
                        <c:v>27136</c:v>
                      </c:pt>
                      <c:pt idx="83">
                        <c:v>27136</c:v>
                      </c:pt>
                      <c:pt idx="84">
                        <c:v>27136</c:v>
                      </c:pt>
                      <c:pt idx="85">
                        <c:v>27136</c:v>
                      </c:pt>
                      <c:pt idx="86">
                        <c:v>27136</c:v>
                      </c:pt>
                      <c:pt idx="87">
                        <c:v>27136</c:v>
                      </c:pt>
                      <c:pt idx="88">
                        <c:v>27136</c:v>
                      </c:pt>
                      <c:pt idx="89">
                        <c:v>27136</c:v>
                      </c:pt>
                      <c:pt idx="90">
                        <c:v>27136</c:v>
                      </c:pt>
                      <c:pt idx="91">
                        <c:v>27136</c:v>
                      </c:pt>
                      <c:pt idx="92">
                        <c:v>27136</c:v>
                      </c:pt>
                      <c:pt idx="93">
                        <c:v>27136</c:v>
                      </c:pt>
                      <c:pt idx="94">
                        <c:v>28315</c:v>
                      </c:pt>
                      <c:pt idx="95">
                        <c:v>28322</c:v>
                      </c:pt>
                      <c:pt idx="96">
                        <c:v>28323</c:v>
                      </c:pt>
                      <c:pt idx="97">
                        <c:v>28324</c:v>
                      </c:pt>
                      <c:pt idx="98">
                        <c:v>28325</c:v>
                      </c:pt>
                      <c:pt idx="99">
                        <c:v>28327</c:v>
                      </c:pt>
                      <c:pt idx="100">
                        <c:v>28330</c:v>
                      </c:pt>
                      <c:pt idx="101">
                        <c:v>28338</c:v>
                      </c:pt>
                      <c:pt idx="102">
                        <c:v>28341</c:v>
                      </c:pt>
                      <c:pt idx="103">
                        <c:v>28343</c:v>
                      </c:pt>
                      <c:pt idx="104">
                        <c:v>28346</c:v>
                      </c:pt>
                      <c:pt idx="105">
                        <c:v>28355</c:v>
                      </c:pt>
                      <c:pt idx="106">
                        <c:v>28363</c:v>
                      </c:pt>
                      <c:pt idx="107">
                        <c:v>28368</c:v>
                      </c:pt>
                      <c:pt idx="108">
                        <c:v>28385</c:v>
                      </c:pt>
                      <c:pt idx="109">
                        <c:v>28385</c:v>
                      </c:pt>
                      <c:pt idx="110">
                        <c:v>28385</c:v>
                      </c:pt>
                      <c:pt idx="111">
                        <c:v>28388</c:v>
                      </c:pt>
                      <c:pt idx="112">
                        <c:v>28388</c:v>
                      </c:pt>
                      <c:pt idx="113">
                        <c:v>28396</c:v>
                      </c:pt>
                      <c:pt idx="114">
                        <c:v>28401</c:v>
                      </c:pt>
                      <c:pt idx="115">
                        <c:v>28403</c:v>
                      </c:pt>
                      <c:pt idx="116">
                        <c:v>28403</c:v>
                      </c:pt>
                      <c:pt idx="117">
                        <c:v>28403</c:v>
                      </c:pt>
                      <c:pt idx="118">
                        <c:v>28406</c:v>
                      </c:pt>
                      <c:pt idx="119">
                        <c:v>28406</c:v>
                      </c:pt>
                      <c:pt idx="120">
                        <c:v>28413</c:v>
                      </c:pt>
                      <c:pt idx="121">
                        <c:v>28416</c:v>
                      </c:pt>
                      <c:pt idx="122">
                        <c:v>28416</c:v>
                      </c:pt>
                      <c:pt idx="123">
                        <c:v>28420</c:v>
                      </c:pt>
                      <c:pt idx="124">
                        <c:v>28420</c:v>
                      </c:pt>
                      <c:pt idx="125">
                        <c:v>28422</c:v>
                      </c:pt>
                      <c:pt idx="126">
                        <c:v>28424</c:v>
                      </c:pt>
                      <c:pt idx="127">
                        <c:v>28426</c:v>
                      </c:pt>
                      <c:pt idx="128">
                        <c:v>28429</c:v>
                      </c:pt>
                      <c:pt idx="129">
                        <c:v>28432</c:v>
                      </c:pt>
                      <c:pt idx="130">
                        <c:v>28432</c:v>
                      </c:pt>
                      <c:pt idx="131">
                        <c:v>28432</c:v>
                      </c:pt>
                      <c:pt idx="132">
                        <c:v>28434</c:v>
                      </c:pt>
                      <c:pt idx="133">
                        <c:v>28436</c:v>
                      </c:pt>
                      <c:pt idx="134">
                        <c:v>28441</c:v>
                      </c:pt>
                      <c:pt idx="135">
                        <c:v>28443</c:v>
                      </c:pt>
                      <c:pt idx="136">
                        <c:v>28445</c:v>
                      </c:pt>
                      <c:pt idx="137">
                        <c:v>28445</c:v>
                      </c:pt>
                      <c:pt idx="138">
                        <c:v>28445</c:v>
                      </c:pt>
                      <c:pt idx="139">
                        <c:v>28472</c:v>
                      </c:pt>
                      <c:pt idx="140">
                        <c:v>28498</c:v>
                      </c:pt>
                      <c:pt idx="141">
                        <c:v>28499</c:v>
                      </c:pt>
                      <c:pt idx="142">
                        <c:v>28500</c:v>
                      </c:pt>
                      <c:pt idx="143">
                        <c:v>28503</c:v>
                      </c:pt>
                      <c:pt idx="144">
                        <c:v>28503</c:v>
                      </c:pt>
                      <c:pt idx="145">
                        <c:v>28503</c:v>
                      </c:pt>
                      <c:pt idx="146">
                        <c:v>28576</c:v>
                      </c:pt>
                      <c:pt idx="147">
                        <c:v>28579</c:v>
                      </c:pt>
                      <c:pt idx="148">
                        <c:v>28617</c:v>
                      </c:pt>
                      <c:pt idx="149">
                        <c:v>28646</c:v>
                      </c:pt>
                      <c:pt idx="150">
                        <c:v>28670</c:v>
                      </c:pt>
                      <c:pt idx="151">
                        <c:v>28797</c:v>
                      </c:pt>
                      <c:pt idx="152">
                        <c:v>28813</c:v>
                      </c:pt>
                      <c:pt idx="153">
                        <c:v>28838</c:v>
                      </c:pt>
                      <c:pt idx="154">
                        <c:v>28838</c:v>
                      </c:pt>
                      <c:pt idx="155">
                        <c:v>28838</c:v>
                      </c:pt>
                      <c:pt idx="156">
                        <c:v>28872</c:v>
                      </c:pt>
                      <c:pt idx="157">
                        <c:v>28924</c:v>
                      </c:pt>
                      <c:pt idx="158">
                        <c:v>28971</c:v>
                      </c:pt>
                      <c:pt idx="159">
                        <c:v>28996</c:v>
                      </c:pt>
                      <c:pt idx="160">
                        <c:v>29011</c:v>
                      </c:pt>
                      <c:pt idx="161">
                        <c:v>29011</c:v>
                      </c:pt>
                      <c:pt idx="162">
                        <c:v>29011</c:v>
                      </c:pt>
                      <c:pt idx="163">
                        <c:v>29094</c:v>
                      </c:pt>
                      <c:pt idx="164">
                        <c:v>29094</c:v>
                      </c:pt>
                      <c:pt idx="165">
                        <c:v>29194</c:v>
                      </c:pt>
                      <c:pt idx="166">
                        <c:v>29324</c:v>
                      </c:pt>
                      <c:pt idx="167">
                        <c:v>29418</c:v>
                      </c:pt>
                      <c:pt idx="168">
                        <c:v>29418</c:v>
                      </c:pt>
                      <c:pt idx="169">
                        <c:v>29516</c:v>
                      </c:pt>
                      <c:pt idx="170">
                        <c:v>29516</c:v>
                      </c:pt>
                      <c:pt idx="171">
                        <c:v>29628</c:v>
                      </c:pt>
                      <c:pt idx="172">
                        <c:v>29628</c:v>
                      </c:pt>
                      <c:pt idx="173">
                        <c:v>29747</c:v>
                      </c:pt>
                      <c:pt idx="174">
                        <c:v>29747</c:v>
                      </c:pt>
                      <c:pt idx="175">
                        <c:v>29747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EF-4974-8440-F20ADB55F6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Deaths'!$F$2</c15:sqref>
                        </c15:formulaRef>
                      </c:ext>
                    </c:extLst>
                    <c:strCache>
                      <c:ptCount val="1"/>
                      <c:pt idx="0">
                        <c:v> USA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Deaths'!$B$3:$B$178</c15:sqref>
                        </c15:formulaRef>
                      </c:ext>
                    </c:extLst>
                    <c:numCache>
                      <c:formatCode>m/d/yyyy</c:formatCode>
                      <c:ptCount val="176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  <c:pt idx="164">
                        <c:v>44075</c:v>
                      </c:pt>
                      <c:pt idx="165">
                        <c:v>44076</c:v>
                      </c:pt>
                      <c:pt idx="166">
                        <c:v>44077</c:v>
                      </c:pt>
                      <c:pt idx="167">
                        <c:v>44079</c:v>
                      </c:pt>
                      <c:pt idx="168">
                        <c:v>44080</c:v>
                      </c:pt>
                      <c:pt idx="169">
                        <c:v>44081</c:v>
                      </c:pt>
                      <c:pt idx="170">
                        <c:v>44082</c:v>
                      </c:pt>
                      <c:pt idx="171">
                        <c:v>44083</c:v>
                      </c:pt>
                      <c:pt idx="172">
                        <c:v>44084</c:v>
                      </c:pt>
                      <c:pt idx="173">
                        <c:v>44085</c:v>
                      </c:pt>
                      <c:pt idx="174">
                        <c:v>44086</c:v>
                      </c:pt>
                      <c:pt idx="175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Deaths'!$F$3:$F$178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76"/>
                      <c:pt idx="0">
                        <c:v>73</c:v>
                      </c:pt>
                      <c:pt idx="1">
                        <c:v>97</c:v>
                      </c:pt>
                      <c:pt idx="2">
                        <c:v>116</c:v>
                      </c:pt>
                      <c:pt idx="3">
                        <c:v>171</c:v>
                      </c:pt>
                      <c:pt idx="4">
                        <c:v>223</c:v>
                      </c:pt>
                      <c:pt idx="5">
                        <c:v>283</c:v>
                      </c:pt>
                      <c:pt idx="6">
                        <c:v>391</c:v>
                      </c:pt>
                      <c:pt idx="7">
                        <c:v>485</c:v>
                      </c:pt>
                      <c:pt idx="8">
                        <c:v>616</c:v>
                      </c:pt>
                      <c:pt idx="9">
                        <c:v>827</c:v>
                      </c:pt>
                      <c:pt idx="10">
                        <c:v>1118</c:v>
                      </c:pt>
                      <c:pt idx="11">
                        <c:v>1439</c:v>
                      </c:pt>
                      <c:pt idx="12">
                        <c:v>1878</c:v>
                      </c:pt>
                      <c:pt idx="13">
                        <c:v>2339</c:v>
                      </c:pt>
                      <c:pt idx="14">
                        <c:v>2616</c:v>
                      </c:pt>
                      <c:pt idx="15">
                        <c:v>3431</c:v>
                      </c:pt>
                      <c:pt idx="16">
                        <c:v>4516</c:v>
                      </c:pt>
                      <c:pt idx="17">
                        <c:v>5775</c:v>
                      </c:pt>
                      <c:pt idx="18">
                        <c:v>6786</c:v>
                      </c:pt>
                      <c:pt idx="19">
                        <c:v>8141</c:v>
                      </c:pt>
                      <c:pt idx="20">
                        <c:v>9302</c:v>
                      </c:pt>
                      <c:pt idx="21">
                        <c:v>10396</c:v>
                      </c:pt>
                      <c:pt idx="22">
                        <c:v>12230</c:v>
                      </c:pt>
                      <c:pt idx="23">
                        <c:v>14210</c:v>
                      </c:pt>
                      <c:pt idx="24">
                        <c:v>16114</c:v>
                      </c:pt>
                      <c:pt idx="25">
                        <c:v>18026</c:v>
                      </c:pt>
                      <c:pt idx="26">
                        <c:v>20064</c:v>
                      </c:pt>
                      <c:pt idx="27">
                        <c:v>21540</c:v>
                      </c:pt>
                      <c:pt idx="28">
                        <c:v>22985</c:v>
                      </c:pt>
                      <c:pt idx="29">
                        <c:v>24590</c:v>
                      </c:pt>
                      <c:pt idx="30">
                        <c:v>27128</c:v>
                      </c:pt>
                      <c:pt idx="31">
                        <c:v>33875</c:v>
                      </c:pt>
                      <c:pt idx="32">
                        <c:v>35973</c:v>
                      </c:pt>
                      <c:pt idx="33">
                        <c:v>38200</c:v>
                      </c:pt>
                      <c:pt idx="34">
                        <c:v>40109</c:v>
                      </c:pt>
                      <c:pt idx="35">
                        <c:v>41446</c:v>
                      </c:pt>
                      <c:pt idx="36">
                        <c:v>44246</c:v>
                      </c:pt>
                      <c:pt idx="37">
                        <c:v>46997</c:v>
                      </c:pt>
                      <c:pt idx="38">
                        <c:v>48979</c:v>
                      </c:pt>
                      <c:pt idx="39">
                        <c:v>51154</c:v>
                      </c:pt>
                      <c:pt idx="40">
                        <c:v>53266</c:v>
                      </c:pt>
                      <c:pt idx="41">
                        <c:v>54941</c:v>
                      </c:pt>
                      <c:pt idx="42">
                        <c:v>56173</c:v>
                      </c:pt>
                      <c:pt idx="43">
                        <c:v>57601</c:v>
                      </c:pt>
                      <c:pt idx="44">
                        <c:v>60495</c:v>
                      </c:pt>
                      <c:pt idx="45">
                        <c:v>62380</c:v>
                      </c:pt>
                      <c:pt idx="46">
                        <c:v>64887</c:v>
                      </c:pt>
                      <c:pt idx="47">
                        <c:v>66640</c:v>
                      </c:pt>
                      <c:pt idx="48">
                        <c:v>68088</c:v>
                      </c:pt>
                      <c:pt idx="49">
                        <c:v>69064</c:v>
                      </c:pt>
                      <c:pt idx="50">
                        <c:v>71148</c:v>
                      </c:pt>
                      <c:pt idx="51">
                        <c:v>73234</c:v>
                      </c:pt>
                      <c:pt idx="52">
                        <c:v>76052</c:v>
                      </c:pt>
                      <c:pt idx="53">
                        <c:v>77630</c:v>
                      </c:pt>
                      <c:pt idx="54">
                        <c:v>79244</c:v>
                      </c:pt>
                      <c:pt idx="55">
                        <c:v>80351</c:v>
                      </c:pt>
                      <c:pt idx="56">
                        <c:v>81141</c:v>
                      </c:pt>
                      <c:pt idx="57">
                        <c:v>82555</c:v>
                      </c:pt>
                      <c:pt idx="58">
                        <c:v>84187</c:v>
                      </c:pt>
                      <c:pt idx="59">
                        <c:v>85991</c:v>
                      </c:pt>
                      <c:pt idx="60">
                        <c:v>87707</c:v>
                      </c:pt>
                      <c:pt idx="61">
                        <c:v>88987</c:v>
                      </c:pt>
                      <c:pt idx="62">
                        <c:v>90332</c:v>
                      </c:pt>
                      <c:pt idx="63">
                        <c:v>91306</c:v>
                      </c:pt>
                      <c:pt idx="64">
                        <c:v>92520</c:v>
                      </c:pt>
                      <c:pt idx="65">
                        <c:v>93894</c:v>
                      </c:pt>
                      <c:pt idx="66">
                        <c:v>96943</c:v>
                      </c:pt>
                      <c:pt idx="67">
                        <c:v>98145</c:v>
                      </c:pt>
                      <c:pt idx="68">
                        <c:v>98833</c:v>
                      </c:pt>
                      <c:pt idx="69">
                        <c:v>99537</c:v>
                      </c:pt>
                      <c:pt idx="70">
                        <c:v>100088</c:v>
                      </c:pt>
                      <c:pt idx="71">
                        <c:v>101285</c:v>
                      </c:pt>
                      <c:pt idx="72">
                        <c:v>102794</c:v>
                      </c:pt>
                      <c:pt idx="73">
                        <c:v>103813</c:v>
                      </c:pt>
                      <c:pt idx="74">
                        <c:v>104977</c:v>
                      </c:pt>
                      <c:pt idx="75">
                        <c:v>105877</c:v>
                      </c:pt>
                      <c:pt idx="76">
                        <c:v>106323</c:v>
                      </c:pt>
                      <c:pt idx="77">
                        <c:v>107530</c:v>
                      </c:pt>
                      <c:pt idx="78">
                        <c:v>108567</c:v>
                      </c:pt>
                      <c:pt idx="79">
                        <c:v>109533</c:v>
                      </c:pt>
                      <c:pt idx="80">
                        <c:v>110638</c:v>
                      </c:pt>
                      <c:pt idx="81">
                        <c:v>111716</c:v>
                      </c:pt>
                      <c:pt idx="82">
                        <c:v>112205</c:v>
                      </c:pt>
                      <c:pt idx="83">
                        <c:v>112645</c:v>
                      </c:pt>
                      <c:pt idx="84">
                        <c:v>113482</c:v>
                      </c:pt>
                      <c:pt idx="85">
                        <c:v>114637</c:v>
                      </c:pt>
                      <c:pt idx="86">
                        <c:v>115529</c:v>
                      </c:pt>
                      <c:pt idx="87">
                        <c:v>116394</c:v>
                      </c:pt>
                      <c:pt idx="88">
                        <c:v>117241</c:v>
                      </c:pt>
                      <c:pt idx="89">
                        <c:v>117649</c:v>
                      </c:pt>
                      <c:pt idx="90">
                        <c:v>118003</c:v>
                      </c:pt>
                      <c:pt idx="91">
                        <c:v>118703</c:v>
                      </c:pt>
                      <c:pt idx="92">
                        <c:v>119453</c:v>
                      </c:pt>
                      <c:pt idx="93">
                        <c:v>120240</c:v>
                      </c:pt>
                      <c:pt idx="94">
                        <c:v>121024</c:v>
                      </c:pt>
                      <c:pt idx="95">
                        <c:v>121652</c:v>
                      </c:pt>
                      <c:pt idx="96">
                        <c:v>122127</c:v>
                      </c:pt>
                      <c:pt idx="97">
                        <c:v>122374</c:v>
                      </c:pt>
                      <c:pt idx="98">
                        <c:v>123362</c:v>
                      </c:pt>
                      <c:pt idx="99">
                        <c:v>123842</c:v>
                      </c:pt>
                      <c:pt idx="100">
                        <c:v>126423</c:v>
                      </c:pt>
                      <c:pt idx="101">
                        <c:v>127055</c:v>
                      </c:pt>
                      <c:pt idx="102">
                        <c:v>128054</c:v>
                      </c:pt>
                      <c:pt idx="103">
                        <c:v>128243</c:v>
                      </c:pt>
                      <c:pt idx="104">
                        <c:v>128557</c:v>
                      </c:pt>
                      <c:pt idx="105">
                        <c:v>129075</c:v>
                      </c:pt>
                      <c:pt idx="106">
                        <c:v>130396</c:v>
                      </c:pt>
                      <c:pt idx="107">
                        <c:v>131118</c:v>
                      </c:pt>
                      <c:pt idx="108">
                        <c:v>131742</c:v>
                      </c:pt>
                      <c:pt idx="109">
                        <c:v>132224</c:v>
                      </c:pt>
                      <c:pt idx="110">
                        <c:v>132418</c:v>
                      </c:pt>
                      <c:pt idx="111">
                        <c:v>132684</c:v>
                      </c:pt>
                      <c:pt idx="112">
                        <c:v>133370</c:v>
                      </c:pt>
                      <c:pt idx="113">
                        <c:v>134309</c:v>
                      </c:pt>
                      <c:pt idx="114">
                        <c:v>135541</c:v>
                      </c:pt>
                      <c:pt idx="115">
                        <c:v>136158</c:v>
                      </c:pt>
                      <c:pt idx="116">
                        <c:v>137174</c:v>
                      </c:pt>
                      <c:pt idx="117">
                        <c:v>137648</c:v>
                      </c:pt>
                      <c:pt idx="118">
                        <c:v>137947</c:v>
                      </c:pt>
                      <c:pt idx="119">
                        <c:v>138331</c:v>
                      </c:pt>
                      <c:pt idx="120">
                        <c:v>139504</c:v>
                      </c:pt>
                      <c:pt idx="121">
                        <c:v>140478</c:v>
                      </c:pt>
                      <c:pt idx="122">
                        <c:v>141518</c:v>
                      </c:pt>
                      <c:pt idx="123">
                        <c:v>142733</c:v>
                      </c:pt>
                      <c:pt idx="124">
                        <c:v>143054</c:v>
                      </c:pt>
                      <c:pt idx="125">
                        <c:v>143527</c:v>
                      </c:pt>
                      <c:pt idx="126">
                        <c:v>144331</c:v>
                      </c:pt>
                      <c:pt idx="127">
                        <c:v>145488</c:v>
                      </c:pt>
                      <c:pt idx="128">
                        <c:v>146665</c:v>
                      </c:pt>
                      <c:pt idx="129">
                        <c:v>147865</c:v>
                      </c:pt>
                      <c:pt idx="130">
                        <c:v>149320</c:v>
                      </c:pt>
                      <c:pt idx="131">
                        <c:v>149601</c:v>
                      </c:pt>
                      <c:pt idx="132">
                        <c:v>150053</c:v>
                      </c:pt>
                      <c:pt idx="133">
                        <c:v>151675</c:v>
                      </c:pt>
                      <c:pt idx="134">
                        <c:v>152929</c:v>
                      </c:pt>
                      <c:pt idx="135">
                        <c:v>154472</c:v>
                      </c:pt>
                      <c:pt idx="136">
                        <c:v>156015</c:v>
                      </c:pt>
                      <c:pt idx="137">
                        <c:v>157271</c:v>
                      </c:pt>
                      <c:pt idx="138">
                        <c:v>158172</c:v>
                      </c:pt>
                      <c:pt idx="139">
                        <c:v>158496</c:v>
                      </c:pt>
                      <c:pt idx="140">
                        <c:v>159457</c:v>
                      </c:pt>
                      <c:pt idx="141">
                        <c:v>160833</c:v>
                      </c:pt>
                      <c:pt idx="142">
                        <c:v>162058</c:v>
                      </c:pt>
                      <c:pt idx="143">
                        <c:v>163149</c:v>
                      </c:pt>
                      <c:pt idx="144">
                        <c:v>164979</c:v>
                      </c:pt>
                      <c:pt idx="145">
                        <c:v>165269</c:v>
                      </c:pt>
                      <c:pt idx="146">
                        <c:v>165815</c:v>
                      </c:pt>
                      <c:pt idx="147">
                        <c:v>169225</c:v>
                      </c:pt>
                      <c:pt idx="148">
                        <c:v>170892</c:v>
                      </c:pt>
                      <c:pt idx="149">
                        <c:v>173197</c:v>
                      </c:pt>
                      <c:pt idx="150">
                        <c:v>174074</c:v>
                      </c:pt>
                      <c:pt idx="151">
                        <c:v>175686</c:v>
                      </c:pt>
                      <c:pt idx="152">
                        <c:v>176729</c:v>
                      </c:pt>
                      <c:pt idx="153">
                        <c:v>177749</c:v>
                      </c:pt>
                      <c:pt idx="154">
                        <c:v>179574</c:v>
                      </c:pt>
                      <c:pt idx="155">
                        <c:v>180297</c:v>
                      </c:pt>
                      <c:pt idx="156">
                        <c:v>180728</c:v>
                      </c:pt>
                      <c:pt idx="157">
                        <c:v>181485</c:v>
                      </c:pt>
                      <c:pt idx="158">
                        <c:v>182886</c:v>
                      </c:pt>
                      <c:pt idx="159">
                        <c:v>183972</c:v>
                      </c:pt>
                      <c:pt idx="160">
                        <c:v>185174</c:v>
                      </c:pt>
                      <c:pt idx="161">
                        <c:v>186357</c:v>
                      </c:pt>
                      <c:pt idx="162">
                        <c:v>186923</c:v>
                      </c:pt>
                      <c:pt idx="163">
                        <c:v>187410</c:v>
                      </c:pt>
                      <c:pt idx="164">
                        <c:v>188027</c:v>
                      </c:pt>
                      <c:pt idx="165">
                        <c:v>189279</c:v>
                      </c:pt>
                      <c:pt idx="166">
                        <c:v>190959</c:v>
                      </c:pt>
                      <c:pt idx="167">
                        <c:v>192358</c:v>
                      </c:pt>
                      <c:pt idx="168">
                        <c:v>193020</c:v>
                      </c:pt>
                      <c:pt idx="169">
                        <c:v>193383</c:v>
                      </c:pt>
                      <c:pt idx="170">
                        <c:v>193670</c:v>
                      </c:pt>
                      <c:pt idx="171">
                        <c:v>194473</c:v>
                      </c:pt>
                      <c:pt idx="172">
                        <c:v>195590</c:v>
                      </c:pt>
                      <c:pt idx="173">
                        <c:v>196747</c:v>
                      </c:pt>
                      <c:pt idx="174">
                        <c:v>197678</c:v>
                      </c:pt>
                      <c:pt idx="175">
                        <c:v>198293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EF-4974-8440-F20ADB55F60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Deaths'!$G$2</c15:sqref>
                        </c15:formulaRef>
                      </c:ext>
                    </c:extLst>
                    <c:strCache>
                      <c:ptCount val="1"/>
                      <c:pt idx="0">
                        <c:v> France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Deaths'!$B$3:$B$178</c15:sqref>
                        </c15:formulaRef>
                      </c:ext>
                    </c:extLst>
                    <c:numCache>
                      <c:formatCode>m/d/yyyy</c:formatCode>
                      <c:ptCount val="176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  <c:pt idx="164">
                        <c:v>44075</c:v>
                      </c:pt>
                      <c:pt idx="165">
                        <c:v>44076</c:v>
                      </c:pt>
                      <c:pt idx="166">
                        <c:v>44077</c:v>
                      </c:pt>
                      <c:pt idx="167">
                        <c:v>44079</c:v>
                      </c:pt>
                      <c:pt idx="168">
                        <c:v>44080</c:v>
                      </c:pt>
                      <c:pt idx="169">
                        <c:v>44081</c:v>
                      </c:pt>
                      <c:pt idx="170">
                        <c:v>44082</c:v>
                      </c:pt>
                      <c:pt idx="171">
                        <c:v>44083</c:v>
                      </c:pt>
                      <c:pt idx="172">
                        <c:v>44084</c:v>
                      </c:pt>
                      <c:pt idx="173">
                        <c:v>44085</c:v>
                      </c:pt>
                      <c:pt idx="174">
                        <c:v>44086</c:v>
                      </c:pt>
                      <c:pt idx="175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Deaths'!$G$3:$G$178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76"/>
                      <c:pt idx="0">
                        <c:v>127</c:v>
                      </c:pt>
                      <c:pt idx="1">
                        <c:v>148</c:v>
                      </c:pt>
                      <c:pt idx="2">
                        <c:v>175</c:v>
                      </c:pt>
                      <c:pt idx="3">
                        <c:v>264</c:v>
                      </c:pt>
                      <c:pt idx="4">
                        <c:v>372</c:v>
                      </c:pt>
                      <c:pt idx="5">
                        <c:v>452</c:v>
                      </c:pt>
                      <c:pt idx="6">
                        <c:v>562</c:v>
                      </c:pt>
                      <c:pt idx="7">
                        <c:v>674</c:v>
                      </c:pt>
                      <c:pt idx="8">
                        <c:v>860</c:v>
                      </c:pt>
                      <c:pt idx="9">
                        <c:v>1100</c:v>
                      </c:pt>
                      <c:pt idx="10">
                        <c:v>1696</c:v>
                      </c:pt>
                      <c:pt idx="11">
                        <c:v>1696</c:v>
                      </c:pt>
                      <c:pt idx="12">
                        <c:v>1995</c:v>
                      </c:pt>
                      <c:pt idx="13">
                        <c:v>2314</c:v>
                      </c:pt>
                      <c:pt idx="14">
                        <c:v>2606</c:v>
                      </c:pt>
                      <c:pt idx="15">
                        <c:v>3024</c:v>
                      </c:pt>
                      <c:pt idx="16">
                        <c:v>3523</c:v>
                      </c:pt>
                      <c:pt idx="17">
                        <c:v>4032</c:v>
                      </c:pt>
                      <c:pt idx="18">
                        <c:v>5387</c:v>
                      </c:pt>
                      <c:pt idx="19">
                        <c:v>6507</c:v>
                      </c:pt>
                      <c:pt idx="20">
                        <c:v>7560</c:v>
                      </c:pt>
                      <c:pt idx="21">
                        <c:v>8911</c:v>
                      </c:pt>
                      <c:pt idx="22">
                        <c:v>10328</c:v>
                      </c:pt>
                      <c:pt idx="23">
                        <c:v>10869</c:v>
                      </c:pt>
                      <c:pt idx="24">
                        <c:v>12210</c:v>
                      </c:pt>
                      <c:pt idx="25">
                        <c:v>13197</c:v>
                      </c:pt>
                      <c:pt idx="26">
                        <c:v>13822</c:v>
                      </c:pt>
                      <c:pt idx="27">
                        <c:v>14393</c:v>
                      </c:pt>
                      <c:pt idx="28">
                        <c:v>14967</c:v>
                      </c:pt>
                      <c:pt idx="29">
                        <c:v>15729</c:v>
                      </c:pt>
                      <c:pt idx="30">
                        <c:v>17167</c:v>
                      </c:pt>
                      <c:pt idx="31">
                        <c:v>17920</c:v>
                      </c:pt>
                      <c:pt idx="32">
                        <c:v>18681</c:v>
                      </c:pt>
                      <c:pt idx="33">
                        <c:v>19323</c:v>
                      </c:pt>
                      <c:pt idx="34">
                        <c:v>19718</c:v>
                      </c:pt>
                      <c:pt idx="35">
                        <c:v>20265</c:v>
                      </c:pt>
                      <c:pt idx="36">
                        <c:v>20796</c:v>
                      </c:pt>
                      <c:pt idx="37">
                        <c:v>20796</c:v>
                      </c:pt>
                      <c:pt idx="38">
                        <c:v>21856</c:v>
                      </c:pt>
                      <c:pt idx="39">
                        <c:v>22245</c:v>
                      </c:pt>
                      <c:pt idx="40">
                        <c:v>22614</c:v>
                      </c:pt>
                      <c:pt idx="41">
                        <c:v>22856</c:v>
                      </c:pt>
                      <c:pt idx="42">
                        <c:v>22856</c:v>
                      </c:pt>
                      <c:pt idx="43">
                        <c:v>23293</c:v>
                      </c:pt>
                      <c:pt idx="44">
                        <c:v>23660</c:v>
                      </c:pt>
                      <c:pt idx="45">
                        <c:v>24087</c:v>
                      </c:pt>
                      <c:pt idx="46">
                        <c:v>24376</c:v>
                      </c:pt>
                      <c:pt idx="47">
                        <c:v>24594</c:v>
                      </c:pt>
                      <c:pt idx="48">
                        <c:v>24760</c:v>
                      </c:pt>
                      <c:pt idx="49">
                        <c:v>24895</c:v>
                      </c:pt>
                      <c:pt idx="50">
                        <c:v>25201</c:v>
                      </c:pt>
                      <c:pt idx="51">
                        <c:v>25351</c:v>
                      </c:pt>
                      <c:pt idx="52">
                        <c:v>25809</c:v>
                      </c:pt>
                      <c:pt idx="53">
                        <c:v>25987</c:v>
                      </c:pt>
                      <c:pt idx="54">
                        <c:v>26230</c:v>
                      </c:pt>
                      <c:pt idx="55">
                        <c:v>26380</c:v>
                      </c:pt>
                      <c:pt idx="56">
                        <c:v>26380</c:v>
                      </c:pt>
                      <c:pt idx="57">
                        <c:v>26643</c:v>
                      </c:pt>
                      <c:pt idx="58">
                        <c:v>26991</c:v>
                      </c:pt>
                      <c:pt idx="59">
                        <c:v>27074</c:v>
                      </c:pt>
                      <c:pt idx="60">
                        <c:v>27425</c:v>
                      </c:pt>
                      <c:pt idx="61">
                        <c:v>27529</c:v>
                      </c:pt>
                      <c:pt idx="62">
                        <c:v>27625</c:v>
                      </c:pt>
                      <c:pt idx="63">
                        <c:v>28108</c:v>
                      </c:pt>
                      <c:pt idx="64">
                        <c:v>28239</c:v>
                      </c:pt>
                      <c:pt idx="65">
                        <c:v>28022</c:v>
                      </c:pt>
                      <c:pt idx="66">
                        <c:v>28215</c:v>
                      </c:pt>
                      <c:pt idx="67">
                        <c:v>28289</c:v>
                      </c:pt>
                      <c:pt idx="68">
                        <c:v>28332</c:v>
                      </c:pt>
                      <c:pt idx="69">
                        <c:v>28367</c:v>
                      </c:pt>
                      <c:pt idx="70">
                        <c:v>28432</c:v>
                      </c:pt>
                      <c:pt idx="71">
                        <c:v>28530</c:v>
                      </c:pt>
                      <c:pt idx="72">
                        <c:v>28596</c:v>
                      </c:pt>
                      <c:pt idx="73">
                        <c:v>28662</c:v>
                      </c:pt>
                      <c:pt idx="74">
                        <c:v>28714</c:v>
                      </c:pt>
                      <c:pt idx="75">
                        <c:v>28771</c:v>
                      </c:pt>
                      <c:pt idx="76">
                        <c:v>28802</c:v>
                      </c:pt>
                      <c:pt idx="77">
                        <c:v>28833</c:v>
                      </c:pt>
                      <c:pt idx="78">
                        <c:v>28940</c:v>
                      </c:pt>
                      <c:pt idx="79">
                        <c:v>29021</c:v>
                      </c:pt>
                      <c:pt idx="80">
                        <c:v>29111</c:v>
                      </c:pt>
                      <c:pt idx="81">
                        <c:v>29111</c:v>
                      </c:pt>
                      <c:pt idx="82">
                        <c:v>29155</c:v>
                      </c:pt>
                      <c:pt idx="83">
                        <c:v>29155</c:v>
                      </c:pt>
                      <c:pt idx="84">
                        <c:v>29209</c:v>
                      </c:pt>
                      <c:pt idx="85">
                        <c:v>29296</c:v>
                      </c:pt>
                      <c:pt idx="86">
                        <c:v>29319</c:v>
                      </c:pt>
                      <c:pt idx="87">
                        <c:v>29346</c:v>
                      </c:pt>
                      <c:pt idx="88">
                        <c:v>29398</c:v>
                      </c:pt>
                      <c:pt idx="89">
                        <c:v>29398</c:v>
                      </c:pt>
                      <c:pt idx="90">
                        <c:v>29407</c:v>
                      </c:pt>
                      <c:pt idx="91">
                        <c:v>29436</c:v>
                      </c:pt>
                      <c:pt idx="92">
                        <c:v>29547</c:v>
                      </c:pt>
                      <c:pt idx="93">
                        <c:v>29575</c:v>
                      </c:pt>
                      <c:pt idx="94">
                        <c:v>29603</c:v>
                      </c:pt>
                      <c:pt idx="95">
                        <c:v>29617</c:v>
                      </c:pt>
                      <c:pt idx="96">
                        <c:v>29633</c:v>
                      </c:pt>
                      <c:pt idx="97">
                        <c:v>29640</c:v>
                      </c:pt>
                      <c:pt idx="98">
                        <c:v>29720</c:v>
                      </c:pt>
                      <c:pt idx="99">
                        <c:v>29720</c:v>
                      </c:pt>
                      <c:pt idx="100">
                        <c:v>29752</c:v>
                      </c:pt>
                      <c:pt idx="101">
                        <c:v>29752</c:v>
                      </c:pt>
                      <c:pt idx="102">
                        <c:v>29778</c:v>
                      </c:pt>
                      <c:pt idx="103">
                        <c:v>29778</c:v>
                      </c:pt>
                      <c:pt idx="104">
                        <c:v>29778</c:v>
                      </c:pt>
                      <c:pt idx="105">
                        <c:v>29813</c:v>
                      </c:pt>
                      <c:pt idx="106">
                        <c:v>29843</c:v>
                      </c:pt>
                      <c:pt idx="107">
                        <c:v>29861</c:v>
                      </c:pt>
                      <c:pt idx="108">
                        <c:v>29875</c:v>
                      </c:pt>
                      <c:pt idx="109">
                        <c:v>29893</c:v>
                      </c:pt>
                      <c:pt idx="110">
                        <c:v>29893</c:v>
                      </c:pt>
                      <c:pt idx="111">
                        <c:v>29893</c:v>
                      </c:pt>
                      <c:pt idx="112">
                        <c:v>29920</c:v>
                      </c:pt>
                      <c:pt idx="113">
                        <c:v>29965</c:v>
                      </c:pt>
                      <c:pt idx="114">
                        <c:v>29979</c:v>
                      </c:pt>
                      <c:pt idx="115">
                        <c:v>29979</c:v>
                      </c:pt>
                      <c:pt idx="116">
                        <c:v>30004</c:v>
                      </c:pt>
                      <c:pt idx="117">
                        <c:v>30004</c:v>
                      </c:pt>
                      <c:pt idx="118">
                        <c:v>30004</c:v>
                      </c:pt>
                      <c:pt idx="119">
                        <c:v>30029</c:v>
                      </c:pt>
                      <c:pt idx="120">
                        <c:v>30029</c:v>
                      </c:pt>
                      <c:pt idx="121">
                        <c:v>30120</c:v>
                      </c:pt>
                      <c:pt idx="122">
                        <c:v>30138</c:v>
                      </c:pt>
                      <c:pt idx="123">
                        <c:v>30152</c:v>
                      </c:pt>
                      <c:pt idx="124">
                        <c:v>30152</c:v>
                      </c:pt>
                      <c:pt idx="125">
                        <c:v>30152</c:v>
                      </c:pt>
                      <c:pt idx="126">
                        <c:v>30177</c:v>
                      </c:pt>
                      <c:pt idx="127">
                        <c:v>30172</c:v>
                      </c:pt>
                      <c:pt idx="128">
                        <c:v>30172</c:v>
                      </c:pt>
                      <c:pt idx="129">
                        <c:v>30192</c:v>
                      </c:pt>
                      <c:pt idx="130">
                        <c:v>30192</c:v>
                      </c:pt>
                      <c:pt idx="131">
                        <c:v>30192</c:v>
                      </c:pt>
                      <c:pt idx="132">
                        <c:v>30192</c:v>
                      </c:pt>
                      <c:pt idx="133">
                        <c:v>30209</c:v>
                      </c:pt>
                      <c:pt idx="134">
                        <c:v>30238</c:v>
                      </c:pt>
                      <c:pt idx="135">
                        <c:v>30238</c:v>
                      </c:pt>
                      <c:pt idx="136">
                        <c:v>30265</c:v>
                      </c:pt>
                      <c:pt idx="137">
                        <c:v>30265</c:v>
                      </c:pt>
                      <c:pt idx="138">
                        <c:v>30265</c:v>
                      </c:pt>
                      <c:pt idx="139">
                        <c:v>30265</c:v>
                      </c:pt>
                      <c:pt idx="140">
                        <c:v>30294</c:v>
                      </c:pt>
                      <c:pt idx="141">
                        <c:v>30296</c:v>
                      </c:pt>
                      <c:pt idx="142">
                        <c:v>30305</c:v>
                      </c:pt>
                      <c:pt idx="143">
                        <c:v>30312</c:v>
                      </c:pt>
                      <c:pt idx="144">
                        <c:v>30324</c:v>
                      </c:pt>
                      <c:pt idx="145">
                        <c:v>30324</c:v>
                      </c:pt>
                      <c:pt idx="146">
                        <c:v>30324</c:v>
                      </c:pt>
                      <c:pt idx="147">
                        <c:v>30371</c:v>
                      </c:pt>
                      <c:pt idx="148">
                        <c:v>30388</c:v>
                      </c:pt>
                      <c:pt idx="149">
                        <c:v>30410</c:v>
                      </c:pt>
                      <c:pt idx="150">
                        <c:v>30429</c:v>
                      </c:pt>
                      <c:pt idx="151">
                        <c:v>30451</c:v>
                      </c:pt>
                      <c:pt idx="152">
                        <c:v>30480</c:v>
                      </c:pt>
                      <c:pt idx="153">
                        <c:v>30503</c:v>
                      </c:pt>
                      <c:pt idx="154">
                        <c:v>30503</c:v>
                      </c:pt>
                      <c:pt idx="155">
                        <c:v>30512</c:v>
                      </c:pt>
                      <c:pt idx="156">
                        <c:v>30513</c:v>
                      </c:pt>
                      <c:pt idx="157">
                        <c:v>30528</c:v>
                      </c:pt>
                      <c:pt idx="158">
                        <c:v>30544</c:v>
                      </c:pt>
                      <c:pt idx="159">
                        <c:v>30544</c:v>
                      </c:pt>
                      <c:pt idx="160">
                        <c:v>30576</c:v>
                      </c:pt>
                      <c:pt idx="161">
                        <c:v>30602</c:v>
                      </c:pt>
                      <c:pt idx="162">
                        <c:v>30602</c:v>
                      </c:pt>
                      <c:pt idx="163">
                        <c:v>30606</c:v>
                      </c:pt>
                      <c:pt idx="164">
                        <c:v>30635</c:v>
                      </c:pt>
                      <c:pt idx="165">
                        <c:v>30661</c:v>
                      </c:pt>
                      <c:pt idx="166">
                        <c:v>30706</c:v>
                      </c:pt>
                      <c:pt idx="167">
                        <c:v>30724</c:v>
                      </c:pt>
                      <c:pt idx="168">
                        <c:v>30724</c:v>
                      </c:pt>
                      <c:pt idx="169">
                        <c:v>30724</c:v>
                      </c:pt>
                      <c:pt idx="170">
                        <c:v>30726</c:v>
                      </c:pt>
                      <c:pt idx="171">
                        <c:v>30794</c:v>
                      </c:pt>
                      <c:pt idx="172">
                        <c:v>30794</c:v>
                      </c:pt>
                      <c:pt idx="173">
                        <c:v>30813</c:v>
                      </c:pt>
                      <c:pt idx="174">
                        <c:v>30893</c:v>
                      </c:pt>
                      <c:pt idx="175">
                        <c:v>30916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EF-4974-8440-F20ADB55F60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Deaths'!$K$2</c15:sqref>
                        </c15:formulaRef>
                      </c:ext>
                    </c:extLst>
                    <c:strCache>
                      <c:ptCount val="1"/>
                      <c:pt idx="0">
                        <c:v> UK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Deaths'!$B$3:$B$178</c15:sqref>
                        </c15:formulaRef>
                      </c:ext>
                    </c:extLst>
                    <c:numCache>
                      <c:formatCode>m/d/yyyy</c:formatCode>
                      <c:ptCount val="176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  <c:pt idx="164">
                        <c:v>44075</c:v>
                      </c:pt>
                      <c:pt idx="165">
                        <c:v>44076</c:v>
                      </c:pt>
                      <c:pt idx="166">
                        <c:v>44077</c:v>
                      </c:pt>
                      <c:pt idx="167">
                        <c:v>44079</c:v>
                      </c:pt>
                      <c:pt idx="168">
                        <c:v>44080</c:v>
                      </c:pt>
                      <c:pt idx="169">
                        <c:v>44081</c:v>
                      </c:pt>
                      <c:pt idx="170">
                        <c:v>44082</c:v>
                      </c:pt>
                      <c:pt idx="171">
                        <c:v>44083</c:v>
                      </c:pt>
                      <c:pt idx="172">
                        <c:v>44084</c:v>
                      </c:pt>
                      <c:pt idx="173">
                        <c:v>44085</c:v>
                      </c:pt>
                      <c:pt idx="174">
                        <c:v>44086</c:v>
                      </c:pt>
                      <c:pt idx="175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Deaths'!$K$3:$K$178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76"/>
                      <c:pt idx="0">
                        <c:v>53</c:v>
                      </c:pt>
                      <c:pt idx="1">
                        <c:v>71</c:v>
                      </c:pt>
                      <c:pt idx="2">
                        <c:v>104</c:v>
                      </c:pt>
                      <c:pt idx="3">
                        <c:v>137</c:v>
                      </c:pt>
                      <c:pt idx="4">
                        <c:v>184</c:v>
                      </c:pt>
                      <c:pt idx="5">
                        <c:v>234</c:v>
                      </c:pt>
                      <c:pt idx="6">
                        <c:v>281</c:v>
                      </c:pt>
                      <c:pt idx="7">
                        <c:v>335</c:v>
                      </c:pt>
                      <c:pt idx="8">
                        <c:v>422</c:v>
                      </c:pt>
                      <c:pt idx="9">
                        <c:v>433</c:v>
                      </c:pt>
                      <c:pt idx="10">
                        <c:v>578</c:v>
                      </c:pt>
                      <c:pt idx="11">
                        <c:v>769</c:v>
                      </c:pt>
                      <c:pt idx="12">
                        <c:v>1019</c:v>
                      </c:pt>
                      <c:pt idx="13">
                        <c:v>1235</c:v>
                      </c:pt>
                      <c:pt idx="14">
                        <c:v>1408</c:v>
                      </c:pt>
                      <c:pt idx="15">
                        <c:v>1789</c:v>
                      </c:pt>
                      <c:pt idx="16">
                        <c:v>2352</c:v>
                      </c:pt>
                      <c:pt idx="17">
                        <c:v>2921</c:v>
                      </c:pt>
                      <c:pt idx="18">
                        <c:v>3605</c:v>
                      </c:pt>
                      <c:pt idx="19">
                        <c:v>4313</c:v>
                      </c:pt>
                      <c:pt idx="20">
                        <c:v>4932</c:v>
                      </c:pt>
                      <c:pt idx="21">
                        <c:v>5373</c:v>
                      </c:pt>
                      <c:pt idx="22">
                        <c:v>6159</c:v>
                      </c:pt>
                      <c:pt idx="23">
                        <c:v>7097</c:v>
                      </c:pt>
                      <c:pt idx="24">
                        <c:v>7978</c:v>
                      </c:pt>
                      <c:pt idx="25">
                        <c:v>8958</c:v>
                      </c:pt>
                      <c:pt idx="26">
                        <c:v>9875</c:v>
                      </c:pt>
                      <c:pt idx="27">
                        <c:v>10612</c:v>
                      </c:pt>
                      <c:pt idx="28">
                        <c:v>11329</c:v>
                      </c:pt>
                      <c:pt idx="29">
                        <c:v>12107</c:v>
                      </c:pt>
                      <c:pt idx="30">
                        <c:v>12868</c:v>
                      </c:pt>
                      <c:pt idx="31">
                        <c:v>13729</c:v>
                      </c:pt>
                      <c:pt idx="32">
                        <c:v>14576</c:v>
                      </c:pt>
                      <c:pt idx="33">
                        <c:v>15464</c:v>
                      </c:pt>
                      <c:pt idx="34">
                        <c:v>16060</c:v>
                      </c:pt>
                      <c:pt idx="35">
                        <c:v>16509</c:v>
                      </c:pt>
                      <c:pt idx="36">
                        <c:v>17337</c:v>
                      </c:pt>
                      <c:pt idx="37">
                        <c:v>18100</c:v>
                      </c:pt>
                      <c:pt idx="38">
                        <c:v>18738</c:v>
                      </c:pt>
                      <c:pt idx="39">
                        <c:v>19506</c:v>
                      </c:pt>
                      <c:pt idx="40">
                        <c:v>20319</c:v>
                      </c:pt>
                      <c:pt idx="41">
                        <c:v>20732</c:v>
                      </c:pt>
                      <c:pt idx="42">
                        <c:v>20732</c:v>
                      </c:pt>
                      <c:pt idx="43">
                        <c:v>21092</c:v>
                      </c:pt>
                      <c:pt idx="44">
                        <c:v>26097</c:v>
                      </c:pt>
                      <c:pt idx="45">
                        <c:v>26771</c:v>
                      </c:pt>
                      <c:pt idx="46">
                        <c:v>27510</c:v>
                      </c:pt>
                      <c:pt idx="47">
                        <c:v>28131</c:v>
                      </c:pt>
                      <c:pt idx="48">
                        <c:v>28446</c:v>
                      </c:pt>
                      <c:pt idx="49">
                        <c:v>28734</c:v>
                      </c:pt>
                      <c:pt idx="50">
                        <c:v>29427</c:v>
                      </c:pt>
                      <c:pt idx="51">
                        <c:v>30076</c:v>
                      </c:pt>
                      <c:pt idx="52">
                        <c:v>30615</c:v>
                      </c:pt>
                      <c:pt idx="53">
                        <c:v>31241</c:v>
                      </c:pt>
                      <c:pt idx="54">
                        <c:v>31587</c:v>
                      </c:pt>
                      <c:pt idx="55">
                        <c:v>31855</c:v>
                      </c:pt>
                      <c:pt idx="56">
                        <c:v>32065</c:v>
                      </c:pt>
                      <c:pt idx="57">
                        <c:v>32692</c:v>
                      </c:pt>
                      <c:pt idx="58">
                        <c:v>33186</c:v>
                      </c:pt>
                      <c:pt idx="59">
                        <c:v>33614</c:v>
                      </c:pt>
                      <c:pt idx="60">
                        <c:v>33998</c:v>
                      </c:pt>
                      <c:pt idx="61">
                        <c:v>34466</c:v>
                      </c:pt>
                      <c:pt idx="62">
                        <c:v>34636</c:v>
                      </c:pt>
                      <c:pt idx="63">
                        <c:v>34796</c:v>
                      </c:pt>
                      <c:pt idx="64">
                        <c:v>35341</c:v>
                      </c:pt>
                      <c:pt idx="65">
                        <c:v>35704</c:v>
                      </c:pt>
                      <c:pt idx="66">
                        <c:v>36393</c:v>
                      </c:pt>
                      <c:pt idx="67">
                        <c:v>36675</c:v>
                      </c:pt>
                      <c:pt idx="68">
                        <c:v>36793</c:v>
                      </c:pt>
                      <c:pt idx="69">
                        <c:v>36914</c:v>
                      </c:pt>
                      <c:pt idx="70">
                        <c:v>37048</c:v>
                      </c:pt>
                      <c:pt idx="71">
                        <c:v>37460</c:v>
                      </c:pt>
                      <c:pt idx="72">
                        <c:v>37837</c:v>
                      </c:pt>
                      <c:pt idx="73">
                        <c:v>38161</c:v>
                      </c:pt>
                      <c:pt idx="74">
                        <c:v>38376</c:v>
                      </c:pt>
                      <c:pt idx="75">
                        <c:v>38489</c:v>
                      </c:pt>
                      <c:pt idx="76">
                        <c:v>38489</c:v>
                      </c:pt>
                      <c:pt idx="77">
                        <c:v>39369</c:v>
                      </c:pt>
                      <c:pt idx="78">
                        <c:v>39728</c:v>
                      </c:pt>
                      <c:pt idx="79">
                        <c:v>39904</c:v>
                      </c:pt>
                      <c:pt idx="80">
                        <c:v>40261</c:v>
                      </c:pt>
                      <c:pt idx="81">
                        <c:v>40465</c:v>
                      </c:pt>
                      <c:pt idx="82">
                        <c:v>40542</c:v>
                      </c:pt>
                      <c:pt idx="83">
                        <c:v>40579</c:v>
                      </c:pt>
                      <c:pt idx="84">
                        <c:v>40883</c:v>
                      </c:pt>
                      <c:pt idx="85">
                        <c:v>41128</c:v>
                      </c:pt>
                      <c:pt idx="86">
                        <c:v>41279</c:v>
                      </c:pt>
                      <c:pt idx="87">
                        <c:v>41481</c:v>
                      </c:pt>
                      <c:pt idx="88">
                        <c:v>41662</c:v>
                      </c:pt>
                      <c:pt idx="89">
                        <c:v>41698</c:v>
                      </c:pt>
                      <c:pt idx="90">
                        <c:v>41736</c:v>
                      </c:pt>
                      <c:pt idx="91">
                        <c:v>41969</c:v>
                      </c:pt>
                      <c:pt idx="92">
                        <c:v>42153</c:v>
                      </c:pt>
                      <c:pt idx="93">
                        <c:v>42288</c:v>
                      </c:pt>
                      <c:pt idx="94">
                        <c:v>42461</c:v>
                      </c:pt>
                      <c:pt idx="95">
                        <c:v>42589</c:v>
                      </c:pt>
                      <c:pt idx="96">
                        <c:v>42632</c:v>
                      </c:pt>
                      <c:pt idx="97">
                        <c:v>42647</c:v>
                      </c:pt>
                      <c:pt idx="98">
                        <c:v>42927</c:v>
                      </c:pt>
                      <c:pt idx="99">
                        <c:v>43081</c:v>
                      </c:pt>
                      <c:pt idx="100">
                        <c:v>43230</c:v>
                      </c:pt>
                      <c:pt idx="101">
                        <c:v>43414</c:v>
                      </c:pt>
                      <c:pt idx="102">
                        <c:v>43514</c:v>
                      </c:pt>
                      <c:pt idx="103">
                        <c:v>43550</c:v>
                      </c:pt>
                      <c:pt idx="104">
                        <c:v>43575</c:v>
                      </c:pt>
                      <c:pt idx="105">
                        <c:v>43730</c:v>
                      </c:pt>
                      <c:pt idx="106">
                        <c:v>43906</c:v>
                      </c:pt>
                      <c:pt idx="107">
                        <c:v>43906</c:v>
                      </c:pt>
                      <c:pt idx="108">
                        <c:v>44131</c:v>
                      </c:pt>
                      <c:pt idx="109">
                        <c:v>44198</c:v>
                      </c:pt>
                      <c:pt idx="110">
                        <c:v>44220</c:v>
                      </c:pt>
                      <c:pt idx="111">
                        <c:v>44236</c:v>
                      </c:pt>
                      <c:pt idx="112">
                        <c:v>44391</c:v>
                      </c:pt>
                      <c:pt idx="113">
                        <c:v>44517</c:v>
                      </c:pt>
                      <c:pt idx="114">
                        <c:v>44602</c:v>
                      </c:pt>
                      <c:pt idx="115">
                        <c:v>44650</c:v>
                      </c:pt>
                      <c:pt idx="116">
                        <c:v>44798</c:v>
                      </c:pt>
                      <c:pt idx="117">
                        <c:v>44819</c:v>
                      </c:pt>
                      <c:pt idx="118">
                        <c:v>44830</c:v>
                      </c:pt>
                      <c:pt idx="119">
                        <c:v>44830</c:v>
                      </c:pt>
                      <c:pt idx="120">
                        <c:v>45053</c:v>
                      </c:pt>
                      <c:pt idx="121">
                        <c:v>45119</c:v>
                      </c:pt>
                      <c:pt idx="122">
                        <c:v>45233</c:v>
                      </c:pt>
                      <c:pt idx="123">
                        <c:v>45273</c:v>
                      </c:pt>
                      <c:pt idx="124">
                        <c:v>45300</c:v>
                      </c:pt>
                      <c:pt idx="125">
                        <c:v>45312</c:v>
                      </c:pt>
                      <c:pt idx="126">
                        <c:v>45422</c:v>
                      </c:pt>
                      <c:pt idx="127">
                        <c:v>45501</c:v>
                      </c:pt>
                      <c:pt idx="128">
                        <c:v>45554</c:v>
                      </c:pt>
                      <c:pt idx="129">
                        <c:v>45677</c:v>
                      </c:pt>
                      <c:pt idx="130">
                        <c:v>45738</c:v>
                      </c:pt>
                      <c:pt idx="131">
                        <c:v>45752</c:v>
                      </c:pt>
                      <c:pt idx="132">
                        <c:v>45759</c:v>
                      </c:pt>
                      <c:pt idx="133">
                        <c:v>45878</c:v>
                      </c:pt>
                      <c:pt idx="134">
                        <c:v>45961</c:v>
                      </c:pt>
                      <c:pt idx="135">
                        <c:v>45961</c:v>
                      </c:pt>
                      <c:pt idx="136">
                        <c:v>46119</c:v>
                      </c:pt>
                      <c:pt idx="137">
                        <c:v>46193</c:v>
                      </c:pt>
                      <c:pt idx="138">
                        <c:v>46201</c:v>
                      </c:pt>
                      <c:pt idx="139">
                        <c:v>46210</c:v>
                      </c:pt>
                      <c:pt idx="140">
                        <c:v>46299</c:v>
                      </c:pt>
                      <c:pt idx="141">
                        <c:v>46364</c:v>
                      </c:pt>
                      <c:pt idx="142">
                        <c:v>46413</c:v>
                      </c:pt>
                      <c:pt idx="143">
                        <c:v>46511</c:v>
                      </c:pt>
                      <c:pt idx="144">
                        <c:v>46566</c:v>
                      </c:pt>
                      <c:pt idx="145">
                        <c:v>46574</c:v>
                      </c:pt>
                      <c:pt idx="146">
                        <c:v>46526</c:v>
                      </c:pt>
                      <c:pt idx="147">
                        <c:v>46210</c:v>
                      </c:pt>
                      <c:pt idx="148">
                        <c:v>41358</c:v>
                      </c:pt>
                      <c:pt idx="149">
                        <c:v>41369</c:v>
                      </c:pt>
                      <c:pt idx="150">
                        <c:v>41381</c:v>
                      </c:pt>
                      <c:pt idx="151">
                        <c:v>41397</c:v>
                      </c:pt>
                      <c:pt idx="152">
                        <c:v>41403</c:v>
                      </c:pt>
                      <c:pt idx="153">
                        <c:v>41405</c:v>
                      </c:pt>
                      <c:pt idx="154">
                        <c:v>41423</c:v>
                      </c:pt>
                      <c:pt idx="155">
                        <c:v>41429</c:v>
                      </c:pt>
                      <c:pt idx="156">
                        <c:v>41433</c:v>
                      </c:pt>
                      <c:pt idx="157">
                        <c:v>41449</c:v>
                      </c:pt>
                      <c:pt idx="158">
                        <c:v>41449</c:v>
                      </c:pt>
                      <c:pt idx="159">
                        <c:v>41477</c:v>
                      </c:pt>
                      <c:pt idx="160">
                        <c:v>41486</c:v>
                      </c:pt>
                      <c:pt idx="161">
                        <c:v>41498</c:v>
                      </c:pt>
                      <c:pt idx="162">
                        <c:v>41499</c:v>
                      </c:pt>
                      <c:pt idx="163">
                        <c:v>41501</c:v>
                      </c:pt>
                      <c:pt idx="164">
                        <c:v>41504</c:v>
                      </c:pt>
                      <c:pt idx="165">
                        <c:v>41514</c:v>
                      </c:pt>
                      <c:pt idx="166">
                        <c:v>41527</c:v>
                      </c:pt>
                      <c:pt idx="167">
                        <c:v>41549</c:v>
                      </c:pt>
                      <c:pt idx="168">
                        <c:v>41551</c:v>
                      </c:pt>
                      <c:pt idx="169">
                        <c:v>41554</c:v>
                      </c:pt>
                      <c:pt idx="170">
                        <c:v>41554</c:v>
                      </c:pt>
                      <c:pt idx="171">
                        <c:v>41594</c:v>
                      </c:pt>
                      <c:pt idx="172">
                        <c:v>41608</c:v>
                      </c:pt>
                      <c:pt idx="173">
                        <c:v>41614</c:v>
                      </c:pt>
                      <c:pt idx="174">
                        <c:v>41623</c:v>
                      </c:pt>
                      <c:pt idx="175">
                        <c:v>41628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5EF-4974-8440-F20ADB55F60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Deaths'!$M$2</c15:sqref>
                        </c15:formulaRef>
                      </c:ext>
                    </c:extLst>
                    <c:strCache>
                      <c:ptCount val="1"/>
                      <c:pt idx="0">
                        <c:v> India 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Deaths'!$B$3:$B$178</c15:sqref>
                        </c15:formulaRef>
                      </c:ext>
                    </c:extLst>
                    <c:numCache>
                      <c:formatCode>m/d/yyyy</c:formatCode>
                      <c:ptCount val="176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  <c:pt idx="164">
                        <c:v>44075</c:v>
                      </c:pt>
                      <c:pt idx="165">
                        <c:v>44076</c:v>
                      </c:pt>
                      <c:pt idx="166">
                        <c:v>44077</c:v>
                      </c:pt>
                      <c:pt idx="167">
                        <c:v>44079</c:v>
                      </c:pt>
                      <c:pt idx="168">
                        <c:v>44080</c:v>
                      </c:pt>
                      <c:pt idx="169">
                        <c:v>44081</c:v>
                      </c:pt>
                      <c:pt idx="170">
                        <c:v>44082</c:v>
                      </c:pt>
                      <c:pt idx="171">
                        <c:v>44083</c:v>
                      </c:pt>
                      <c:pt idx="172">
                        <c:v>44084</c:v>
                      </c:pt>
                      <c:pt idx="173">
                        <c:v>44085</c:v>
                      </c:pt>
                      <c:pt idx="174">
                        <c:v>44086</c:v>
                      </c:pt>
                      <c:pt idx="175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Deaths'!$M$3:$M$178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76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27</c:v>
                      </c:pt>
                      <c:pt idx="14">
                        <c:v>36</c:v>
                      </c:pt>
                      <c:pt idx="15">
                        <c:v>47</c:v>
                      </c:pt>
                      <c:pt idx="16">
                        <c:v>55</c:v>
                      </c:pt>
                      <c:pt idx="17">
                        <c:v>70</c:v>
                      </c:pt>
                      <c:pt idx="18">
                        <c:v>84</c:v>
                      </c:pt>
                      <c:pt idx="19">
                        <c:v>91</c:v>
                      </c:pt>
                      <c:pt idx="20">
                        <c:v>99</c:v>
                      </c:pt>
                      <c:pt idx="21">
                        <c:v>135</c:v>
                      </c:pt>
                      <c:pt idx="22">
                        <c:v>154</c:v>
                      </c:pt>
                      <c:pt idx="23">
                        <c:v>179</c:v>
                      </c:pt>
                      <c:pt idx="24">
                        <c:v>226</c:v>
                      </c:pt>
                      <c:pt idx="25">
                        <c:v>246</c:v>
                      </c:pt>
                      <c:pt idx="26">
                        <c:v>288</c:v>
                      </c:pt>
                      <c:pt idx="27">
                        <c:v>331</c:v>
                      </c:pt>
                      <c:pt idx="28">
                        <c:v>358</c:v>
                      </c:pt>
                      <c:pt idx="29">
                        <c:v>377</c:v>
                      </c:pt>
                      <c:pt idx="30">
                        <c:v>422</c:v>
                      </c:pt>
                      <c:pt idx="31">
                        <c:v>447</c:v>
                      </c:pt>
                      <c:pt idx="32">
                        <c:v>479</c:v>
                      </c:pt>
                      <c:pt idx="33">
                        <c:v>520</c:v>
                      </c:pt>
                      <c:pt idx="34">
                        <c:v>556</c:v>
                      </c:pt>
                      <c:pt idx="35">
                        <c:v>592</c:v>
                      </c:pt>
                      <c:pt idx="36">
                        <c:v>645</c:v>
                      </c:pt>
                      <c:pt idx="37">
                        <c:v>681</c:v>
                      </c:pt>
                      <c:pt idx="38">
                        <c:v>721</c:v>
                      </c:pt>
                      <c:pt idx="39">
                        <c:v>780</c:v>
                      </c:pt>
                      <c:pt idx="40">
                        <c:v>825</c:v>
                      </c:pt>
                      <c:pt idx="41">
                        <c:v>880</c:v>
                      </c:pt>
                      <c:pt idx="42">
                        <c:v>939</c:v>
                      </c:pt>
                      <c:pt idx="43">
                        <c:v>977</c:v>
                      </c:pt>
                      <c:pt idx="44">
                        <c:v>1079</c:v>
                      </c:pt>
                      <c:pt idx="45">
                        <c:v>1154</c:v>
                      </c:pt>
                      <c:pt idx="46">
                        <c:v>1223</c:v>
                      </c:pt>
                      <c:pt idx="47">
                        <c:v>1322</c:v>
                      </c:pt>
                      <c:pt idx="48">
                        <c:v>1391</c:v>
                      </c:pt>
                      <c:pt idx="49">
                        <c:v>1524</c:v>
                      </c:pt>
                      <c:pt idx="50">
                        <c:v>1693</c:v>
                      </c:pt>
                      <c:pt idx="51">
                        <c:v>1785</c:v>
                      </c:pt>
                      <c:pt idx="52">
                        <c:v>1889</c:v>
                      </c:pt>
                      <c:pt idx="53">
                        <c:v>1985</c:v>
                      </c:pt>
                      <c:pt idx="54">
                        <c:v>2101</c:v>
                      </c:pt>
                      <c:pt idx="55">
                        <c:v>2212</c:v>
                      </c:pt>
                      <c:pt idx="56">
                        <c:v>2294</c:v>
                      </c:pt>
                      <c:pt idx="57">
                        <c:v>2415</c:v>
                      </c:pt>
                      <c:pt idx="58">
                        <c:v>2551</c:v>
                      </c:pt>
                      <c:pt idx="59">
                        <c:v>2649</c:v>
                      </c:pt>
                      <c:pt idx="60">
                        <c:v>2753</c:v>
                      </c:pt>
                      <c:pt idx="61">
                        <c:v>2871</c:v>
                      </c:pt>
                      <c:pt idx="62">
                        <c:v>3025</c:v>
                      </c:pt>
                      <c:pt idx="63">
                        <c:v>3155</c:v>
                      </c:pt>
                      <c:pt idx="64">
                        <c:v>3301</c:v>
                      </c:pt>
                      <c:pt idx="65">
                        <c:v>3434</c:v>
                      </c:pt>
                      <c:pt idx="66">
                        <c:v>3707</c:v>
                      </c:pt>
                      <c:pt idx="67">
                        <c:v>3868</c:v>
                      </c:pt>
                      <c:pt idx="68">
                        <c:v>4014</c:v>
                      </c:pt>
                      <c:pt idx="69">
                        <c:v>4172</c:v>
                      </c:pt>
                      <c:pt idx="70">
                        <c:v>4349</c:v>
                      </c:pt>
                      <c:pt idx="71">
                        <c:v>4528</c:v>
                      </c:pt>
                      <c:pt idx="72">
                        <c:v>4711</c:v>
                      </c:pt>
                      <c:pt idx="73">
                        <c:v>4975</c:v>
                      </c:pt>
                      <c:pt idx="74">
                        <c:v>5185</c:v>
                      </c:pt>
                      <c:pt idx="75">
                        <c:v>5406</c:v>
                      </c:pt>
                      <c:pt idx="76">
                        <c:v>5603</c:v>
                      </c:pt>
                      <c:pt idx="77">
                        <c:v>5829</c:v>
                      </c:pt>
                      <c:pt idx="78">
                        <c:v>6088</c:v>
                      </c:pt>
                      <c:pt idx="79">
                        <c:v>6318</c:v>
                      </c:pt>
                      <c:pt idx="80">
                        <c:v>6649</c:v>
                      </c:pt>
                      <c:pt idx="81">
                        <c:v>6946</c:v>
                      </c:pt>
                      <c:pt idx="82">
                        <c:v>7207</c:v>
                      </c:pt>
                      <c:pt idx="83">
                        <c:v>7473</c:v>
                      </c:pt>
                      <c:pt idx="84">
                        <c:v>7712</c:v>
                      </c:pt>
                      <c:pt idx="85">
                        <c:v>8106</c:v>
                      </c:pt>
                      <c:pt idx="86">
                        <c:v>8498</c:v>
                      </c:pt>
                      <c:pt idx="87">
                        <c:v>8890</c:v>
                      </c:pt>
                      <c:pt idx="88">
                        <c:v>9205</c:v>
                      </c:pt>
                      <c:pt idx="89">
                        <c:v>9520</c:v>
                      </c:pt>
                      <c:pt idx="90">
                        <c:v>9914</c:v>
                      </c:pt>
                      <c:pt idx="91">
                        <c:v>11882</c:v>
                      </c:pt>
                      <c:pt idx="92">
                        <c:v>12065</c:v>
                      </c:pt>
                      <c:pt idx="93">
                        <c:v>12539</c:v>
                      </c:pt>
                      <c:pt idx="94">
                        <c:v>12904</c:v>
                      </c:pt>
                      <c:pt idx="95">
                        <c:v>13269</c:v>
                      </c:pt>
                      <c:pt idx="96">
                        <c:v>13695</c:v>
                      </c:pt>
                      <c:pt idx="97">
                        <c:v>14015</c:v>
                      </c:pt>
                      <c:pt idx="98">
                        <c:v>14483</c:v>
                      </c:pt>
                      <c:pt idx="99">
                        <c:v>15276</c:v>
                      </c:pt>
                      <c:pt idx="100">
                        <c:v>15308</c:v>
                      </c:pt>
                      <c:pt idx="101">
                        <c:v>15689</c:v>
                      </c:pt>
                      <c:pt idx="102">
                        <c:v>16103</c:v>
                      </c:pt>
                      <c:pt idx="103">
                        <c:v>16486</c:v>
                      </c:pt>
                      <c:pt idx="104">
                        <c:v>16899</c:v>
                      </c:pt>
                      <c:pt idx="105">
                        <c:v>17410</c:v>
                      </c:pt>
                      <c:pt idx="106">
                        <c:v>17848</c:v>
                      </c:pt>
                      <c:pt idx="107">
                        <c:v>18226</c:v>
                      </c:pt>
                      <c:pt idx="108">
                        <c:v>18656</c:v>
                      </c:pt>
                      <c:pt idx="109">
                        <c:v>19279</c:v>
                      </c:pt>
                      <c:pt idx="110">
                        <c:v>19699</c:v>
                      </c:pt>
                      <c:pt idx="111">
                        <c:v>20173</c:v>
                      </c:pt>
                      <c:pt idx="112">
                        <c:v>20643</c:v>
                      </c:pt>
                      <c:pt idx="113">
                        <c:v>21144</c:v>
                      </c:pt>
                      <c:pt idx="114">
                        <c:v>21623</c:v>
                      </c:pt>
                      <c:pt idx="115">
                        <c:v>22144</c:v>
                      </c:pt>
                      <c:pt idx="116">
                        <c:v>22687</c:v>
                      </c:pt>
                      <c:pt idx="117">
                        <c:v>23187</c:v>
                      </c:pt>
                      <c:pt idx="118">
                        <c:v>23727</c:v>
                      </c:pt>
                      <c:pt idx="119">
                        <c:v>24281</c:v>
                      </c:pt>
                      <c:pt idx="120">
                        <c:v>24901</c:v>
                      </c:pt>
                      <c:pt idx="121">
                        <c:v>25595</c:v>
                      </c:pt>
                      <c:pt idx="122">
                        <c:v>26273</c:v>
                      </c:pt>
                      <c:pt idx="123">
                        <c:v>26828</c:v>
                      </c:pt>
                      <c:pt idx="124">
                        <c:v>27503</c:v>
                      </c:pt>
                      <c:pt idx="125">
                        <c:v>28099</c:v>
                      </c:pt>
                      <c:pt idx="126">
                        <c:v>28769</c:v>
                      </c:pt>
                      <c:pt idx="127">
                        <c:v>29895</c:v>
                      </c:pt>
                      <c:pt idx="128">
                        <c:v>30639</c:v>
                      </c:pt>
                      <c:pt idx="129">
                        <c:v>31405</c:v>
                      </c:pt>
                      <c:pt idx="130">
                        <c:v>32096</c:v>
                      </c:pt>
                      <c:pt idx="131">
                        <c:v>32809</c:v>
                      </c:pt>
                      <c:pt idx="132">
                        <c:v>33448</c:v>
                      </c:pt>
                      <c:pt idx="133">
                        <c:v>34224</c:v>
                      </c:pt>
                      <c:pt idx="134">
                        <c:v>35000</c:v>
                      </c:pt>
                      <c:pt idx="135">
                        <c:v>35786</c:v>
                      </c:pt>
                      <c:pt idx="136">
                        <c:v>36551</c:v>
                      </c:pt>
                      <c:pt idx="137">
                        <c:v>37403</c:v>
                      </c:pt>
                      <c:pt idx="138">
                        <c:v>38161</c:v>
                      </c:pt>
                      <c:pt idx="139">
                        <c:v>38969</c:v>
                      </c:pt>
                      <c:pt idx="140">
                        <c:v>39819</c:v>
                      </c:pt>
                      <c:pt idx="141">
                        <c:v>40732</c:v>
                      </c:pt>
                      <c:pt idx="142">
                        <c:v>41634</c:v>
                      </c:pt>
                      <c:pt idx="143">
                        <c:v>42564</c:v>
                      </c:pt>
                      <c:pt idx="144">
                        <c:v>43453</c:v>
                      </c:pt>
                      <c:pt idx="145">
                        <c:v>44457</c:v>
                      </c:pt>
                      <c:pt idx="146">
                        <c:v>45352</c:v>
                      </c:pt>
                      <c:pt idx="147">
                        <c:v>47527</c:v>
                      </c:pt>
                      <c:pt idx="148">
                        <c:v>49134</c:v>
                      </c:pt>
                      <c:pt idx="149">
                        <c:v>51796</c:v>
                      </c:pt>
                      <c:pt idx="150">
                        <c:v>52846</c:v>
                      </c:pt>
                      <c:pt idx="151">
                        <c:v>53991</c:v>
                      </c:pt>
                      <c:pt idx="152">
                        <c:v>54971</c:v>
                      </c:pt>
                      <c:pt idx="153">
                        <c:v>55921</c:v>
                      </c:pt>
                      <c:pt idx="154">
                        <c:v>56830</c:v>
                      </c:pt>
                      <c:pt idx="155">
                        <c:v>57263</c:v>
                      </c:pt>
                      <c:pt idx="156">
                        <c:v>58397</c:v>
                      </c:pt>
                      <c:pt idx="157">
                        <c:v>59593</c:v>
                      </c:pt>
                      <c:pt idx="158">
                        <c:v>60297</c:v>
                      </c:pt>
                      <c:pt idx="159">
                        <c:v>61675</c:v>
                      </c:pt>
                      <c:pt idx="160">
                        <c:v>62683</c:v>
                      </c:pt>
                      <c:pt idx="161">
                        <c:v>63313</c:v>
                      </c:pt>
                      <c:pt idx="162">
                        <c:v>64129</c:v>
                      </c:pt>
                      <c:pt idx="163">
                        <c:v>65427</c:v>
                      </c:pt>
                      <c:pt idx="164">
                        <c:v>66448</c:v>
                      </c:pt>
                      <c:pt idx="165">
                        <c:v>67476</c:v>
                      </c:pt>
                      <c:pt idx="166">
                        <c:v>68569</c:v>
                      </c:pt>
                      <c:pt idx="167">
                        <c:v>70633</c:v>
                      </c:pt>
                      <c:pt idx="168">
                        <c:v>71739</c:v>
                      </c:pt>
                      <c:pt idx="169">
                        <c:v>72386</c:v>
                      </c:pt>
                      <c:pt idx="170">
                        <c:v>73457</c:v>
                      </c:pt>
                      <c:pt idx="171">
                        <c:v>74625</c:v>
                      </c:pt>
                      <c:pt idx="172">
                        <c:v>76245</c:v>
                      </c:pt>
                      <c:pt idx="173">
                        <c:v>77462</c:v>
                      </c:pt>
                      <c:pt idx="174">
                        <c:v>78552</c:v>
                      </c:pt>
                      <c:pt idx="175">
                        <c:v>79690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5EF-4974-8440-F20ADB55F60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Deaths'!$P$2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Deaths'!$B$3:$B$178</c15:sqref>
                        </c15:formulaRef>
                      </c:ext>
                    </c:extLst>
                    <c:numCache>
                      <c:formatCode>m/d/yyyy</c:formatCode>
                      <c:ptCount val="176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  <c:pt idx="164">
                        <c:v>44075</c:v>
                      </c:pt>
                      <c:pt idx="165">
                        <c:v>44076</c:v>
                      </c:pt>
                      <c:pt idx="166">
                        <c:v>44077</c:v>
                      </c:pt>
                      <c:pt idx="167">
                        <c:v>44079</c:v>
                      </c:pt>
                      <c:pt idx="168">
                        <c:v>44080</c:v>
                      </c:pt>
                      <c:pt idx="169">
                        <c:v>44081</c:v>
                      </c:pt>
                      <c:pt idx="170">
                        <c:v>44082</c:v>
                      </c:pt>
                      <c:pt idx="171">
                        <c:v>44083</c:v>
                      </c:pt>
                      <c:pt idx="172">
                        <c:v>44084</c:v>
                      </c:pt>
                      <c:pt idx="173">
                        <c:v>44085</c:v>
                      </c:pt>
                      <c:pt idx="174">
                        <c:v>44086</c:v>
                      </c:pt>
                      <c:pt idx="175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Deaths'!$P$3:$P$178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18</c:v>
                      </c:pt>
                      <c:pt idx="7">
                        <c:v>25</c:v>
                      </c:pt>
                      <c:pt idx="8">
                        <c:v>34</c:v>
                      </c:pt>
                      <c:pt idx="9">
                        <c:v>47</c:v>
                      </c:pt>
                      <c:pt idx="10">
                        <c:v>63</c:v>
                      </c:pt>
                      <c:pt idx="11">
                        <c:v>77</c:v>
                      </c:pt>
                      <c:pt idx="12">
                        <c:v>94</c:v>
                      </c:pt>
                      <c:pt idx="13">
                        <c:v>117</c:v>
                      </c:pt>
                      <c:pt idx="14">
                        <c:v>141</c:v>
                      </c:pt>
                      <c:pt idx="15">
                        <c:v>168</c:v>
                      </c:pt>
                      <c:pt idx="16">
                        <c:v>206</c:v>
                      </c:pt>
                      <c:pt idx="17">
                        <c:v>252</c:v>
                      </c:pt>
                      <c:pt idx="18">
                        <c:v>343</c:v>
                      </c:pt>
                      <c:pt idx="19">
                        <c:v>376</c:v>
                      </c:pt>
                      <c:pt idx="20">
                        <c:v>445</c:v>
                      </c:pt>
                      <c:pt idx="21">
                        <c:v>506</c:v>
                      </c:pt>
                      <c:pt idx="22">
                        <c:v>582</c:v>
                      </c:pt>
                      <c:pt idx="23">
                        <c:v>706</c:v>
                      </c:pt>
                      <c:pt idx="24">
                        <c:v>839</c:v>
                      </c:pt>
                      <c:pt idx="25">
                        <c:v>974</c:v>
                      </c:pt>
                      <c:pt idx="26">
                        <c:v>1086</c:v>
                      </c:pt>
                      <c:pt idx="27">
                        <c:v>1144</c:v>
                      </c:pt>
                      <c:pt idx="28">
                        <c:v>1270</c:v>
                      </c:pt>
                      <c:pt idx="29">
                        <c:v>1378</c:v>
                      </c:pt>
                      <c:pt idx="30">
                        <c:v>1590</c:v>
                      </c:pt>
                      <c:pt idx="31">
                        <c:v>1769</c:v>
                      </c:pt>
                      <c:pt idx="32">
                        <c:v>1956</c:v>
                      </c:pt>
                      <c:pt idx="33">
                        <c:v>2203</c:v>
                      </c:pt>
                      <c:pt idx="34">
                        <c:v>2377</c:v>
                      </c:pt>
                      <c:pt idx="35">
                        <c:v>2513</c:v>
                      </c:pt>
                      <c:pt idx="36">
                        <c:v>2682</c:v>
                      </c:pt>
                      <c:pt idx="37">
                        <c:v>2808</c:v>
                      </c:pt>
                      <c:pt idx="38">
                        <c:v>2956</c:v>
                      </c:pt>
                      <c:pt idx="39">
                        <c:v>3411</c:v>
                      </c:pt>
                      <c:pt idx="40">
                        <c:v>3762</c:v>
                      </c:pt>
                      <c:pt idx="41">
                        <c:v>4077</c:v>
                      </c:pt>
                      <c:pt idx="42">
                        <c:v>4304</c:v>
                      </c:pt>
                      <c:pt idx="43">
                        <c:v>4674</c:v>
                      </c:pt>
                      <c:pt idx="44">
                        <c:v>5158</c:v>
                      </c:pt>
                      <c:pt idx="45">
                        <c:v>5583</c:v>
                      </c:pt>
                      <c:pt idx="46">
                        <c:v>6017</c:v>
                      </c:pt>
                      <c:pt idx="47">
                        <c:v>6434</c:v>
                      </c:pt>
                      <c:pt idx="48">
                        <c:v>6761</c:v>
                      </c:pt>
                      <c:pt idx="49">
                        <c:v>7169</c:v>
                      </c:pt>
                      <c:pt idx="50">
                        <c:v>7478</c:v>
                      </c:pt>
                      <c:pt idx="51">
                        <c:v>8035</c:v>
                      </c:pt>
                      <c:pt idx="52">
                        <c:v>8627</c:v>
                      </c:pt>
                      <c:pt idx="53">
                        <c:v>9600</c:v>
                      </c:pt>
                      <c:pt idx="54">
                        <c:v>10100</c:v>
                      </c:pt>
                      <c:pt idx="55">
                        <c:v>10739</c:v>
                      </c:pt>
                      <c:pt idx="56">
                        <c:v>11207</c:v>
                      </c:pt>
                      <c:pt idx="57">
                        <c:v>12033</c:v>
                      </c:pt>
                      <c:pt idx="58">
                        <c:v>12635</c:v>
                      </c:pt>
                      <c:pt idx="59">
                        <c:v>13555</c:v>
                      </c:pt>
                      <c:pt idx="60">
                        <c:v>14267</c:v>
                      </c:pt>
                      <c:pt idx="61">
                        <c:v>15046</c:v>
                      </c:pt>
                      <c:pt idx="62">
                        <c:v>15668</c:v>
                      </c:pt>
                      <c:pt idx="63">
                        <c:v>16370</c:v>
                      </c:pt>
                      <c:pt idx="64">
                        <c:v>17509</c:v>
                      </c:pt>
                      <c:pt idx="65">
                        <c:v>18130</c:v>
                      </c:pt>
                      <c:pt idx="66">
                        <c:v>20267</c:v>
                      </c:pt>
                      <c:pt idx="67">
                        <c:v>21678</c:v>
                      </c:pt>
                      <c:pt idx="68">
                        <c:v>22288</c:v>
                      </c:pt>
                      <c:pt idx="69">
                        <c:v>22965</c:v>
                      </c:pt>
                      <c:pt idx="70">
                        <c:v>23911</c:v>
                      </c:pt>
                      <c:pt idx="71">
                        <c:v>24746</c:v>
                      </c:pt>
                      <c:pt idx="72">
                        <c:v>25935</c:v>
                      </c:pt>
                      <c:pt idx="73">
                        <c:v>26899</c:v>
                      </c:pt>
                      <c:pt idx="74">
                        <c:v>28015</c:v>
                      </c:pt>
                      <c:pt idx="75">
                        <c:v>28872</c:v>
                      </c:pt>
                      <c:pt idx="76">
                        <c:v>29341</c:v>
                      </c:pt>
                      <c:pt idx="77">
                        <c:v>30152</c:v>
                      </c:pt>
                      <c:pt idx="78">
                        <c:v>31417</c:v>
                      </c:pt>
                      <c:pt idx="79">
                        <c:v>32688</c:v>
                      </c:pt>
                      <c:pt idx="80">
                        <c:v>34212</c:v>
                      </c:pt>
                      <c:pt idx="81">
                        <c:v>35211</c:v>
                      </c:pt>
                      <c:pt idx="82">
                        <c:v>36078</c:v>
                      </c:pt>
                      <c:pt idx="83">
                        <c:v>37312</c:v>
                      </c:pt>
                      <c:pt idx="84">
                        <c:v>37840</c:v>
                      </c:pt>
                      <c:pt idx="85">
                        <c:v>38701</c:v>
                      </c:pt>
                      <c:pt idx="86">
                        <c:v>40276</c:v>
                      </c:pt>
                      <c:pt idx="87">
                        <c:v>41162</c:v>
                      </c:pt>
                      <c:pt idx="88">
                        <c:v>42055</c:v>
                      </c:pt>
                      <c:pt idx="89">
                        <c:v>42837</c:v>
                      </c:pt>
                      <c:pt idx="90">
                        <c:v>43485</c:v>
                      </c:pt>
                      <c:pt idx="91">
                        <c:v>44657</c:v>
                      </c:pt>
                      <c:pt idx="92">
                        <c:v>45585</c:v>
                      </c:pt>
                      <c:pt idx="93">
                        <c:v>46842</c:v>
                      </c:pt>
                      <c:pt idx="94">
                        <c:v>48427</c:v>
                      </c:pt>
                      <c:pt idx="95">
                        <c:v>49156</c:v>
                      </c:pt>
                      <c:pt idx="96">
                        <c:v>50182</c:v>
                      </c:pt>
                      <c:pt idx="97">
                        <c:v>50737</c:v>
                      </c:pt>
                      <c:pt idx="98">
                        <c:v>51502</c:v>
                      </c:pt>
                      <c:pt idx="99">
                        <c:v>52951</c:v>
                      </c:pt>
                      <c:pt idx="100">
                        <c:v>54971</c:v>
                      </c:pt>
                      <c:pt idx="101">
                        <c:v>55304</c:v>
                      </c:pt>
                      <c:pt idx="102">
                        <c:v>56197</c:v>
                      </c:pt>
                      <c:pt idx="103">
                        <c:v>57149</c:v>
                      </c:pt>
                      <c:pt idx="104">
                        <c:v>57774</c:v>
                      </c:pt>
                      <c:pt idx="105">
                        <c:v>58972</c:v>
                      </c:pt>
                      <c:pt idx="106">
                        <c:v>60194</c:v>
                      </c:pt>
                      <c:pt idx="107">
                        <c:v>61314</c:v>
                      </c:pt>
                      <c:pt idx="108">
                        <c:v>62304</c:v>
                      </c:pt>
                      <c:pt idx="109">
                        <c:v>63409</c:v>
                      </c:pt>
                      <c:pt idx="110">
                        <c:v>64383</c:v>
                      </c:pt>
                      <c:pt idx="111">
                        <c:v>65120</c:v>
                      </c:pt>
                      <c:pt idx="112">
                        <c:v>66093</c:v>
                      </c:pt>
                      <c:pt idx="113">
                        <c:v>67113</c:v>
                      </c:pt>
                      <c:pt idx="114">
                        <c:v>68355</c:v>
                      </c:pt>
                      <c:pt idx="115">
                        <c:v>69406</c:v>
                      </c:pt>
                      <c:pt idx="116">
                        <c:v>70623</c:v>
                      </c:pt>
                      <c:pt idx="117">
                        <c:v>71854</c:v>
                      </c:pt>
                      <c:pt idx="118">
                        <c:v>72234</c:v>
                      </c:pt>
                      <c:pt idx="119">
                        <c:v>72950</c:v>
                      </c:pt>
                      <c:pt idx="120">
                        <c:v>74445</c:v>
                      </c:pt>
                      <c:pt idx="121">
                        <c:v>75697</c:v>
                      </c:pt>
                      <c:pt idx="122">
                        <c:v>76997</c:v>
                      </c:pt>
                      <c:pt idx="123">
                        <c:v>78735</c:v>
                      </c:pt>
                      <c:pt idx="124">
                        <c:v>78871</c:v>
                      </c:pt>
                      <c:pt idx="125">
                        <c:v>79590</c:v>
                      </c:pt>
                      <c:pt idx="126">
                        <c:v>80493</c:v>
                      </c:pt>
                      <c:pt idx="127">
                        <c:v>81828</c:v>
                      </c:pt>
                      <c:pt idx="128">
                        <c:v>83036</c:v>
                      </c:pt>
                      <c:pt idx="129">
                        <c:v>84440</c:v>
                      </c:pt>
                      <c:pt idx="130">
                        <c:v>86449</c:v>
                      </c:pt>
                      <c:pt idx="131">
                        <c:v>86591</c:v>
                      </c:pt>
                      <c:pt idx="132">
                        <c:v>87131</c:v>
                      </c:pt>
                      <c:pt idx="133">
                        <c:v>88017</c:v>
                      </c:pt>
                      <c:pt idx="134">
                        <c:v>88792</c:v>
                      </c:pt>
                      <c:pt idx="135">
                        <c:v>90383</c:v>
                      </c:pt>
                      <c:pt idx="136">
                        <c:v>91607</c:v>
                      </c:pt>
                      <c:pt idx="137">
                        <c:v>92789</c:v>
                      </c:pt>
                      <c:pt idx="138">
                        <c:v>93659</c:v>
                      </c:pt>
                      <c:pt idx="139">
                        <c:v>94226</c:v>
                      </c:pt>
                      <c:pt idx="140">
                        <c:v>95078</c:v>
                      </c:pt>
                      <c:pt idx="141">
                        <c:v>96326</c:v>
                      </c:pt>
                      <c:pt idx="142">
                        <c:v>97692</c:v>
                      </c:pt>
                      <c:pt idx="143">
                        <c:v>98844</c:v>
                      </c:pt>
                      <c:pt idx="144">
                        <c:v>100477</c:v>
                      </c:pt>
                      <c:pt idx="145">
                        <c:v>100667</c:v>
                      </c:pt>
                      <c:pt idx="146">
                        <c:v>101269</c:v>
                      </c:pt>
                      <c:pt idx="147">
                        <c:v>104263</c:v>
                      </c:pt>
                      <c:pt idx="148">
                        <c:v>105791</c:v>
                      </c:pt>
                      <c:pt idx="149">
                        <c:v>108054</c:v>
                      </c:pt>
                      <c:pt idx="150">
                        <c:v>108654</c:v>
                      </c:pt>
                      <c:pt idx="151">
                        <c:v>110171</c:v>
                      </c:pt>
                      <c:pt idx="152">
                        <c:v>111443</c:v>
                      </c:pt>
                      <c:pt idx="153">
                        <c:v>112670</c:v>
                      </c:pt>
                      <c:pt idx="154">
                        <c:v>113678</c:v>
                      </c:pt>
                      <c:pt idx="155">
                        <c:v>114287</c:v>
                      </c:pt>
                      <c:pt idx="156">
                        <c:v>114772</c:v>
                      </c:pt>
                      <c:pt idx="157">
                        <c:v>115646</c:v>
                      </c:pt>
                      <c:pt idx="158">
                        <c:v>116964</c:v>
                      </c:pt>
                      <c:pt idx="159">
                        <c:v>117996</c:v>
                      </c:pt>
                      <c:pt idx="160">
                        <c:v>118988</c:v>
                      </c:pt>
                      <c:pt idx="161">
                        <c:v>120025</c:v>
                      </c:pt>
                      <c:pt idx="162">
                        <c:v>120498</c:v>
                      </c:pt>
                      <c:pt idx="163">
                        <c:v>120896</c:v>
                      </c:pt>
                      <c:pt idx="164">
                        <c:v>121727</c:v>
                      </c:pt>
                      <c:pt idx="165">
                        <c:v>122941</c:v>
                      </c:pt>
                      <c:pt idx="166">
                        <c:v>124729</c:v>
                      </c:pt>
                      <c:pt idx="167">
                        <c:v>125659</c:v>
                      </c:pt>
                      <c:pt idx="168">
                        <c:v>126266</c:v>
                      </c:pt>
                      <c:pt idx="169">
                        <c:v>126736</c:v>
                      </c:pt>
                      <c:pt idx="170">
                        <c:v>127001</c:v>
                      </c:pt>
                      <c:pt idx="171">
                        <c:v>128119</c:v>
                      </c:pt>
                      <c:pt idx="172">
                        <c:v>128857</c:v>
                      </c:pt>
                      <c:pt idx="173">
                        <c:v>129865</c:v>
                      </c:pt>
                      <c:pt idx="174">
                        <c:v>130870</c:v>
                      </c:pt>
                      <c:pt idx="175">
                        <c:v>131408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45-4A2A-9C2E-A55715CF0CED}"/>
                  </c:ext>
                </c:extLst>
              </c15:ser>
            </c15:filteredLineSeries>
          </c:ext>
        </c:extLst>
      </c:lineChart>
      <c:dateAx>
        <c:axId val="610402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03376"/>
        <c:crosses val="autoZero"/>
        <c:auto val="1"/>
        <c:lblOffset val="100"/>
        <c:baseTimeUnit val="days"/>
      </c:dateAx>
      <c:valAx>
        <c:axId val="610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57150</xdr:rowOff>
    </xdr:from>
    <xdr:to>
      <xdr:col>12</xdr:col>
      <xdr:colOff>137160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55735-5C8B-42F1-8812-94EEA270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15</xdr:row>
      <xdr:rowOff>49530</xdr:rowOff>
    </xdr:from>
    <xdr:to>
      <xdr:col>12</xdr:col>
      <xdr:colOff>144780</xdr:colOff>
      <xdr:row>30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D587F5-6BB6-42CD-8DAF-420240DCB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144780</xdr:colOff>
      <xdr:row>0</xdr:row>
      <xdr:rowOff>64770</xdr:rowOff>
    </xdr:from>
    <xdr:to>
      <xdr:col>19</xdr:col>
      <xdr:colOff>617220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7EAE31-DE0F-4ABA-95E3-82629EC4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121920</xdr:colOff>
      <xdr:row>15</xdr:row>
      <xdr:rowOff>41910</xdr:rowOff>
    </xdr:from>
    <xdr:to>
      <xdr:col>19</xdr:col>
      <xdr:colOff>609600</xdr:colOff>
      <xdr:row>30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8B9C7D-6268-479A-ABDB-A072E8BF1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441960</xdr:colOff>
      <xdr:row>41</xdr:row>
      <xdr:rowOff>0</xdr:rowOff>
    </xdr:from>
    <xdr:to>
      <xdr:col>20</xdr:col>
      <xdr:colOff>701040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D663A-84E4-4117-B8BD-3C118B905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</xdr:colOff>
      <xdr:row>0</xdr:row>
      <xdr:rowOff>133350</xdr:rowOff>
    </xdr:from>
    <xdr:to>
      <xdr:col>28</xdr:col>
      <xdr:colOff>30480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1FF09-7102-44A0-8047-F40F41E6A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60960</xdr:colOff>
      <xdr:row>18</xdr:row>
      <xdr:rowOff>110490</xdr:rowOff>
    </xdr:from>
    <xdr:to>
      <xdr:col>28</xdr:col>
      <xdr:colOff>7620</xdr:colOff>
      <xdr:row>34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A4EECD-3065-4F05-93EB-17A546BEF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594360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5C1CA-FB01-4361-991B-804BC10B8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45720</xdr:rowOff>
    </xdr:from>
    <xdr:to>
      <xdr:col>21</xdr:col>
      <xdr:colOff>60960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A1F4E1-55CA-4250-9FAE-E4A170748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21</xdr:row>
      <xdr:rowOff>160020</xdr:rowOff>
    </xdr:from>
    <xdr:to>
      <xdr:col>10</xdr:col>
      <xdr:colOff>15240</xdr:colOff>
      <xdr:row>39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3CFAB0-B300-4CDB-A1F5-A7D25ABD2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22</xdr:row>
      <xdr:rowOff>30480</xdr:rowOff>
    </xdr:from>
    <xdr:to>
      <xdr:col>21</xdr:col>
      <xdr:colOff>60960</xdr:colOff>
      <xdr:row>39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4EFFAD-8892-4456-8FA5-D723C7C4C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15240</xdr:colOff>
      <xdr:row>21</xdr:row>
      <xdr:rowOff>160020</xdr:rowOff>
    </xdr:from>
    <xdr:to>
      <xdr:col>31</xdr:col>
      <xdr:colOff>160020</xdr:colOff>
      <xdr:row>39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953CF8-8CE0-475B-8749-8F09A4B6D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6</xdr:row>
      <xdr:rowOff>179070</xdr:rowOff>
    </xdr:from>
    <xdr:to>
      <xdr:col>18</xdr:col>
      <xdr:colOff>198120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527CF-F4FB-4AEB-A1C3-752BA9CD5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C897C0-1B39-478A-8599-BBCE57C9B5E9}" name="Table1" displayName="Table1" ref="C2:H179" totalsRowShown="0" headerRowDxfId="183" dataDxfId="182">
  <autoFilter ref="C2:H179" xr:uid="{30DD0BFA-340E-49F3-A75F-7D33728FF31F}"/>
  <tableColumns count="6">
    <tableColumn id="1" xr3:uid="{E7E481CA-410E-4B52-B281-A29489888C12}" name="Date" dataDxfId="181"/>
    <tableColumn id="2" xr3:uid="{DCFC4351-72B1-407E-A288-D18BE0B19E31}" name="Total Cases" dataDxfId="180" dataCellStyle="Comma"/>
    <tableColumn id="4" xr3:uid="{3DF45DF0-CC91-4BE6-9116-4667E3B97AA4}" name="% Change" dataDxfId="179">
      <calculatedColumnFormula>((D3-D2)/D2)*100</calculatedColumnFormula>
    </tableColumn>
    <tableColumn id="3" xr3:uid="{EAA41F41-6AA6-41C4-8D02-A3CB490BC258}" name="Deaths" dataDxfId="178" dataCellStyle="Comma"/>
    <tableColumn id="5" xr3:uid="{25AEB6A4-1C0E-43F8-928A-9C99DACA510E}" name="% Change2" dataDxfId="177">
      <calculatedColumnFormula>((F3-F2)/F2)*100</calculatedColumnFormula>
    </tableColumn>
    <tableColumn id="6" xr3:uid="{47581161-693A-4D4B-A420-222E2452FFB3}" name="% Change3" dataDxfId="1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3A9868-E779-4426-A14A-4FCF473CAFBD}" name="Table8" displayName="Table8" ref="A2:A178" totalsRowShown="0" dataDxfId="2">
  <autoFilter ref="A2:A178" xr:uid="{E6C4FF42-A741-49A6-8F43-446AB1E77829}"/>
  <tableColumns count="1">
    <tableColumn id="1" xr3:uid="{337B7878-5208-46DC-B699-0FAE143D4A0F}" name="Globally" dataDxfId="1">
      <calculatedColumnFormula>(Global!F4/Global!D4)*100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F2079F4-42C7-46A1-B8E5-FD6C3E9E25D2}" name="Table14" displayName="Table14" ref="A3:D507" totalsRowShown="0">
  <autoFilter ref="A3:D507" xr:uid="{22080DCA-E7A8-47DD-9CDD-BE912D905254}"/>
  <tableColumns count="4">
    <tableColumn id="1" xr3:uid="{9A94F5FB-1686-4ECB-8050-8FEEC01FE27C}" name="Date"/>
    <tableColumn id="2" xr3:uid="{DC0F5CF1-82E1-42D0-8F4B-36131F1986D9}" name="USA"/>
    <tableColumn id="3" xr3:uid="{4A38DDA2-C37F-4DCC-B8BA-BE0C89364F53}" name="India "/>
    <tableColumn id="4" xr3:uid="{F34E3D7E-574F-4568-8308-78033DA06A8B}" name="Difference" dataDxfId="0">
      <calculatedColumnFormula>Table14[[#This Row],[USA]]-Table14[[#This Row],[India 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DD620B-48B4-4DAD-97BF-88CDC451EC23}" name="Table10" displayName="Table10" ref="K42:L72" totalsRowShown="0" headerRowDxfId="175" dataDxfId="174">
  <autoFilter ref="K42:L72" xr:uid="{91EA4C0E-0CEC-42DB-8141-952BC6BC3800}"/>
  <tableColumns count="2">
    <tableColumn id="1" xr3:uid="{AFD82E79-9493-4B1F-A5FF-095434D420BF}" name="Number of Cases (millions)" dataDxfId="173"/>
    <tableColumn id="2" xr3:uid="{0C3B3B71-F0BD-49F9-9EDD-F3F88C822A78}" name="Days" dataDxfId="1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8799C9-9B8D-4BF1-89B0-8A129FC97F0E}" name="Table13" displayName="Table13" ref="B3:R179" totalsRowShown="0" headerRowDxfId="171">
  <autoFilter ref="B3:R179" xr:uid="{6EBB3554-588E-4AA1-AF23-252960B8D490}"/>
  <tableColumns count="17">
    <tableColumn id="1" xr3:uid="{056495BB-52CE-4EB7-9366-D732F6938FE1}" name="Date" dataDxfId="170"/>
    <tableColumn id="2" xr3:uid="{16E346BE-C12D-4E7B-9C88-8F392E5D4639}" name="China" dataDxfId="169" dataCellStyle="Comma"/>
    <tableColumn id="3" xr3:uid="{A11CB30A-EA75-4956-B25F-E57FE7200CAA}" name="Italy" dataDxfId="168" dataCellStyle="Comma"/>
    <tableColumn id="4" xr3:uid="{24CA6A34-9B2B-4B65-BD28-9BAF34FD15B9}" name="Spain" dataDxfId="167" dataCellStyle="Comma"/>
    <tableColumn id="5" xr3:uid="{5800B080-D780-4A71-A4F8-FE98EACE719A}" name="USA" dataDxfId="166" dataCellStyle="Comma"/>
    <tableColumn id="6" xr3:uid="{28E9B437-E0F6-42D0-B9A6-8072A4E5F0A2}" name="France" dataDxfId="165" dataCellStyle="Comma"/>
    <tableColumn id="7" xr3:uid="{1499634D-FE3C-4B6D-B8F4-64E6BFDDCF73}" name="Iran" dataDxfId="164" dataCellStyle="Comma"/>
    <tableColumn id="8" xr3:uid="{20426D32-60DF-411A-93B0-6F6014C633FF}" name="Germany" dataDxfId="163" dataCellStyle="Comma"/>
    <tableColumn id="9" xr3:uid="{4446F952-8E22-460B-91BD-6E5A2439B0BB}" name="South Korea" dataDxfId="162" dataCellStyle="Comma"/>
    <tableColumn id="10" xr3:uid="{4760E8B9-F254-417B-B889-464526B45004}" name="UK" dataDxfId="161" dataCellStyle="Comma"/>
    <tableColumn id="11" xr3:uid="{E8BF88A3-A284-4105-96CF-17B4EF480E18}" name="Canada" dataDxfId="160" dataCellStyle="Comma"/>
    <tableColumn id="12" xr3:uid="{C99BCC75-6B44-4873-805C-CC6DB808D096}" name="India " dataDxfId="159" dataCellStyle="Comma"/>
    <tableColumn id="13" xr3:uid="{8CDFDCA2-EEEF-45FA-998B-7A5F335AF0B5}" name="Japan" dataDxfId="158" dataCellStyle="Comma"/>
    <tableColumn id="14" xr3:uid="{E4015FFA-2A17-4D80-99E0-BC8F0BFDB16E}" name="Australia" dataDxfId="157" dataCellStyle="Comma"/>
    <tableColumn id="15" xr3:uid="{C76909C4-7544-48D9-9AF4-5DC36BD61D74}" name="Brazil" dataDxfId="156" dataCellStyle="Comma"/>
    <tableColumn id="16" xr3:uid="{E400E109-CBF6-45A8-AC63-C408DB93697E}" name="Russia" dataDxfId="155" dataCellStyle="Comma"/>
    <tableColumn id="17" xr3:uid="{690F9A43-C26C-4771-931A-9FEC57EC3716}" name="Turkey" dataDxfId="154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E5ABB9-8107-4B2C-94B0-DC46ACE1D736}" name="Table3" displayName="Table3" ref="B2:S178" totalsRowShown="0" headerRowDxfId="153" dataDxfId="151" headerRowBorderDxfId="152" tableBorderDxfId="150" totalsRowBorderDxfId="149">
  <autoFilter ref="B2:S178" xr:uid="{44344EAE-D9D8-4C01-B38F-508AC1495301}"/>
  <tableColumns count="18">
    <tableColumn id="1" xr3:uid="{43607D24-CA9F-4E3B-B398-2DF65183A260}" name="Date" dataDxfId="148"/>
    <tableColumn id="2" xr3:uid="{828FE205-5279-4994-97F1-16067A653D70}" name="China" dataDxfId="147" dataCellStyle="Comma"/>
    <tableColumn id="3" xr3:uid="{F99A781B-0552-4F33-B5DC-3251457D52CC}" name="Italy" dataDxfId="146" dataCellStyle="Comma"/>
    <tableColumn id="4" xr3:uid="{58B7E906-9FAC-43E7-BAA9-2357607ECC97}" name="Spain" dataDxfId="145" dataCellStyle="Comma"/>
    <tableColumn id="5" xr3:uid="{A5738460-D302-440B-A6B6-95603A7078B7}" name="USA" dataDxfId="144" dataCellStyle="Comma"/>
    <tableColumn id="6" xr3:uid="{66F0B00F-F84D-4019-A575-ECDE382D0F2A}" name="France" dataDxfId="143" dataCellStyle="Comma"/>
    <tableColumn id="7" xr3:uid="{8B48052B-0726-42F0-A4C7-89763BF72ACA}" name="Iran" dataDxfId="142" dataCellStyle="Comma"/>
    <tableColumn id="8" xr3:uid="{88C8D463-BE4B-4898-AB62-A6AD380DF766}" name="Germany" dataDxfId="141" dataCellStyle="Comma"/>
    <tableColumn id="9" xr3:uid="{DDD94D03-C191-4001-884C-76ECC320CCB3}" name="South Korea" dataDxfId="140" dataCellStyle="Comma"/>
    <tableColumn id="10" xr3:uid="{60945473-8D1E-4314-AC56-376F041C5065}" name="UK" dataDxfId="139" dataCellStyle="Comma"/>
    <tableColumn id="11" xr3:uid="{4577DFC4-68AB-4D91-8F87-5303E1A280ED}" name="Canada" dataDxfId="138" dataCellStyle="Comma"/>
    <tableColumn id="12" xr3:uid="{99A2EB94-6E7D-4F33-A3FE-730FBEB6521B}" name="India " dataDxfId="137" dataCellStyle="Comma"/>
    <tableColumn id="13" xr3:uid="{B8A12708-A1D9-415E-A881-B73A74535462}" name="Japan" dataDxfId="136" dataCellStyle="Comma"/>
    <tableColumn id="14" xr3:uid="{2B81EEAF-A7E6-4055-B896-D3450D39612E}" name="Australia" dataDxfId="135" dataCellStyle="Comma"/>
    <tableColumn id="15" xr3:uid="{DCAA2778-1FDE-4AE1-ACAC-264108E23C9C}" name="Brazil" dataDxfId="134" dataCellStyle="Comma"/>
    <tableColumn id="16" xr3:uid="{79B4B27D-CE17-405C-AFBD-57CE94CFFB58}" name="Russia" dataDxfId="133" dataCellStyle="Comma"/>
    <tableColumn id="17" xr3:uid="{B26ADF0C-385D-4EF1-8876-D08D2C6C5FB5}" name="Turkey" dataDxfId="132" dataCellStyle="Comma"/>
    <tableColumn id="18" xr3:uid="{D7D1EA4E-7DF4-4CEB-B6DB-684891D5F407}" name="Column1" dataDxfId="131" dataCellStyle="Com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3DB6A4-7B81-443D-BF26-9643A16CB9E6}" name="Table1310" displayName="Table1310" ref="B3:S179" totalsRowShown="0" headerRowDxfId="130">
  <autoFilter ref="B3:S179" xr:uid="{C32FB1B9-D605-410A-93D3-D9C73254D801}"/>
  <tableColumns count="18">
    <tableColumn id="1" xr3:uid="{CBEEF6FE-1D5B-4A3D-804D-DE63EFCD1B59}" name="Date" dataDxfId="129"/>
    <tableColumn id="2" xr3:uid="{7BD3949A-B032-49F8-A1BB-BE84B0E15A95}" name="China" dataDxfId="128" dataCellStyle="Comma"/>
    <tableColumn id="3" xr3:uid="{216053B4-638A-4D82-97A6-8D3232FD581D}" name="Italy" dataDxfId="127" dataCellStyle="Comma"/>
    <tableColumn id="4" xr3:uid="{4CE67B05-72CA-4FFA-B901-613BBB663EB2}" name="Spain" dataDxfId="126" dataCellStyle="Comma"/>
    <tableColumn id="5" xr3:uid="{21892042-11AA-4B47-BBD7-48C6BEC27249}" name="USA" dataDxfId="125" dataCellStyle="Comma"/>
    <tableColumn id="6" xr3:uid="{4CEFD727-3C3E-4E1A-8345-77FA9A9C4C9B}" name="France" dataDxfId="124" dataCellStyle="Comma"/>
    <tableColumn id="7" xr3:uid="{788A3835-B7D2-4A18-AEA5-E5DA9BDC01E3}" name="Iran" dataDxfId="123" dataCellStyle="Comma"/>
    <tableColumn id="8" xr3:uid="{DBC372DE-A8D0-4271-9FC8-5179DDB8BA5F}" name="Germany" dataDxfId="122" dataCellStyle="Comma"/>
    <tableColumn id="9" xr3:uid="{5C21C385-2D75-4277-B1C0-8776EEF9DF62}" name="South Korea" dataDxfId="121" dataCellStyle="Comma"/>
    <tableColumn id="10" xr3:uid="{AEA18818-5B4D-454F-B31C-B64F988CB0F0}" name="UK" dataDxfId="120" dataCellStyle="Comma"/>
    <tableColumn id="11" xr3:uid="{C383C4F5-FB07-43A4-8353-0FE0733911EA}" name="Canada" dataDxfId="119" dataCellStyle="Comma"/>
    <tableColumn id="12" xr3:uid="{136EB68D-7CF4-40BC-AB08-F861F874780C}" name="India " dataDxfId="118" dataCellStyle="Comma"/>
    <tableColumn id="13" xr3:uid="{A9232004-4F10-4321-8CB0-E1450F595D7F}" name="Japan" dataDxfId="117" dataCellStyle="Comma"/>
    <tableColumn id="14" xr3:uid="{DEC67528-2BAD-4BF5-A639-390FA350EEF2}" name="Australia" dataDxfId="116" dataCellStyle="Comma"/>
    <tableColumn id="15" xr3:uid="{AF8EBC46-C13F-4E8A-B019-15C04BAB3E1E}" name="Brazil" dataDxfId="115" dataCellStyle="Comma"/>
    <tableColumn id="16" xr3:uid="{F0BB1020-3061-4E90-A135-8AB6B7C3C1A8}" name="Russia" dataDxfId="114" dataCellStyle="Comma"/>
    <tableColumn id="17" xr3:uid="{C9BC09FA-9449-46E9-B069-A39273F8BEBE}" name="Turkey" dataDxfId="113" dataCellStyle="Comma"/>
    <tableColumn id="18" xr3:uid="{9EA8D67B-EA32-4F1F-BF1E-C1C0D22B59F2}" name="Column1" dataDxfId="112" dataCellStyle="Com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A5F667-32D9-44E1-A347-C6CEDC0CA1AC}" name="Table138" displayName="Table138" ref="B2:R178" totalsRowShown="0" headerRowDxfId="111">
  <autoFilter ref="B2:R178" xr:uid="{13FEA2A8-75A3-4EE2-BFBA-0A7329FA86E3}"/>
  <tableColumns count="17">
    <tableColumn id="1" xr3:uid="{CFEE66E5-0BA7-4B51-9736-C6FB52E515F9}" name="Date" dataDxfId="110"/>
    <tableColumn id="2" xr3:uid="{498E4BAF-A77C-4BD4-86AE-DEBC256CE6D5}" name="China" dataDxfId="109" dataCellStyle="Comma"/>
    <tableColumn id="3" xr3:uid="{9F1115A0-7EA9-4246-A7A2-8B3BF1EB98F9}" name="Italy" dataDxfId="108" dataCellStyle="Comma"/>
    <tableColumn id="4" xr3:uid="{2FDEC2B6-520A-4D88-ADBC-E03AF19E0B11}" name="Spain" dataDxfId="107" dataCellStyle="Comma"/>
    <tableColumn id="5" xr3:uid="{FEBF94B9-2182-4A9A-9D2F-BC274E30F55A}" name="USA" dataDxfId="106" dataCellStyle="Comma"/>
    <tableColumn id="6" xr3:uid="{4CF0CD13-B719-4F72-A2D1-B34EFC6E5E5E}" name="France" dataDxfId="105" dataCellStyle="Comma"/>
    <tableColumn id="7" xr3:uid="{44A1D70E-1582-4AA1-AADF-20AC5D7BA261}" name="Iran" dataDxfId="104" dataCellStyle="Comma"/>
    <tableColumn id="8" xr3:uid="{1FEE4E37-D8E3-4388-B675-90E9DA5D77CC}" name="Germany" dataDxfId="103" dataCellStyle="Comma"/>
    <tableColumn id="9" xr3:uid="{3B025135-2B57-48C6-A623-96DB8FCDB67D}" name="South Korea" dataDxfId="102" dataCellStyle="Comma"/>
    <tableColumn id="10" xr3:uid="{04E83010-8164-44DE-9834-6C2E1771F5CC}" name="UK" dataDxfId="101" dataCellStyle="Comma"/>
    <tableColumn id="11" xr3:uid="{349920F7-BCDA-49FC-B600-3336C1ED0CD6}" name="Canada" dataDxfId="100" dataCellStyle="Comma"/>
    <tableColumn id="12" xr3:uid="{85A2E41A-BF6B-43B9-BE6A-ED903B499932}" name="India " dataDxfId="99" dataCellStyle="Comma"/>
    <tableColumn id="13" xr3:uid="{3AE2FD01-CBA4-4555-98C4-6339803DF1A5}" name="Japan" dataDxfId="98" dataCellStyle="Comma"/>
    <tableColumn id="14" xr3:uid="{858DA0C1-8DBD-4CE1-87D2-01083DDA53B8}" name="Australia" dataDxfId="97" dataCellStyle="Comma"/>
    <tableColumn id="15" xr3:uid="{89571138-52F2-481E-BB36-726004E9FEBB}" name="Brazil" dataDxfId="96" dataCellStyle="Comma"/>
    <tableColumn id="16" xr3:uid="{91C85655-D55D-4FCC-B0E4-4DAFDA9188D9}" name="Russia" dataDxfId="95" dataCellStyle="Comma"/>
    <tableColumn id="17" xr3:uid="{030EB994-64F2-4935-86DF-0C6A4F4BBFFF}" name="Turkey" dataDxfId="94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B36C3-E1EE-41B2-98D0-262E177061B8}" name="Table137" displayName="Table137" ref="B2:AI178" totalsRowShown="0" headerRowDxfId="93">
  <autoFilter ref="B2:AI178" xr:uid="{EE01BAD4-8A13-4AF2-A68F-E79FA6982285}"/>
  <tableColumns count="34">
    <tableColumn id="1" xr3:uid="{28129A81-59CE-4847-8AFF-A2A81EBFB31D}" name="Date" dataDxfId="92"/>
    <tableColumn id="2" xr3:uid="{41BC9B45-3E59-479D-BBEF-D2B766293C09}" name="China" dataDxfId="91" dataCellStyle="Comma">
      <calculatedColumnFormula>'Cumulative Cases'!C4</calculatedColumnFormula>
    </tableColumn>
    <tableColumn id="16" xr3:uid="{952A3F6E-7D99-4042-A918-03A44FD590B2}" name="% change" dataDxfId="90" dataCellStyle="Comma">
      <calculatedColumnFormula>((C3-C2)/C2)*100</calculatedColumnFormula>
    </tableColumn>
    <tableColumn id="3" xr3:uid="{C26869F9-06D3-4851-99FC-16A0543978CD}" name="Italy" dataDxfId="89" dataCellStyle="Comma">
      <calculatedColumnFormula>'Cumulative Cases'!D4</calculatedColumnFormula>
    </tableColumn>
    <tableColumn id="17" xr3:uid="{10F5CFBC-9FF8-47DD-B3C1-4E352F185E50}" name="% change2" dataDxfId="88" dataCellStyle="Comma">
      <calculatedColumnFormula>((E3-E2)/E2)*100</calculatedColumnFormula>
    </tableColumn>
    <tableColumn id="4" xr3:uid="{6BFDAB78-7C55-4129-866A-BA0A39544357}" name="Spain" dataDxfId="87" dataCellStyle="Comma">
      <calculatedColumnFormula>'Cumulative Cases'!E4</calculatedColumnFormula>
    </tableColumn>
    <tableColumn id="18" xr3:uid="{76540104-8E78-44B9-A051-0A48E4305213}" name="% change3" dataDxfId="86" dataCellStyle="Comma">
      <calculatedColumnFormula>((G3-G2)/G2)*100</calculatedColumnFormula>
    </tableColumn>
    <tableColumn id="5" xr3:uid="{971CD4A2-F9D7-4FCB-8B55-65C2DAB6EB5B}" name="USA" dataDxfId="85" dataCellStyle="Comma">
      <calculatedColumnFormula>'Cumulative Cases'!F4</calculatedColumnFormula>
    </tableColumn>
    <tableColumn id="19" xr3:uid="{CF68B466-2177-4DD8-91C4-9908EB86CC2D}" name="% change4" dataDxfId="84" dataCellStyle="Comma">
      <calculatedColumnFormula>((I3-I2)/I2)*100</calculatedColumnFormula>
    </tableColumn>
    <tableColumn id="6" xr3:uid="{D1A6595C-AEF7-44CF-A420-06DF23E0AA61}" name="France" dataDxfId="83" dataCellStyle="Comma">
      <calculatedColumnFormula>'Cumulative Cases'!G4</calculatedColumnFormula>
    </tableColumn>
    <tableColumn id="20" xr3:uid="{FDC5D060-4022-4683-B9B5-3C55005E14E1}" name="% change5" dataDxfId="82" dataCellStyle="Comma">
      <calculatedColumnFormula>((K3-K2)/K2)*100</calculatedColumnFormula>
    </tableColumn>
    <tableColumn id="7" xr3:uid="{8FB75F1E-4023-4EB9-BC05-FDDB2D807BA1}" name="Iran" dataDxfId="81" dataCellStyle="Comma">
      <calculatedColumnFormula>'Cumulative Cases'!H4</calculatedColumnFormula>
    </tableColumn>
    <tableColumn id="21" xr3:uid="{7C465E8E-57A4-466C-8D6D-1FAC84E0D79F}" name="% change6" dataDxfId="80" dataCellStyle="Comma">
      <calculatedColumnFormula>((M3-M2)/M2)*100</calculatedColumnFormula>
    </tableColumn>
    <tableColumn id="8" xr3:uid="{27E07F4F-E0F1-4D2D-A3D7-0EE4A251159E}" name="Germany" dataDxfId="79" dataCellStyle="Comma">
      <calculatedColumnFormula>'Cumulative Cases'!I4</calculatedColumnFormula>
    </tableColumn>
    <tableColumn id="22" xr3:uid="{6E934F40-5EC4-4EF6-A167-8D1AB8EEDF1F}" name="% change7" dataDxfId="78" dataCellStyle="Comma">
      <calculatedColumnFormula>((O3-O2)/O2)*100</calculatedColumnFormula>
    </tableColumn>
    <tableColumn id="9" xr3:uid="{BE403CF1-1E7D-4B06-B30A-7A8C8CB52089}" name="South Korea" dataDxfId="77" dataCellStyle="Comma">
      <calculatedColumnFormula>'Cumulative Cases'!J4</calculatedColumnFormula>
    </tableColumn>
    <tableColumn id="23" xr3:uid="{F1342F99-0930-40A4-97C6-5732432B27BC}" name="% change8" dataDxfId="76" dataCellStyle="Comma">
      <calculatedColumnFormula>((Q3-Q2)/Q2)*100</calculatedColumnFormula>
    </tableColumn>
    <tableColumn id="10" xr3:uid="{66DB9098-FBFF-4366-AD7B-5B3E75EA99C9}" name="UK" dataDxfId="75" dataCellStyle="Comma">
      <calculatedColumnFormula>'Cumulative Cases'!K4</calculatedColumnFormula>
    </tableColumn>
    <tableColumn id="24" xr3:uid="{EC6DEB44-50AD-475C-A39C-D8B0AA387339}" name="% change9" dataDxfId="74" dataCellStyle="Comma">
      <calculatedColumnFormula>((S3-S2)/S2)*100</calculatedColumnFormula>
    </tableColumn>
    <tableColumn id="11" xr3:uid="{AC4BD83E-F21B-4EA8-87DD-F8E00B70A3AB}" name="Canada" dataDxfId="73" dataCellStyle="Comma">
      <calculatedColumnFormula>'Cumulative Cases'!L4</calculatedColumnFormula>
    </tableColumn>
    <tableColumn id="25" xr3:uid="{0C222CDD-ABF1-41A4-8081-80F30A718BE5}" name="% change10" dataDxfId="72" dataCellStyle="Comma">
      <calculatedColumnFormula>((U3-U2)/U2)*100</calculatedColumnFormula>
    </tableColumn>
    <tableColumn id="12" xr3:uid="{6F473462-0626-45DB-B4CD-994933B02DFB}" name="India " dataDxfId="71" dataCellStyle="Comma">
      <calculatedColumnFormula>'Cumulative Cases'!M4</calculatedColumnFormula>
    </tableColumn>
    <tableColumn id="26" xr3:uid="{EB10BF22-0A8A-4713-A74E-88D9D57D232A}" name="% change11" dataDxfId="70" dataCellStyle="Comma">
      <calculatedColumnFormula>((W3-W2)/W2)*100</calculatedColumnFormula>
    </tableColumn>
    <tableColumn id="13" xr3:uid="{FB21C0BD-0B6B-4E72-8E8E-C35B0888D3BB}" name="Japan" dataDxfId="69" dataCellStyle="Comma">
      <calculatedColumnFormula>'Cumulative Cases'!N4</calculatedColumnFormula>
    </tableColumn>
    <tableColumn id="27" xr3:uid="{A5F3F23C-718E-4784-BE35-275C0DEBD2B5}" name="% change12" dataDxfId="68" dataCellStyle="Comma">
      <calculatedColumnFormula>((Y3-Y2)/Y2)*100</calculatedColumnFormula>
    </tableColumn>
    <tableColumn id="14" xr3:uid="{2D96290F-6860-4F64-8242-8C1B1F644F2B}" name="Australia" dataDxfId="67" dataCellStyle="Comma">
      <calculatedColumnFormula>'Cumulative Cases'!O4</calculatedColumnFormula>
    </tableColumn>
    <tableColumn id="28" xr3:uid="{1365D96B-FF0F-45D0-8BF7-9684E8309261}" name="% change13" dataDxfId="66" dataCellStyle="Comma">
      <calculatedColumnFormula>((AA3-AA2)/AA2)*100</calculatedColumnFormula>
    </tableColumn>
    <tableColumn id="15" xr3:uid="{3C0B7CC5-0095-40CD-AA84-3132886486A7}" name="Brazil" dataDxfId="65" dataCellStyle="Comma">
      <calculatedColumnFormula>'Cumulative Cases'!P4</calculatedColumnFormula>
    </tableColumn>
    <tableColumn id="29" xr3:uid="{83A90963-DC41-4215-9EFA-57B7A1920AC0}" name="% change14" dataDxfId="64" dataCellStyle="Comma">
      <calculatedColumnFormula>((AC3-AC2)/AC2)*100</calculatedColumnFormula>
    </tableColumn>
    <tableColumn id="30" xr3:uid="{89055D24-45E5-4222-8A6E-A5E42B5887AC}" name="Russia" dataDxfId="63">
      <calculatedColumnFormula>'Cumulative Cases'!Q4</calculatedColumnFormula>
    </tableColumn>
    <tableColumn id="31" xr3:uid="{AE906ADD-5F0A-4AD5-9BEF-CEE82990A290}" name="% change15" dataDxfId="62">
      <calculatedColumnFormula>((AE3-AE2)/AE2)*100</calculatedColumnFormula>
    </tableColumn>
    <tableColumn id="32" xr3:uid="{A91DCB0A-2281-4CA2-878E-0027B7803728}" name="Turkey" dataDxfId="61">
      <calculatedColumnFormula>'Cumulative Cases'!R4</calculatedColumnFormula>
    </tableColumn>
    <tableColumn id="33" xr3:uid="{4438B015-957E-4C91-BA75-CC84427F73B1}" name="% change152" dataDxfId="60">
      <calculatedColumnFormula>((AG3-AG2)/AG2)*100</calculatedColumnFormula>
    </tableColumn>
    <tableColumn id="34" xr3:uid="{3DD64029-D9DE-4E7E-8224-BBA90A28421D}" name="% change1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7EDCA5-DE2F-4785-8F3E-2FA3286C8F24}" name="Table35" displayName="Table35" ref="B2:AH178" totalsRowShown="0" headerRowDxfId="59" dataDxfId="57" headerRowBorderDxfId="58" tableBorderDxfId="56" totalsRowBorderDxfId="55">
  <autoFilter ref="B2:AH178" xr:uid="{F721860D-B564-49DB-AFA1-7930A65CF819}"/>
  <tableColumns count="33">
    <tableColumn id="1" xr3:uid="{C42F37E6-DDCF-4F5C-96B2-3BC7D5A0F2E4}" name="Date" dataDxfId="54"/>
    <tableColumn id="2" xr3:uid="{8BFA60E2-9F2E-49A5-99B5-98136A796D26}" name="China" dataDxfId="53">
      <calculatedColumnFormula>Table3[[#This Row],[China]]</calculatedColumnFormula>
    </tableColumn>
    <tableColumn id="13" xr3:uid="{ACE926E6-6D22-4B6A-BE90-FDCD70175A7C}" name="% change" dataDxfId="52">
      <calculatedColumnFormula>((C3-C2)/C2)*100</calculatedColumnFormula>
    </tableColumn>
    <tableColumn id="3" xr3:uid="{098F37DA-8572-4A0A-850E-8ABD2E52974F}" name="Italy" dataDxfId="51">
      <calculatedColumnFormula>Table3[[#This Row],[Italy]]</calculatedColumnFormula>
    </tableColumn>
    <tableColumn id="14" xr3:uid="{D43F730C-F3B5-4853-8A88-674D69505023}" name="% change2" dataDxfId="50">
      <calculatedColumnFormula>((E3-E2)/E2)*100</calculatedColumnFormula>
    </tableColumn>
    <tableColumn id="4" xr3:uid="{105EA49D-595D-4FEF-808C-F1367C17087F}" name="Spain" dataDxfId="49">
      <calculatedColumnFormula>Table3[[#This Row],[Spain]]</calculatedColumnFormula>
    </tableColumn>
    <tableColumn id="15" xr3:uid="{51C75C15-37F0-4D85-BE09-A884360919BF}" name="% change3" dataDxfId="48">
      <calculatedColumnFormula>((G3-G2)/G2)*100</calculatedColumnFormula>
    </tableColumn>
    <tableColumn id="5" xr3:uid="{99AFC018-8A26-4C00-A65E-77CA9C37E068}" name="USA" dataDxfId="47">
      <calculatedColumnFormula>Table3[[#This Row],[USA]]</calculatedColumnFormula>
    </tableColumn>
    <tableColumn id="16" xr3:uid="{40BB54C7-C377-40E1-9D32-6EC404697B92}" name="% change4" dataDxfId="46">
      <calculatedColumnFormula>((I3-I2)/I2)*100</calculatedColumnFormula>
    </tableColumn>
    <tableColumn id="6" xr3:uid="{1357E7C8-FC90-473C-8C59-0CFEFF8F2EA1}" name="France" dataDxfId="45">
      <calculatedColumnFormula>Table3[[#This Row],[France]]</calculatedColumnFormula>
    </tableColumn>
    <tableColumn id="17" xr3:uid="{747498B3-4DDF-4032-B34E-898B04ECA903}" name="% change5" dataDxfId="44">
      <calculatedColumnFormula>((K3-K2)/K2)*100</calculatedColumnFormula>
    </tableColumn>
    <tableColumn id="7" xr3:uid="{E6B2DDFA-5B4E-4BFF-9FD8-ECDFFABF8C02}" name="Iran" dataDxfId="43">
      <calculatedColumnFormula>Table3[[#This Row],[Iran]]</calculatedColumnFormula>
    </tableColumn>
    <tableColumn id="18" xr3:uid="{C78133D2-FDC4-4D34-BE66-E83FFF518973}" name="% change6" dataDxfId="42">
      <calculatedColumnFormula>((M3-M2)/M2)*100</calculatedColumnFormula>
    </tableColumn>
    <tableColumn id="8" xr3:uid="{C8108584-83ED-4744-92B8-E78A450BFA1F}" name="Germany" dataDxfId="41">
      <calculatedColumnFormula>Table3[[#This Row],[Germany]]</calculatedColumnFormula>
    </tableColumn>
    <tableColumn id="19" xr3:uid="{81EB8183-9CFF-4DAB-87C5-F3A669895DF3}" name="% change7" dataDxfId="40">
      <calculatedColumnFormula>((O3-O2)/O2)*100</calculatedColumnFormula>
    </tableColumn>
    <tableColumn id="9" xr3:uid="{88DB313B-A6E3-45EC-830E-C4C7751F3F61}" name="South Korea" dataDxfId="39">
      <calculatedColumnFormula>Table3[[#This Row],[South Korea]]</calculatedColumnFormula>
    </tableColumn>
    <tableColumn id="20" xr3:uid="{1DEE14A4-03D7-4FDB-81D2-7944DFE114CD}" name="% change8" dataDxfId="38">
      <calculatedColumnFormula>((Q3-Q2)/Q2)*100</calculatedColumnFormula>
    </tableColumn>
    <tableColumn id="10" xr3:uid="{2C5E98E6-EA73-46EC-A74F-41FF9513C7AE}" name="UK" dataDxfId="37">
      <calculatedColumnFormula>Table3[[#This Row],[UK]]</calculatedColumnFormula>
    </tableColumn>
    <tableColumn id="21" xr3:uid="{4901DAF2-F47B-4D3A-AC68-B5AFD6CC5611}" name="% change9" dataDxfId="36">
      <calculatedColumnFormula>((S3-S2)/S2)*100</calculatedColumnFormula>
    </tableColumn>
    <tableColumn id="11" xr3:uid="{F0D4B2A3-02B9-40D4-9E1D-683270275D96}" name="Canada" dataDxfId="35">
      <calculatedColumnFormula>Table3[[#This Row],[Canada]]</calculatedColumnFormula>
    </tableColumn>
    <tableColumn id="22" xr3:uid="{DEDE779F-1499-45FD-B00B-EA775009B6F2}" name="% change10" dataDxfId="34">
      <calculatedColumnFormula>((U3-U2)/U2)*100</calculatedColumnFormula>
    </tableColumn>
    <tableColumn id="12" xr3:uid="{2AD8FE40-C0FC-42FE-8A60-03D900783D38}" name="India " dataDxfId="33">
      <calculatedColumnFormula>Table3[[#This Row],[India ]]</calculatedColumnFormula>
    </tableColumn>
    <tableColumn id="23" xr3:uid="{67E41142-F916-4394-B6BC-9950070A37F1}" name="% change102" dataDxfId="32">
      <calculatedColumnFormula>((W3-W2)/W2)*100</calculatedColumnFormula>
    </tableColumn>
    <tableColumn id="24" xr3:uid="{11EE14D6-24A3-46B6-BECD-3B53908876B7}" name="Japan" dataDxfId="31" dataCellStyle="Comma">
      <calculatedColumnFormula>Table3[[#This Row],[Japan]]</calculatedColumnFormula>
    </tableColumn>
    <tableColumn id="25" xr3:uid="{7E9D762E-055D-45B3-A331-9524FC9C6759}" name="% change93" dataDxfId="30">
      <calculatedColumnFormula>((Y3-Y2)/Y2)*100</calculatedColumnFormula>
    </tableColumn>
    <tableColumn id="26" xr3:uid="{E1172EA8-A605-4F9D-98BB-A0F030A447DB}" name="Australia" dataDxfId="29" dataCellStyle="Comma">
      <calculatedColumnFormula>Table3[[#This Row],[Australia]]</calculatedColumnFormula>
    </tableColumn>
    <tableColumn id="27" xr3:uid="{386B97D2-408C-4870-8A2B-DC04FEBEFF78}" name="% change105" dataDxfId="28">
      <calculatedColumnFormula>((AA3-AA2)/AA2)*100</calculatedColumnFormula>
    </tableColumn>
    <tableColumn id="28" xr3:uid="{2045E157-65E2-409C-868C-A404ACE8E423}" name="Brazil" dataDxfId="27" dataCellStyle="Comma"/>
    <tableColumn id="29" xr3:uid="{C82F550A-84D6-4590-9E59-6C126F574AB6}" name="% change1027" dataDxfId="26">
      <calculatedColumnFormula>((AC3-AC2)/AC2)*100</calculatedColumnFormula>
    </tableColumn>
    <tableColumn id="30" xr3:uid="{5C530D4A-99DC-4995-AF83-F264450D13ED}" name="Russia" dataDxfId="25">
      <calculatedColumnFormula>Table3[[#This Row],[Russia]]</calculatedColumnFormula>
    </tableColumn>
    <tableColumn id="31" xr3:uid="{D9E50211-2234-4D4F-A31D-919D6B7DEE0F}" name="%change" dataDxfId="24">
      <calculatedColumnFormula>((AE3-AE2)/AE2)*100</calculatedColumnFormula>
    </tableColumn>
    <tableColumn id="32" xr3:uid="{A8578A3B-06B7-4230-BCB3-66214BEBCE0C}" name="Turkey" dataDxfId="23">
      <calculatedColumnFormula>Table3[[#This Row],[Turkey]]</calculatedColumnFormula>
    </tableColumn>
    <tableColumn id="33" xr3:uid="{48C4A456-817D-4131-A6D2-A12B1D253121}" name="%change2" dataDxfId="22">
      <calculatedColumnFormula>((AG3-AG2)/AG2)*100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BCF64D-6049-4AA2-84A3-67A41EB678E2}" name="Table136" displayName="Table136" ref="B2:S178" totalsRowShown="0" headerRowDxfId="21">
  <autoFilter ref="B2:S178" xr:uid="{3074A110-2CC4-4CEF-84FB-E4D3C8D53E79}"/>
  <tableColumns count="18">
    <tableColumn id="1" xr3:uid="{69D553C7-0475-4791-9C39-65312576BA9A}" name="Date" dataDxfId="20"/>
    <tableColumn id="2" xr3:uid="{C0421E1D-740B-44EB-BF9A-6E548AE53C14}" name="China" dataDxfId="19" dataCellStyle="Comma">
      <calculatedColumnFormula>(Table3[[#This Row],[China]]/'Cumulative Cases'!C4)*100</calculatedColumnFormula>
    </tableColumn>
    <tableColumn id="3" xr3:uid="{09EF11DE-1F90-4723-8E7A-9D37AB8C0F37}" name="Italy" dataDxfId="18" dataCellStyle="Comma">
      <calculatedColumnFormula>(Table3[[#This Row],[Italy]]/'Cumulative Cases'!D4)*100</calculatedColumnFormula>
    </tableColumn>
    <tableColumn id="4" xr3:uid="{11AA1F1F-B515-46D8-BADF-A6D4D817E674}" name="Spain" dataDxfId="17" dataCellStyle="Comma">
      <calculatedColumnFormula>(Table3[[#This Row],[Spain]]/'Cumulative Cases'!E4)*100</calculatedColumnFormula>
    </tableColumn>
    <tableColumn id="5" xr3:uid="{F83C479D-96DB-454B-9091-2F8448030FC8}" name="USA" dataDxfId="16" dataCellStyle="Comma">
      <calculatedColumnFormula>(Table3[[#This Row],[USA]]/'Cumulative Cases'!F4)*100</calculatedColumnFormula>
    </tableColumn>
    <tableColumn id="6" xr3:uid="{11E3364D-F512-4C64-A995-E708031D3ED3}" name="France" dataDxfId="15" dataCellStyle="Comma">
      <calculatedColumnFormula>(Table3[[#This Row],[France]]/'Cumulative Cases'!G4)*100</calculatedColumnFormula>
    </tableColumn>
    <tableColumn id="7" xr3:uid="{A77CDC1B-B798-441C-ACAF-249447B2FF6B}" name="Iran" dataDxfId="14" dataCellStyle="Comma">
      <calculatedColumnFormula>(Table3[[#This Row],[Iran]]/'Cumulative Cases'!H4)*100</calculatedColumnFormula>
    </tableColumn>
    <tableColumn id="8" xr3:uid="{EAD445EA-1F47-4C71-8776-B94C2C8E4ACC}" name="Germany" dataDxfId="13" dataCellStyle="Comma">
      <calculatedColumnFormula>(Table3[[#This Row],[Germany]]/'Cumulative Cases'!I4)*100</calculatedColumnFormula>
    </tableColumn>
    <tableColumn id="9" xr3:uid="{85B05E0F-44EA-4019-91F8-FA974B05EFE1}" name="South Korea" dataDxfId="12" dataCellStyle="Comma">
      <calculatedColumnFormula>(Table3[[#This Row],[South Korea]]/'Cumulative Cases'!J4)*100</calculatedColumnFormula>
    </tableColumn>
    <tableColumn id="10" xr3:uid="{86C09F42-0D70-42C9-B47D-D47A51307A0A}" name="UK" dataDxfId="11" dataCellStyle="Comma">
      <calculatedColumnFormula>(Table3[[#This Row],[UK]]/'Cumulative Cases'!K4)*100</calculatedColumnFormula>
    </tableColumn>
    <tableColumn id="11" xr3:uid="{802E5801-445B-4F14-94C8-67A7557F2EE3}" name="Canada" dataDxfId="10" dataCellStyle="Comma">
      <calculatedColumnFormula>(Table3[[#This Row],[Canada]]/'Cumulative Cases'!L4)*100</calculatedColumnFormula>
    </tableColumn>
    <tableColumn id="12" xr3:uid="{EA481DDF-466F-4963-83E2-42E5C821F375}" name="India " dataDxfId="9" dataCellStyle="Comma">
      <calculatedColumnFormula>(Table3[[#This Row],[India ]]/'Cumulative Cases'!M4)*100</calculatedColumnFormula>
    </tableColumn>
    <tableColumn id="13" xr3:uid="{B1C16A81-9CBC-4025-B782-9AF28852A977}" name="Japan" dataDxfId="8" dataCellStyle="Comma">
      <calculatedColumnFormula>(Table3[[#This Row],[Japan]]/'Cumulative Cases'!N4)*100</calculatedColumnFormula>
    </tableColumn>
    <tableColumn id="14" xr3:uid="{DF4929F5-DDFD-4BFB-9091-7083FAC9D334}" name="Australia" dataDxfId="7" dataCellStyle="Comma">
      <calculatedColumnFormula>(Table3[[#This Row],[Australia]]/'Cumulative Cases'!O4)*100</calculatedColumnFormula>
    </tableColumn>
    <tableColumn id="15" xr3:uid="{A161C8C0-A21E-49BD-B28C-0363F06B7940}" name="Brazil" dataDxfId="6" dataCellStyle="Comma">
      <calculatedColumnFormula>(Table3[[#This Row],[Brazil]]/'Cumulative Cases'!P4)*100</calculatedColumnFormula>
    </tableColumn>
    <tableColumn id="16" xr3:uid="{E60017B4-2A57-4D0A-BEF8-C2BD82F14B20}" name="Russia" dataDxfId="5" dataCellStyle="Comma">
      <calculatedColumnFormula>(Table3[[#This Row],[Russia]]/'Cumulative Cases'!Q4)*100</calculatedColumnFormula>
    </tableColumn>
    <tableColumn id="17" xr3:uid="{673925F7-759B-45D2-8A03-783A465BEF16}" name="Turkey" dataDxfId="4" dataCellStyle="Comma">
      <calculatedColumnFormula>(Table3[[#This Row],[Turkey]]/'Cumulative Cases'!R4)*100</calculatedColumnFormula>
    </tableColumn>
    <tableColumn id="18" xr3:uid="{A9585568-133A-4CF6-9FD7-6D8AA149A6E4}" name="Column1" dataDxfId="3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www.bbc.com/news/health-5372271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A64D-2A19-44E6-8D15-FEF2A4E9CE21}">
  <dimension ref="A2:T179"/>
  <sheetViews>
    <sheetView topLeftCell="A58" workbookViewId="0">
      <selection activeCell="M72" sqref="M72"/>
    </sheetView>
  </sheetViews>
  <sheetFormatPr defaultRowHeight="14.4" x14ac:dyDescent="0.3"/>
  <cols>
    <col min="1" max="1" width="17.88671875" style="1" bestFit="1" customWidth="1"/>
    <col min="2" max="2" width="8.88671875" style="1"/>
    <col min="3" max="3" width="9.5546875" style="2" bestFit="1" customWidth="1"/>
    <col min="4" max="4" width="14.77734375" style="21" bestFit="1" customWidth="1"/>
    <col min="5" max="5" width="13.6640625" style="10" bestFit="1" customWidth="1"/>
    <col min="6" max="6" width="10.109375" style="21" bestFit="1" customWidth="1"/>
    <col min="7" max="7" width="14.6640625" style="10" bestFit="1" customWidth="1"/>
    <col min="8" max="8" width="12.5546875" style="1" bestFit="1" customWidth="1"/>
    <col min="9" max="9" width="18.33203125" style="1" bestFit="1" customWidth="1"/>
    <col min="10" max="10" width="7" style="1" bestFit="1" customWidth="1"/>
    <col min="11" max="11" width="28.21875" style="1" bestFit="1" customWidth="1"/>
    <col min="12" max="12" width="9.44140625" style="1" bestFit="1" customWidth="1"/>
    <col min="13" max="16" width="7" style="1" bestFit="1" customWidth="1"/>
    <col min="17" max="17" width="10.77734375" style="1" bestFit="1" customWidth="1"/>
    <col min="18" max="18" width="11.77734375" style="1" bestFit="1" customWidth="1"/>
    <col min="19" max="19" width="14.5546875" style="1" bestFit="1" customWidth="1"/>
    <col min="20" max="20" width="11.77734375" style="1" bestFit="1" customWidth="1"/>
    <col min="21" max="21" width="14.5546875" style="1" bestFit="1" customWidth="1"/>
    <col min="22" max="22" width="9" style="1" bestFit="1" customWidth="1"/>
    <col min="23" max="23" width="11.6640625" style="1" bestFit="1" customWidth="1"/>
    <col min="24" max="24" width="10.77734375" style="1" bestFit="1" customWidth="1"/>
    <col min="25" max="16384" width="8.88671875" style="1"/>
  </cols>
  <sheetData>
    <row r="2" spans="1:8" x14ac:dyDescent="0.3">
      <c r="A2" s="1" t="s">
        <v>33</v>
      </c>
      <c r="C2" s="3" t="s">
        <v>0</v>
      </c>
      <c r="D2" s="20" t="s">
        <v>1</v>
      </c>
      <c r="E2" s="9" t="s">
        <v>15</v>
      </c>
      <c r="F2" s="20" t="s">
        <v>2</v>
      </c>
      <c r="G2" s="9" t="s">
        <v>16</v>
      </c>
      <c r="H2" s="30" t="s">
        <v>53</v>
      </c>
    </row>
    <row r="3" spans="1:8" x14ac:dyDescent="0.3">
      <c r="A3" s="10">
        <f>AVERAGE(E:E)</f>
        <v>2.9872689030615267</v>
      </c>
      <c r="H3" s="56"/>
    </row>
    <row r="4" spans="1:8" x14ac:dyDescent="0.3">
      <c r="C4" s="2">
        <v>43906</v>
      </c>
      <c r="D4" s="21">
        <v>179806</v>
      </c>
      <c r="F4" s="21">
        <v>7108</v>
      </c>
      <c r="H4" s="56"/>
    </row>
    <row r="5" spans="1:8" x14ac:dyDescent="0.3">
      <c r="A5" s="1" t="s">
        <v>35</v>
      </c>
      <c r="C5" s="2">
        <v>43907</v>
      </c>
      <c r="D5" s="21">
        <v>195624</v>
      </c>
      <c r="E5" s="10">
        <f t="shared" ref="E5:E10" si="0">((D5-D4)/D4)*100</f>
        <v>8.7972592683225255</v>
      </c>
      <c r="F5" s="21">
        <v>7902</v>
      </c>
      <c r="G5" s="10">
        <f t="shared" ref="G5:G10" si="1">((F5-F4)/F4)*100</f>
        <v>11.17051209904333</v>
      </c>
      <c r="H5" s="56"/>
    </row>
    <row r="6" spans="1:8" x14ac:dyDescent="0.3">
      <c r="A6" s="10">
        <f>AVERAGE(G:G)</f>
        <v>2.886621638437338</v>
      </c>
      <c r="C6" s="2">
        <v>43908</v>
      </c>
      <c r="D6" s="21">
        <v>214358</v>
      </c>
      <c r="E6" s="10">
        <f t="shared" si="0"/>
        <v>9.5765345765345753</v>
      </c>
      <c r="F6" s="21">
        <v>8770</v>
      </c>
      <c r="G6" s="10">
        <f t="shared" si="1"/>
        <v>10.984560870665653</v>
      </c>
      <c r="H6" s="56"/>
    </row>
    <row r="7" spans="1:8" x14ac:dyDescent="0.3">
      <c r="C7" s="2">
        <v>43909</v>
      </c>
      <c r="D7" s="21">
        <v>237640</v>
      </c>
      <c r="E7" s="10">
        <f t="shared" si="0"/>
        <v>10.86126946510044</v>
      </c>
      <c r="F7" s="21">
        <v>9834</v>
      </c>
      <c r="G7" s="10">
        <f t="shared" si="1"/>
        <v>12.132269099201825</v>
      </c>
      <c r="H7" s="56"/>
    </row>
    <row r="8" spans="1:8" x14ac:dyDescent="0.3">
      <c r="C8" s="2">
        <v>43910</v>
      </c>
      <c r="D8" s="21">
        <v>266920</v>
      </c>
      <c r="E8" s="10">
        <f t="shared" si="0"/>
        <v>12.32115805419963</v>
      </c>
      <c r="F8" s="21">
        <v>11191</v>
      </c>
      <c r="G8" s="10">
        <f t="shared" si="1"/>
        <v>13.79906447020541</v>
      </c>
      <c r="H8" s="56"/>
    </row>
    <row r="9" spans="1:8" x14ac:dyDescent="0.3">
      <c r="C9" s="2">
        <v>43911</v>
      </c>
      <c r="D9" s="21">
        <v>299198</v>
      </c>
      <c r="E9" s="10">
        <f t="shared" si="0"/>
        <v>12.092761876217594</v>
      </c>
      <c r="F9" s="21">
        <v>12839</v>
      </c>
      <c r="G9" s="10">
        <f t="shared" si="1"/>
        <v>14.726119202930926</v>
      </c>
      <c r="H9" s="56"/>
    </row>
    <row r="10" spans="1:8" x14ac:dyDescent="0.3">
      <c r="C10" s="2">
        <v>43912</v>
      </c>
      <c r="D10" s="21">
        <v>333438</v>
      </c>
      <c r="E10" s="10">
        <f t="shared" si="0"/>
        <v>11.443926764216339</v>
      </c>
      <c r="F10" s="21">
        <v>14435</v>
      </c>
      <c r="G10" s="10">
        <f t="shared" si="1"/>
        <v>12.430874678713295</v>
      </c>
      <c r="H10" s="56"/>
    </row>
    <row r="11" spans="1:8" x14ac:dyDescent="0.3">
      <c r="C11" s="2">
        <v>43913</v>
      </c>
      <c r="D11" s="21">
        <v>368469</v>
      </c>
      <c r="E11" s="10">
        <f t="shared" ref="E11:E16" si="2">((D11-D10)/D10)*100</f>
        <v>10.506001115649687</v>
      </c>
      <c r="F11" s="21">
        <v>16109</v>
      </c>
      <c r="G11" s="10">
        <f t="shared" ref="G11:G16" si="3">((F11-F10)/F10)*100</f>
        <v>11.596813301004504</v>
      </c>
      <c r="H11" s="56"/>
    </row>
    <row r="12" spans="1:8" x14ac:dyDescent="0.3">
      <c r="C12" s="2">
        <v>43914</v>
      </c>
      <c r="D12" s="21">
        <v>409307</v>
      </c>
      <c r="E12" s="10">
        <f t="shared" si="2"/>
        <v>11.083157606202965</v>
      </c>
      <c r="F12" s="21">
        <v>18261</v>
      </c>
      <c r="G12" s="10">
        <f t="shared" si="3"/>
        <v>13.358991867899933</v>
      </c>
      <c r="H12" s="56"/>
    </row>
    <row r="13" spans="1:8" x14ac:dyDescent="0.3">
      <c r="C13" s="2">
        <v>43915</v>
      </c>
      <c r="D13" s="21">
        <v>453255</v>
      </c>
      <c r="E13" s="10">
        <f t="shared" si="2"/>
        <v>10.73717283115119</v>
      </c>
      <c r="F13" s="21">
        <v>20568</v>
      </c>
      <c r="G13" s="10">
        <f t="shared" si="3"/>
        <v>12.633481189420076</v>
      </c>
      <c r="H13" s="56"/>
    </row>
    <row r="14" spans="1:8" x14ac:dyDescent="0.3">
      <c r="C14" s="2">
        <v>43916</v>
      </c>
      <c r="D14" s="21">
        <v>520647</v>
      </c>
      <c r="E14" s="10">
        <f t="shared" si="2"/>
        <v>14.868451533904755</v>
      </c>
      <c r="F14" s="21">
        <v>23588</v>
      </c>
      <c r="G14" s="10">
        <f t="shared" si="3"/>
        <v>14.683002722676003</v>
      </c>
      <c r="H14" s="56"/>
    </row>
    <row r="15" spans="1:8" x14ac:dyDescent="0.3">
      <c r="C15" s="2">
        <v>43917</v>
      </c>
      <c r="D15" s="21">
        <v>575446</v>
      </c>
      <c r="E15" s="10">
        <f t="shared" si="2"/>
        <v>10.525173486066375</v>
      </c>
      <c r="F15" s="21">
        <v>26438</v>
      </c>
      <c r="G15" s="10">
        <f t="shared" si="3"/>
        <v>12.082414787179923</v>
      </c>
      <c r="H15" s="56"/>
    </row>
    <row r="16" spans="1:8" x14ac:dyDescent="0.3">
      <c r="C16" s="2">
        <v>43918</v>
      </c>
      <c r="D16" s="21">
        <v>643293</v>
      </c>
      <c r="E16" s="10">
        <f t="shared" si="2"/>
        <v>11.790333063397782</v>
      </c>
      <c r="F16" s="21">
        <v>29906</v>
      </c>
      <c r="G16" s="10">
        <f t="shared" si="3"/>
        <v>13.117482411680156</v>
      </c>
      <c r="H16" s="56"/>
    </row>
    <row r="17" spans="3:8" x14ac:dyDescent="0.3">
      <c r="C17" s="2">
        <v>43919</v>
      </c>
      <c r="D17" s="21">
        <v>701873</v>
      </c>
      <c r="E17" s="10">
        <f t="shared" ref="E17:E22" si="4">((D17-D16)/D16)*100</f>
        <v>9.1062703931179101</v>
      </c>
      <c r="F17" s="21">
        <v>33217</v>
      </c>
      <c r="G17" s="10">
        <f t="shared" ref="G17:G22" si="5">((F17-F16)/F16)*100</f>
        <v>11.071356918344145</v>
      </c>
      <c r="H17" s="56"/>
    </row>
    <row r="18" spans="3:8" x14ac:dyDescent="0.3">
      <c r="C18" s="2">
        <v>43920</v>
      </c>
      <c r="D18" s="21">
        <v>753750</v>
      </c>
      <c r="E18" s="10">
        <f t="shared" si="4"/>
        <v>7.3912231984988734</v>
      </c>
      <c r="F18" s="21">
        <v>36336</v>
      </c>
      <c r="G18" s="10">
        <f t="shared" si="5"/>
        <v>9.3897702983412117</v>
      </c>
      <c r="H18" s="56"/>
    </row>
    <row r="19" spans="3:8" x14ac:dyDescent="0.3">
      <c r="C19" s="2">
        <v>43921</v>
      </c>
      <c r="D19" s="21">
        <v>830363</v>
      </c>
      <c r="E19" s="10">
        <f t="shared" si="4"/>
        <v>10.164245439469321</v>
      </c>
      <c r="F19" s="21">
        <v>40851</v>
      </c>
      <c r="G19" s="10">
        <f t="shared" si="5"/>
        <v>12.425693527080581</v>
      </c>
      <c r="H19" s="56"/>
    </row>
    <row r="20" spans="3:8" x14ac:dyDescent="0.3">
      <c r="C20" s="2">
        <v>43922</v>
      </c>
      <c r="D20" s="21">
        <v>912911</v>
      </c>
      <c r="E20" s="10">
        <f t="shared" si="4"/>
        <v>9.9411943932954614</v>
      </c>
      <c r="F20" s="21">
        <v>45612</v>
      </c>
      <c r="G20" s="10">
        <f t="shared" si="5"/>
        <v>11.654549460233532</v>
      </c>
      <c r="H20" s="56"/>
    </row>
    <row r="21" spans="3:8" x14ac:dyDescent="0.3">
      <c r="C21" s="2">
        <v>43923</v>
      </c>
      <c r="D21" s="21">
        <v>996600</v>
      </c>
      <c r="E21" s="10">
        <f t="shared" si="4"/>
        <v>9.1672682222034787</v>
      </c>
      <c r="F21" s="21">
        <v>50994</v>
      </c>
      <c r="G21" s="10">
        <f t="shared" si="5"/>
        <v>11.799526440410418</v>
      </c>
      <c r="H21" s="56"/>
    </row>
    <row r="22" spans="3:8" x14ac:dyDescent="0.3">
      <c r="C22" s="2">
        <v>43924</v>
      </c>
      <c r="D22" s="21">
        <v>1073628</v>
      </c>
      <c r="E22" s="10">
        <f t="shared" si="4"/>
        <v>7.7290788681517162</v>
      </c>
      <c r="F22" s="21">
        <v>57080</v>
      </c>
      <c r="G22" s="10">
        <f t="shared" si="5"/>
        <v>11.934737420088638</v>
      </c>
      <c r="H22" s="56"/>
    </row>
    <row r="23" spans="3:8" x14ac:dyDescent="0.3">
      <c r="C23" s="2">
        <v>43925</v>
      </c>
      <c r="D23" s="21">
        <v>1169150</v>
      </c>
      <c r="E23" s="10">
        <f t="shared" ref="E23:E28" si="6">((D23-D22)/D22)*100</f>
        <v>8.8971226532840042</v>
      </c>
      <c r="F23" s="21">
        <v>62784</v>
      </c>
      <c r="G23" s="10">
        <f t="shared" ref="G23:G28" si="7">((F23-F22)/F22)*100</f>
        <v>9.9929922915206735</v>
      </c>
      <c r="H23" s="56"/>
    </row>
    <row r="24" spans="3:8" x14ac:dyDescent="0.3">
      <c r="C24" s="2">
        <v>43926</v>
      </c>
      <c r="D24" s="21">
        <v>1249107</v>
      </c>
      <c r="E24" s="10">
        <f t="shared" si="6"/>
        <v>6.8389000555959463</v>
      </c>
      <c r="F24" s="21">
        <v>67999</v>
      </c>
      <c r="G24" s="10">
        <f t="shared" si="7"/>
        <v>8.3062563710499493</v>
      </c>
      <c r="H24" s="56"/>
    </row>
    <row r="25" spans="3:8" x14ac:dyDescent="0.3">
      <c r="C25" s="2">
        <v>43927</v>
      </c>
      <c r="D25" s="21">
        <v>1321758</v>
      </c>
      <c r="E25" s="10">
        <f t="shared" si="6"/>
        <v>5.8162351183685619</v>
      </c>
      <c r="F25" s="21">
        <v>73607</v>
      </c>
      <c r="G25" s="10">
        <f t="shared" si="7"/>
        <v>8.2471801055897878</v>
      </c>
      <c r="H25" s="56"/>
    </row>
    <row r="26" spans="3:8" x14ac:dyDescent="0.3">
      <c r="C26" s="2">
        <v>43928</v>
      </c>
      <c r="D26" s="21">
        <v>1397134</v>
      </c>
      <c r="E26" s="10">
        <f t="shared" si="6"/>
        <v>5.7027080600230908</v>
      </c>
      <c r="F26" s="21">
        <v>80975</v>
      </c>
      <c r="G26" s="10">
        <f t="shared" si="7"/>
        <v>10.009917535017051</v>
      </c>
      <c r="H26" s="56"/>
    </row>
    <row r="27" spans="3:8" x14ac:dyDescent="0.3">
      <c r="C27" s="2">
        <v>43929</v>
      </c>
      <c r="D27" s="21">
        <v>1478464</v>
      </c>
      <c r="E27" s="10">
        <f t="shared" si="6"/>
        <v>5.8212025475008122</v>
      </c>
      <c r="F27" s="21">
        <v>86836</v>
      </c>
      <c r="G27" s="10">
        <f t="shared" si="7"/>
        <v>7.238036430997222</v>
      </c>
      <c r="H27" s="56"/>
    </row>
    <row r="28" spans="3:8" x14ac:dyDescent="0.3">
      <c r="C28" s="2">
        <v>43930</v>
      </c>
      <c r="D28" s="21">
        <v>1581128</v>
      </c>
      <c r="E28" s="10">
        <f t="shared" si="6"/>
        <v>6.9439634647850745</v>
      </c>
      <c r="F28" s="21">
        <v>94536</v>
      </c>
      <c r="G28" s="10">
        <f t="shared" si="7"/>
        <v>8.8672900640287438</v>
      </c>
      <c r="H28" s="56"/>
    </row>
    <row r="29" spans="3:8" x14ac:dyDescent="0.3">
      <c r="C29" s="2">
        <v>43931</v>
      </c>
      <c r="D29" s="21">
        <v>1675633</v>
      </c>
      <c r="E29" s="10">
        <f t="shared" ref="E29:E34" si="8">((D29-D28)/D28)*100</f>
        <v>5.9770619456489289</v>
      </c>
      <c r="F29" s="21">
        <v>101582</v>
      </c>
      <c r="G29" s="10">
        <f t="shared" ref="G29:G34" si="9">((F29-F28)/F28)*100</f>
        <v>7.4532453245324533</v>
      </c>
      <c r="H29" s="56"/>
    </row>
    <row r="30" spans="3:8" x14ac:dyDescent="0.3">
      <c r="C30" s="2">
        <v>43932</v>
      </c>
      <c r="D30" s="21">
        <v>1759578</v>
      </c>
      <c r="E30" s="10">
        <f t="shared" si="8"/>
        <v>5.0097485547252889</v>
      </c>
      <c r="F30" s="21">
        <v>107889</v>
      </c>
      <c r="G30" s="10">
        <f t="shared" si="9"/>
        <v>6.208777145557284</v>
      </c>
      <c r="H30" s="56"/>
    </row>
    <row r="31" spans="3:8" x14ac:dyDescent="0.3">
      <c r="C31" s="2">
        <v>43933</v>
      </c>
      <c r="D31" s="21">
        <v>1830533</v>
      </c>
      <c r="E31" s="10">
        <f t="shared" si="8"/>
        <v>4.032500974665516</v>
      </c>
      <c r="F31" s="21">
        <v>113259</v>
      </c>
      <c r="G31" s="10">
        <f t="shared" si="9"/>
        <v>4.9773378194255207</v>
      </c>
      <c r="H31" s="56"/>
    </row>
    <row r="32" spans="3:8" x14ac:dyDescent="0.3">
      <c r="C32" s="2">
        <v>43934</v>
      </c>
      <c r="D32" s="21">
        <v>1902193</v>
      </c>
      <c r="E32" s="10">
        <f t="shared" si="8"/>
        <v>3.9147068094374697</v>
      </c>
      <c r="F32" s="21">
        <v>118589</v>
      </c>
      <c r="G32" s="10">
        <f t="shared" si="9"/>
        <v>4.7060277770420011</v>
      </c>
      <c r="H32" s="56"/>
    </row>
    <row r="33" spans="3:12" x14ac:dyDescent="0.3">
      <c r="C33" s="2">
        <v>43935</v>
      </c>
      <c r="D33" s="21">
        <v>1972566</v>
      </c>
      <c r="E33" s="10">
        <f t="shared" si="8"/>
        <v>3.6995720202944704</v>
      </c>
      <c r="F33" s="21">
        <v>124628</v>
      </c>
      <c r="G33" s="10">
        <f t="shared" si="9"/>
        <v>5.0923778765315504</v>
      </c>
      <c r="H33" s="56"/>
    </row>
    <row r="34" spans="3:12" x14ac:dyDescent="0.3">
      <c r="C34" s="2">
        <v>43936</v>
      </c>
      <c r="D34" s="21">
        <v>2045455</v>
      </c>
      <c r="E34" s="10">
        <f t="shared" si="8"/>
        <v>3.6951361830225196</v>
      </c>
      <c r="F34" s="21">
        <v>132675</v>
      </c>
      <c r="G34" s="10">
        <f t="shared" si="9"/>
        <v>6.4568154828770412</v>
      </c>
      <c r="H34" s="56"/>
    </row>
    <row r="35" spans="3:12" x14ac:dyDescent="0.3">
      <c r="C35" s="2">
        <v>43937</v>
      </c>
      <c r="D35" s="21">
        <v>2144362</v>
      </c>
      <c r="E35" s="10">
        <f t="shared" ref="E35:E40" si="10">((D35-D34)/D34)*100</f>
        <v>4.8354522587883872</v>
      </c>
      <c r="F35" s="21">
        <v>144120</v>
      </c>
      <c r="G35" s="10">
        <f t="shared" ref="G35:G40" si="11">((F35-F34)/F34)*100</f>
        <v>8.626342566421707</v>
      </c>
      <c r="H35" s="56"/>
    </row>
    <row r="36" spans="3:12" x14ac:dyDescent="0.3">
      <c r="C36" s="2">
        <v>43938</v>
      </c>
      <c r="D36" s="21">
        <v>2238058</v>
      </c>
      <c r="E36" s="10">
        <f t="shared" si="10"/>
        <v>4.3694115079450206</v>
      </c>
      <c r="F36" s="21">
        <v>152270</v>
      </c>
      <c r="G36" s="10">
        <f t="shared" si="11"/>
        <v>5.6550097141271163</v>
      </c>
      <c r="H36" s="56"/>
    </row>
    <row r="37" spans="3:12" x14ac:dyDescent="0.3">
      <c r="C37" s="2">
        <v>43939</v>
      </c>
      <c r="D37" s="21">
        <v>2269885</v>
      </c>
      <c r="E37" s="10">
        <f t="shared" si="10"/>
        <v>1.422081107817581</v>
      </c>
      <c r="F37" s="21">
        <v>158903</v>
      </c>
      <c r="G37" s="10">
        <f t="shared" si="11"/>
        <v>4.3560780193078079</v>
      </c>
      <c r="H37" s="56"/>
    </row>
    <row r="38" spans="3:12" x14ac:dyDescent="0.3">
      <c r="C38" s="2">
        <v>43940</v>
      </c>
      <c r="D38" s="21">
        <v>2386985</v>
      </c>
      <c r="E38" s="10">
        <f t="shared" si="10"/>
        <v>5.1588516598858529</v>
      </c>
      <c r="F38" s="21">
        <v>164337</v>
      </c>
      <c r="G38" s="10">
        <f t="shared" si="11"/>
        <v>3.4196962927068717</v>
      </c>
      <c r="H38" s="56"/>
    </row>
    <row r="39" spans="3:12" x14ac:dyDescent="0.3">
      <c r="C39" s="2">
        <v>43941</v>
      </c>
      <c r="D39" s="21">
        <v>2462968</v>
      </c>
      <c r="E39" s="10">
        <f t="shared" si="10"/>
        <v>3.1832206737788464</v>
      </c>
      <c r="F39" s="21">
        <v>169138</v>
      </c>
      <c r="G39" s="10">
        <f t="shared" si="11"/>
        <v>2.9214358300321899</v>
      </c>
      <c r="H39" s="56"/>
    </row>
    <row r="40" spans="3:12" x14ac:dyDescent="0.3">
      <c r="C40" s="2">
        <v>43942</v>
      </c>
      <c r="D40" s="21">
        <v>2538905</v>
      </c>
      <c r="E40" s="10">
        <f t="shared" si="10"/>
        <v>3.0831500855877949</v>
      </c>
      <c r="F40" s="21">
        <v>176137</v>
      </c>
      <c r="G40" s="10">
        <f t="shared" si="11"/>
        <v>4.1380411261809886</v>
      </c>
      <c r="H40" s="56"/>
    </row>
    <row r="41" spans="3:12" x14ac:dyDescent="0.3">
      <c r="C41" s="2">
        <v>43943</v>
      </c>
      <c r="D41" s="21">
        <v>2616117</v>
      </c>
      <c r="E41" s="10">
        <f t="shared" ref="E41:E46" si="12">((D41-D40)/D40)*100</f>
        <v>3.0411535681721058</v>
      </c>
      <c r="F41" s="21">
        <v>182593</v>
      </c>
      <c r="G41" s="10">
        <f t="shared" ref="G41:G46" si="13">((F41-F40)/F40)*100</f>
        <v>3.6653286930060127</v>
      </c>
      <c r="H41" s="56"/>
    </row>
    <row r="42" spans="3:12" x14ac:dyDescent="0.3">
      <c r="C42" s="2">
        <v>43944</v>
      </c>
      <c r="D42" s="21">
        <v>2704072</v>
      </c>
      <c r="E42" s="10">
        <f t="shared" si="12"/>
        <v>3.3620438229635758</v>
      </c>
      <c r="F42" s="21">
        <v>189170</v>
      </c>
      <c r="G42" s="10">
        <f t="shared" si="13"/>
        <v>3.6020000766732569</v>
      </c>
      <c r="H42" s="56"/>
      <c r="K42" s="1" t="s">
        <v>50</v>
      </c>
      <c r="L42" s="1" t="s">
        <v>49</v>
      </c>
    </row>
    <row r="43" spans="3:12" x14ac:dyDescent="0.3">
      <c r="C43" s="2">
        <v>43945</v>
      </c>
      <c r="D43" s="21">
        <v>2800665</v>
      </c>
      <c r="E43" s="10">
        <f t="shared" si="12"/>
        <v>3.5721312154410088</v>
      </c>
      <c r="F43" s="21">
        <v>195295</v>
      </c>
      <c r="G43" s="10">
        <f t="shared" si="13"/>
        <v>3.2378284083099862</v>
      </c>
      <c r="H43" s="56"/>
    </row>
    <row r="44" spans="3:12" x14ac:dyDescent="0.3">
      <c r="C44" s="2">
        <v>43946</v>
      </c>
      <c r="D44" s="21">
        <v>2892183</v>
      </c>
      <c r="E44" s="10">
        <f t="shared" si="12"/>
        <v>3.2677239155700519</v>
      </c>
      <c r="F44" s="21">
        <v>201619</v>
      </c>
      <c r="G44" s="10">
        <f t="shared" si="13"/>
        <v>3.2381781407614123</v>
      </c>
      <c r="H44" s="56"/>
      <c r="K44" s="1">
        <v>1</v>
      </c>
      <c r="L44" s="1">
        <v>93</v>
      </c>
    </row>
    <row r="45" spans="3:12" x14ac:dyDescent="0.3">
      <c r="C45" s="2">
        <v>43947</v>
      </c>
      <c r="D45" s="21">
        <v>2971006</v>
      </c>
      <c r="E45" s="10">
        <f t="shared" si="12"/>
        <v>2.725380793677302</v>
      </c>
      <c r="F45" s="21">
        <v>205961</v>
      </c>
      <c r="G45" s="10">
        <f t="shared" si="13"/>
        <v>2.1535668761376656</v>
      </c>
      <c r="H45" s="56"/>
      <c r="K45" s="1">
        <v>2</v>
      </c>
      <c r="L45" s="1">
        <v>13</v>
      </c>
    </row>
    <row r="46" spans="3:12" x14ac:dyDescent="0.3">
      <c r="C46" s="2">
        <v>43948</v>
      </c>
      <c r="D46" s="21">
        <v>3035395</v>
      </c>
      <c r="E46" s="10">
        <f t="shared" si="12"/>
        <v>2.1672457073462659</v>
      </c>
      <c r="F46" s="21">
        <v>209461</v>
      </c>
      <c r="G46" s="10">
        <f t="shared" si="13"/>
        <v>1.6993508479760733</v>
      </c>
      <c r="H46" s="56"/>
      <c r="K46" s="1">
        <v>3</v>
      </c>
      <c r="L46" s="1">
        <v>12</v>
      </c>
    </row>
    <row r="47" spans="3:12" x14ac:dyDescent="0.3">
      <c r="C47" s="2">
        <v>43949</v>
      </c>
      <c r="D47" s="21">
        <v>3103285</v>
      </c>
      <c r="E47" s="10">
        <f t="shared" ref="E47:E52" si="14">((D47-D46)/D46)*100</f>
        <v>2.2366117095139182</v>
      </c>
      <c r="F47" s="21">
        <v>214188</v>
      </c>
      <c r="G47" s="10">
        <f t="shared" ref="G47:G52" si="15">((F47-F46)/F46)*100</f>
        <v>2.2567446923293595</v>
      </c>
      <c r="H47" s="56"/>
      <c r="K47" s="1">
        <v>4</v>
      </c>
      <c r="L47" s="1">
        <v>12</v>
      </c>
    </row>
    <row r="48" spans="3:12" x14ac:dyDescent="0.3">
      <c r="C48" s="2">
        <v>43950</v>
      </c>
      <c r="D48" s="21">
        <v>3192550</v>
      </c>
      <c r="E48" s="10">
        <f t="shared" si="14"/>
        <v>2.8764680008442669</v>
      </c>
      <c r="F48" s="21">
        <v>225630</v>
      </c>
      <c r="G48" s="10">
        <f t="shared" si="15"/>
        <v>5.342035968401591</v>
      </c>
      <c r="H48" s="56"/>
      <c r="K48" s="1">
        <v>5</v>
      </c>
      <c r="L48" s="1">
        <v>13</v>
      </c>
    </row>
    <row r="49" spans="3:20" x14ac:dyDescent="0.3">
      <c r="C49" s="2">
        <v>43951</v>
      </c>
      <c r="D49" s="21">
        <v>3274832</v>
      </c>
      <c r="E49" s="10">
        <f t="shared" si="14"/>
        <v>2.5773128063773472</v>
      </c>
      <c r="F49" s="21">
        <v>231282</v>
      </c>
      <c r="G49" s="10">
        <f t="shared" si="15"/>
        <v>2.5049860390905465</v>
      </c>
      <c r="H49" s="56"/>
      <c r="K49" s="1">
        <v>6</v>
      </c>
      <c r="L49" s="1">
        <v>8</v>
      </c>
    </row>
    <row r="50" spans="3:20" x14ac:dyDescent="0.3">
      <c r="C50" s="2">
        <v>43952</v>
      </c>
      <c r="D50" s="21">
        <v>3367405</v>
      </c>
      <c r="E50" s="10">
        <f t="shared" si="14"/>
        <v>2.826801496992823</v>
      </c>
      <c r="F50" s="21">
        <v>237520</v>
      </c>
      <c r="G50" s="10">
        <f t="shared" si="15"/>
        <v>2.6971402876142547</v>
      </c>
      <c r="H50" s="56"/>
      <c r="K50" s="1">
        <v>7</v>
      </c>
      <c r="L50" s="1">
        <v>9</v>
      </c>
    </row>
    <row r="51" spans="3:20" x14ac:dyDescent="0.3">
      <c r="C51" s="2">
        <v>43953</v>
      </c>
      <c r="D51" s="21">
        <v>3456564</v>
      </c>
      <c r="E51" s="10">
        <f t="shared" si="14"/>
        <v>2.6477064683339249</v>
      </c>
      <c r="F51" s="21">
        <v>243124</v>
      </c>
      <c r="G51" s="10">
        <f t="shared" si="15"/>
        <v>2.3593802627147187</v>
      </c>
      <c r="H51" s="56"/>
      <c r="K51" s="1">
        <v>8</v>
      </c>
      <c r="L51" s="1">
        <v>7</v>
      </c>
    </row>
    <row r="52" spans="3:20" x14ac:dyDescent="0.3">
      <c r="C52" s="2">
        <v>43954</v>
      </c>
      <c r="D52" s="21">
        <v>3533739</v>
      </c>
      <c r="E52" s="10">
        <f t="shared" si="14"/>
        <v>2.2327085510350742</v>
      </c>
      <c r="F52" s="21">
        <v>246954</v>
      </c>
      <c r="G52" s="10">
        <f t="shared" si="15"/>
        <v>1.5753278162583702</v>
      </c>
      <c r="H52" s="56"/>
      <c r="K52" s="1">
        <v>9</v>
      </c>
      <c r="L52" s="1">
        <v>7</v>
      </c>
    </row>
    <row r="53" spans="3:20" x14ac:dyDescent="0.3">
      <c r="C53" s="2">
        <v>43955</v>
      </c>
      <c r="D53" s="21">
        <v>3616677</v>
      </c>
      <c r="E53" s="10">
        <f t="shared" ref="E53:E59" si="16">((D53-D52)/D52)*100</f>
        <v>2.347032420900355</v>
      </c>
      <c r="F53" s="21">
        <v>250466</v>
      </c>
      <c r="G53" s="10">
        <f t="shared" ref="G53:G59" si="17">((F53-F52)/F52)*100</f>
        <v>1.4221271977777239</v>
      </c>
      <c r="H53" s="56"/>
      <c r="K53" s="1">
        <v>10</v>
      </c>
      <c r="L53" s="1">
        <v>6</v>
      </c>
    </row>
    <row r="54" spans="3:20" x14ac:dyDescent="0.3">
      <c r="C54" s="2">
        <v>43956</v>
      </c>
      <c r="D54" s="21">
        <v>3697118</v>
      </c>
      <c r="E54" s="10">
        <f t="shared" si="16"/>
        <v>2.2241687604394862</v>
      </c>
      <c r="F54" s="21">
        <v>255792</v>
      </c>
      <c r="G54" s="10">
        <f t="shared" si="17"/>
        <v>2.1264363226944973</v>
      </c>
      <c r="H54" s="56"/>
      <c r="K54" s="1">
        <v>11</v>
      </c>
      <c r="L54" s="1">
        <v>5</v>
      </c>
    </row>
    <row r="55" spans="3:20" x14ac:dyDescent="0.3">
      <c r="C55" s="2">
        <v>43957</v>
      </c>
      <c r="D55" s="21">
        <v>3783327</v>
      </c>
      <c r="E55" s="10">
        <f t="shared" si="16"/>
        <v>2.3317892477329636</v>
      </c>
      <c r="F55" s="21">
        <v>262100</v>
      </c>
      <c r="G55" s="10">
        <f t="shared" si="17"/>
        <v>2.4660661787702507</v>
      </c>
      <c r="H55" s="56"/>
      <c r="K55" s="1">
        <v>12</v>
      </c>
      <c r="L55" s="1">
        <v>5</v>
      </c>
    </row>
    <row r="56" spans="3:20" x14ac:dyDescent="0.3">
      <c r="C56" s="2">
        <v>43958</v>
      </c>
      <c r="D56" s="21">
        <v>3880170</v>
      </c>
      <c r="E56" s="10">
        <f t="shared" si="16"/>
        <v>2.5597311572592059</v>
      </c>
      <c r="F56" s="21">
        <v>268484</v>
      </c>
      <c r="G56" s="10">
        <f t="shared" si="17"/>
        <v>2.4357115604731017</v>
      </c>
      <c r="H56" s="56"/>
      <c r="K56" s="47">
        <v>13</v>
      </c>
      <c r="L56" s="47">
        <v>5</v>
      </c>
    </row>
    <row r="57" spans="3:20" x14ac:dyDescent="0.3">
      <c r="C57" s="2">
        <v>43959</v>
      </c>
      <c r="D57" s="21">
        <v>3975567</v>
      </c>
      <c r="E57" s="10">
        <f t="shared" si="16"/>
        <v>2.4585778458160337</v>
      </c>
      <c r="F57" s="21">
        <v>273888</v>
      </c>
      <c r="G57" s="10">
        <f t="shared" si="17"/>
        <v>2.0127828846411706</v>
      </c>
      <c r="H57" s="56"/>
      <c r="K57" s="48">
        <v>14</v>
      </c>
      <c r="L57" s="48">
        <v>4</v>
      </c>
    </row>
    <row r="58" spans="3:20" x14ac:dyDescent="0.3">
      <c r="C58" s="2">
        <v>43960</v>
      </c>
      <c r="D58" s="21">
        <v>4067996</v>
      </c>
      <c r="E58" s="10">
        <f t="shared" si="16"/>
        <v>2.3249262306483578</v>
      </c>
      <c r="F58" s="21">
        <v>278465</v>
      </c>
      <c r="G58" s="10">
        <f t="shared" si="17"/>
        <v>1.6711210421778244</v>
      </c>
      <c r="H58" s="56"/>
      <c r="J58" s="50"/>
      <c r="K58" s="49">
        <v>15</v>
      </c>
      <c r="L58" s="49">
        <v>5</v>
      </c>
    </row>
    <row r="59" spans="3:20" x14ac:dyDescent="0.3">
      <c r="C59" s="2">
        <v>43961</v>
      </c>
      <c r="D59" s="21">
        <v>4150629</v>
      </c>
      <c r="E59" s="10">
        <f t="shared" si="16"/>
        <v>2.0312950160226313</v>
      </c>
      <c r="F59" s="21">
        <v>282687</v>
      </c>
      <c r="G59" s="10">
        <f t="shared" si="17"/>
        <v>1.5161689978991972</v>
      </c>
      <c r="H59" s="56"/>
      <c r="K59" s="51">
        <v>16</v>
      </c>
      <c r="L59" s="51">
        <v>3</v>
      </c>
    </row>
    <row r="60" spans="3:20" x14ac:dyDescent="0.3">
      <c r="C60" s="2">
        <v>43962</v>
      </c>
      <c r="D60" s="21">
        <v>4231309</v>
      </c>
      <c r="E60" s="10">
        <f t="shared" ref="E60:E65" si="18">((D60-D59)/D59)*100</f>
        <v>1.9438017707677562</v>
      </c>
      <c r="F60" s="21">
        <v>285442</v>
      </c>
      <c r="G60" s="10">
        <f t="shared" ref="G60:G65" si="19">((F60-F59)/F59)*100</f>
        <v>0.97457612129316173</v>
      </c>
      <c r="H60" s="56"/>
      <c r="K60" s="52">
        <v>17</v>
      </c>
      <c r="L60" s="52">
        <v>5</v>
      </c>
      <c r="R60" s="88" t="s">
        <v>51</v>
      </c>
      <c r="S60" s="88"/>
      <c r="T60" s="88"/>
    </row>
    <row r="61" spans="3:20" x14ac:dyDescent="0.3">
      <c r="C61" s="2">
        <v>43963</v>
      </c>
      <c r="D61" s="21">
        <v>4310782</v>
      </c>
      <c r="E61" s="10">
        <f t="shared" si="18"/>
        <v>1.8782131014303138</v>
      </c>
      <c r="F61" s="21">
        <v>290481</v>
      </c>
      <c r="G61" s="10">
        <f t="shared" si="19"/>
        <v>1.7653323617407388</v>
      </c>
      <c r="H61" s="56"/>
      <c r="K61" s="53">
        <v>18</v>
      </c>
      <c r="L61" s="53">
        <v>3</v>
      </c>
    </row>
    <row r="62" spans="3:20" x14ac:dyDescent="0.3">
      <c r="C62" s="2">
        <v>43964</v>
      </c>
      <c r="D62" s="21">
        <v>4394753</v>
      </c>
      <c r="E62" s="10">
        <f t="shared" si="18"/>
        <v>1.9479296331848841</v>
      </c>
      <c r="F62" s="21">
        <v>295693</v>
      </c>
      <c r="G62" s="10">
        <f t="shared" si="19"/>
        <v>1.7942653736388956</v>
      </c>
      <c r="H62" s="56"/>
      <c r="K62" s="54">
        <v>19</v>
      </c>
      <c r="L62" s="54">
        <v>4</v>
      </c>
    </row>
    <row r="63" spans="3:20" x14ac:dyDescent="0.3">
      <c r="C63" s="2">
        <v>43965</v>
      </c>
      <c r="D63" s="21">
        <v>4489516</v>
      </c>
      <c r="E63" s="10">
        <f t="shared" si="18"/>
        <v>2.1562759044706268</v>
      </c>
      <c r="F63" s="21">
        <v>301027</v>
      </c>
      <c r="G63" s="10">
        <f t="shared" si="19"/>
        <v>1.8038979617373423</v>
      </c>
      <c r="H63" s="56"/>
      <c r="K63" s="55">
        <v>20</v>
      </c>
      <c r="L63" s="55">
        <v>4</v>
      </c>
    </row>
    <row r="64" spans="3:20" x14ac:dyDescent="0.3">
      <c r="C64" s="2">
        <v>43966</v>
      </c>
      <c r="D64" s="21">
        <v>4542700</v>
      </c>
      <c r="E64" s="10">
        <f t="shared" si="18"/>
        <v>1.1846265833555332</v>
      </c>
      <c r="F64" s="21">
        <v>306128</v>
      </c>
      <c r="G64" s="10">
        <f t="shared" si="19"/>
        <v>1.6945323841383</v>
      </c>
      <c r="H64" s="56"/>
      <c r="K64" s="57">
        <v>21</v>
      </c>
      <c r="L64" s="57">
        <v>4</v>
      </c>
    </row>
    <row r="65" spans="3:12" x14ac:dyDescent="0.3">
      <c r="C65" s="2">
        <v>43967</v>
      </c>
      <c r="D65" s="21">
        <v>4638173</v>
      </c>
      <c r="E65" s="10">
        <f t="shared" si="18"/>
        <v>2.1016796178484163</v>
      </c>
      <c r="F65" s="21">
        <v>310767</v>
      </c>
      <c r="G65" s="10">
        <f t="shared" si="19"/>
        <v>1.5153791877907281</v>
      </c>
      <c r="H65" s="56"/>
      <c r="K65" s="59">
        <v>22</v>
      </c>
      <c r="L65" s="59">
        <v>4</v>
      </c>
    </row>
    <row r="66" spans="3:12" x14ac:dyDescent="0.3">
      <c r="C66" s="2">
        <v>43968</v>
      </c>
      <c r="D66" s="21">
        <v>4723869</v>
      </c>
      <c r="E66" s="10">
        <f t="shared" ref="E66:E73" si="20">((D66-D65)/D65)*100</f>
        <v>1.8476240536952804</v>
      </c>
      <c r="F66" s="21">
        <v>314642</v>
      </c>
      <c r="G66" s="10">
        <f t="shared" ref="G66:G73" si="21">((F66-F65)/F65)*100</f>
        <v>1.2469148912207537</v>
      </c>
      <c r="H66" s="56"/>
      <c r="K66" s="63">
        <v>23</v>
      </c>
      <c r="L66" s="63">
        <v>4</v>
      </c>
    </row>
    <row r="67" spans="3:12" x14ac:dyDescent="0.3">
      <c r="C67" s="2">
        <v>43969</v>
      </c>
      <c r="D67" s="21">
        <v>4808355</v>
      </c>
      <c r="E67" s="10">
        <f t="shared" si="20"/>
        <v>1.7884915944959525</v>
      </c>
      <c r="F67" s="21">
        <v>318342</v>
      </c>
      <c r="G67" s="10">
        <f t="shared" si="21"/>
        <v>1.1759396393361343</v>
      </c>
      <c r="H67" s="56"/>
      <c r="K67" s="67">
        <v>24</v>
      </c>
      <c r="L67" s="67">
        <v>4</v>
      </c>
    </row>
    <row r="68" spans="3:12" x14ac:dyDescent="0.3">
      <c r="C68" s="2">
        <v>43970</v>
      </c>
      <c r="D68" s="21">
        <v>4904544</v>
      </c>
      <c r="E68" s="10">
        <f t="shared" si="20"/>
        <v>2.0004554572197768</v>
      </c>
      <c r="F68" s="21">
        <v>322927</v>
      </c>
      <c r="G68" s="10">
        <f t="shared" si="21"/>
        <v>1.4402749244523185</v>
      </c>
      <c r="H68" s="56"/>
      <c r="K68" s="70">
        <v>25</v>
      </c>
      <c r="L68" s="70">
        <v>3</v>
      </c>
    </row>
    <row r="69" spans="3:12" x14ac:dyDescent="0.3">
      <c r="C69" s="2">
        <v>43971</v>
      </c>
      <c r="D69" s="21">
        <v>4995101</v>
      </c>
      <c r="E69" s="10">
        <f t="shared" si="20"/>
        <v>1.846389796890394</v>
      </c>
      <c r="F69" s="21">
        <v>326943</v>
      </c>
      <c r="G69" s="10">
        <f t="shared" si="21"/>
        <v>1.243624720137988</v>
      </c>
      <c r="H69" s="56"/>
      <c r="K69" s="74">
        <v>26</v>
      </c>
      <c r="L69" s="74">
        <v>4</v>
      </c>
    </row>
    <row r="70" spans="3:12" x14ac:dyDescent="0.3">
      <c r="C70" s="2">
        <v>43973</v>
      </c>
      <c r="D70" s="21">
        <v>5208240</v>
      </c>
      <c r="E70" s="10">
        <f t="shared" si="20"/>
        <v>4.2669607681606436</v>
      </c>
      <c r="F70" s="21">
        <v>336678</v>
      </c>
      <c r="G70" s="10">
        <f t="shared" si="21"/>
        <v>2.9775832484561526</v>
      </c>
      <c r="H70" s="56"/>
      <c r="K70" s="77">
        <v>27</v>
      </c>
      <c r="L70" s="77">
        <v>4</v>
      </c>
    </row>
    <row r="71" spans="3:12" x14ac:dyDescent="0.3">
      <c r="C71" s="2">
        <v>43974</v>
      </c>
      <c r="D71" s="21">
        <v>5321905</v>
      </c>
      <c r="E71" s="10">
        <f t="shared" si="20"/>
        <v>2.1824071087353887</v>
      </c>
      <c r="F71" s="21">
        <v>342298</v>
      </c>
      <c r="G71" s="10">
        <f t="shared" si="21"/>
        <v>1.669250738093965</v>
      </c>
      <c r="H71" s="56"/>
      <c r="K71" s="84">
        <v>28</v>
      </c>
      <c r="L71" s="84">
        <v>4</v>
      </c>
    </row>
    <row r="72" spans="3:12" x14ac:dyDescent="0.3">
      <c r="C72" s="2">
        <v>43975</v>
      </c>
      <c r="D72" s="21">
        <v>5410157</v>
      </c>
      <c r="E72" s="10">
        <f t="shared" si="20"/>
        <v>1.6582783796403731</v>
      </c>
      <c r="F72" s="21">
        <v>345148</v>
      </c>
      <c r="G72" s="10">
        <f t="shared" si="21"/>
        <v>0.83260784462661186</v>
      </c>
      <c r="H72" s="56"/>
      <c r="K72" s="87">
        <v>29</v>
      </c>
      <c r="L72" s="87">
        <v>3</v>
      </c>
    </row>
    <row r="73" spans="3:12" x14ac:dyDescent="0.3">
      <c r="C73" s="2">
        <v>43976</v>
      </c>
      <c r="D73" s="21">
        <v>5507503</v>
      </c>
      <c r="E73" s="10">
        <f t="shared" si="20"/>
        <v>1.7993193173506794</v>
      </c>
      <c r="F73" s="21">
        <v>346261</v>
      </c>
      <c r="G73" s="10">
        <f t="shared" si="21"/>
        <v>0.32247036054098532</v>
      </c>
      <c r="H73" s="56"/>
    </row>
    <row r="74" spans="3:12" x14ac:dyDescent="0.3">
      <c r="C74" s="2">
        <v>43977</v>
      </c>
      <c r="D74" s="21">
        <v>5593269</v>
      </c>
      <c r="E74" s="10">
        <f t="shared" ref="E74:E79" si="22">((D74-D73)/D73)*100</f>
        <v>1.5572574359015328</v>
      </c>
      <c r="F74" s="21">
        <v>349965</v>
      </c>
      <c r="G74" s="10">
        <f t="shared" ref="G74:G79" si="23">((F74-F73)/F73)*100</f>
        <v>1.0697133087468702</v>
      </c>
      <c r="H74" s="56"/>
    </row>
    <row r="75" spans="3:12" x14ac:dyDescent="0.3">
      <c r="C75" s="2">
        <v>43978</v>
      </c>
      <c r="D75" s="21">
        <v>5691387</v>
      </c>
      <c r="E75" s="10">
        <f t="shared" si="22"/>
        <v>1.7542156474147765</v>
      </c>
      <c r="F75" s="21">
        <v>354600</v>
      </c>
      <c r="G75" s="10">
        <f t="shared" si="23"/>
        <v>1.3244181561013244</v>
      </c>
      <c r="H75" s="56"/>
    </row>
    <row r="76" spans="3:12" x14ac:dyDescent="0.3">
      <c r="C76" s="2">
        <v>43979</v>
      </c>
      <c r="D76" s="21">
        <v>5806399</v>
      </c>
      <c r="E76" s="10">
        <f t="shared" si="22"/>
        <v>2.0208079331101541</v>
      </c>
      <c r="F76" s="21">
        <v>359847</v>
      </c>
      <c r="G76" s="10">
        <f t="shared" si="23"/>
        <v>1.4796954314720814</v>
      </c>
      <c r="H76" s="56"/>
    </row>
    <row r="77" spans="3:12" x14ac:dyDescent="0.3">
      <c r="C77" s="2">
        <v>43980</v>
      </c>
      <c r="D77" s="21">
        <v>5922713</v>
      </c>
      <c r="E77" s="10">
        <f t="shared" si="22"/>
        <v>2.0032037068069211</v>
      </c>
      <c r="F77" s="21">
        <v>364237</v>
      </c>
      <c r="G77" s="10">
        <f t="shared" si="23"/>
        <v>1.2199629286891374</v>
      </c>
      <c r="H77" s="56"/>
    </row>
    <row r="78" spans="3:12" x14ac:dyDescent="0.3">
      <c r="C78" s="2">
        <v>43981</v>
      </c>
      <c r="D78" s="21">
        <v>6043328</v>
      </c>
      <c r="E78" s="10">
        <f t="shared" si="22"/>
        <v>2.0364822675013965</v>
      </c>
      <c r="F78" s="21">
        <v>368658</v>
      </c>
      <c r="G78" s="10">
        <f t="shared" si="23"/>
        <v>1.2137701551462372</v>
      </c>
      <c r="H78" s="56"/>
    </row>
    <row r="79" spans="3:12" x14ac:dyDescent="0.3">
      <c r="C79" s="2">
        <v>43982</v>
      </c>
      <c r="D79" s="21">
        <v>6168895</v>
      </c>
      <c r="E79" s="10">
        <f t="shared" si="22"/>
        <v>2.0777789985915045</v>
      </c>
      <c r="F79" s="21">
        <v>372292</v>
      </c>
      <c r="G79" s="10">
        <f t="shared" si="23"/>
        <v>0.98573745856593376</v>
      </c>
      <c r="H79" s="56"/>
    </row>
    <row r="80" spans="3:12" x14ac:dyDescent="0.3">
      <c r="C80" s="2">
        <v>43983</v>
      </c>
      <c r="D80" s="21">
        <v>6265329</v>
      </c>
      <c r="E80" s="10">
        <f t="shared" ref="E80:E86" si="24">((D80-D79)/D79)*100</f>
        <v>1.5632297194230083</v>
      </c>
      <c r="F80" s="21">
        <v>374871</v>
      </c>
      <c r="G80" s="10">
        <f t="shared" ref="G80:G86" si="25">((F80-F79)/F79)*100</f>
        <v>0.69273580952585601</v>
      </c>
      <c r="H80" s="56"/>
    </row>
    <row r="81" spans="3:8" x14ac:dyDescent="0.3">
      <c r="C81" s="2">
        <v>43984</v>
      </c>
      <c r="D81" s="21">
        <v>6379637</v>
      </c>
      <c r="E81" s="10">
        <f t="shared" si="24"/>
        <v>1.8244532729246941</v>
      </c>
      <c r="F81" s="21">
        <v>379614</v>
      </c>
      <c r="G81" s="10">
        <f t="shared" si="25"/>
        <v>1.2652352409228775</v>
      </c>
      <c r="H81" s="56"/>
    </row>
    <row r="82" spans="3:8" x14ac:dyDescent="0.3">
      <c r="C82" s="2">
        <v>43985</v>
      </c>
      <c r="D82" s="21">
        <v>6463866</v>
      </c>
      <c r="E82" s="10">
        <f t="shared" si="24"/>
        <v>1.320278881071133</v>
      </c>
      <c r="F82" s="21">
        <v>384551</v>
      </c>
      <c r="G82" s="10">
        <f t="shared" si="25"/>
        <v>1.3005315926177643</v>
      </c>
      <c r="H82" s="56"/>
    </row>
    <row r="83" spans="3:8" x14ac:dyDescent="0.3">
      <c r="C83" s="2">
        <v>43986</v>
      </c>
      <c r="D83" s="21">
        <v>6588635</v>
      </c>
      <c r="E83" s="10">
        <f t="shared" si="24"/>
        <v>1.9302535046363896</v>
      </c>
      <c r="F83" s="21">
        <v>389731</v>
      </c>
      <c r="G83" s="10">
        <f t="shared" si="25"/>
        <v>1.3470254920673721</v>
      </c>
      <c r="H83" s="56"/>
    </row>
    <row r="84" spans="3:8" x14ac:dyDescent="0.3">
      <c r="C84" s="2">
        <v>43987</v>
      </c>
      <c r="D84" s="21">
        <v>6720882</v>
      </c>
      <c r="E84" s="10">
        <f t="shared" si="24"/>
        <v>2.0071987596823928</v>
      </c>
      <c r="F84" s="21">
        <v>395372</v>
      </c>
      <c r="G84" s="10">
        <f t="shared" si="25"/>
        <v>1.4474085972119233</v>
      </c>
      <c r="H84" s="56"/>
    </row>
    <row r="85" spans="3:8" x14ac:dyDescent="0.3">
      <c r="C85" s="2">
        <v>43988</v>
      </c>
      <c r="D85" s="21">
        <v>6868214</v>
      </c>
      <c r="E85" s="10">
        <f t="shared" si="24"/>
        <v>2.1921527561412324</v>
      </c>
      <c r="F85" s="21">
        <v>399993</v>
      </c>
      <c r="G85" s="10">
        <f t="shared" si="25"/>
        <v>1.1687727001406272</v>
      </c>
      <c r="H85" s="56"/>
    </row>
    <row r="86" spans="3:8" x14ac:dyDescent="0.3">
      <c r="C86" s="2">
        <v>43989</v>
      </c>
      <c r="D86" s="21">
        <v>6987988</v>
      </c>
      <c r="E86" s="10">
        <f t="shared" si="24"/>
        <v>1.7438885858827347</v>
      </c>
      <c r="F86" s="21">
        <v>403297</v>
      </c>
      <c r="G86" s="10">
        <f t="shared" si="25"/>
        <v>0.82601445525296702</v>
      </c>
      <c r="H86" s="56"/>
    </row>
    <row r="87" spans="3:8" x14ac:dyDescent="0.3">
      <c r="C87" s="2">
        <v>43990</v>
      </c>
      <c r="D87" s="21">
        <v>7096902</v>
      </c>
      <c r="E87" s="10">
        <f t="shared" ref="E87:E92" si="26">((D87-D86)/D86)*100</f>
        <v>1.558588824136504</v>
      </c>
      <c r="F87" s="21">
        <v>407321</v>
      </c>
      <c r="G87" s="10">
        <f t="shared" ref="G87:G92" si="27">((F87-F86)/F86)*100</f>
        <v>0.99777583269897874</v>
      </c>
      <c r="H87" s="56"/>
    </row>
    <row r="88" spans="3:8" x14ac:dyDescent="0.3">
      <c r="C88" s="2">
        <v>43991</v>
      </c>
      <c r="D88" s="21">
        <v>7210940</v>
      </c>
      <c r="E88" s="10">
        <f t="shared" si="26"/>
        <v>1.606870152638433</v>
      </c>
      <c r="F88" s="21">
        <v>410871</v>
      </c>
      <c r="G88" s="10">
        <f t="shared" si="27"/>
        <v>0.87154848387389805</v>
      </c>
      <c r="H88" s="56"/>
    </row>
    <row r="89" spans="3:8" x14ac:dyDescent="0.3">
      <c r="C89" s="2">
        <v>43992</v>
      </c>
      <c r="D89" s="21">
        <v>7340141</v>
      </c>
      <c r="E89" s="10">
        <f t="shared" si="26"/>
        <v>1.7917358901890736</v>
      </c>
      <c r="F89" s="21">
        <v>415983</v>
      </c>
      <c r="G89" s="10">
        <f t="shared" si="27"/>
        <v>1.2441861314135094</v>
      </c>
      <c r="H89" s="56"/>
    </row>
    <row r="90" spans="3:8" x14ac:dyDescent="0.3">
      <c r="C90" s="2">
        <v>43993</v>
      </c>
      <c r="D90" s="21">
        <v>7487221</v>
      </c>
      <c r="E90" s="10">
        <f t="shared" si="26"/>
        <v>2.00377622173743</v>
      </c>
      <c r="F90" s="21">
        <v>421218</v>
      </c>
      <c r="G90" s="10">
        <f t="shared" si="27"/>
        <v>1.2584648891901833</v>
      </c>
      <c r="H90" s="56"/>
    </row>
    <row r="91" spans="3:8" x14ac:dyDescent="0.3">
      <c r="C91" s="2">
        <v>43994</v>
      </c>
      <c r="D91" s="21">
        <v>7620376</v>
      </c>
      <c r="E91" s="10">
        <f t="shared" si="26"/>
        <v>1.7784302079503198</v>
      </c>
      <c r="F91" s="21">
        <v>425903</v>
      </c>
      <c r="G91" s="10">
        <f t="shared" si="27"/>
        <v>1.1122506635518901</v>
      </c>
      <c r="H91" s="56"/>
    </row>
    <row r="92" spans="3:8" x14ac:dyDescent="0.3">
      <c r="C92" s="2">
        <v>43995</v>
      </c>
      <c r="D92" s="21">
        <v>7773103</v>
      </c>
      <c r="E92" s="10">
        <f t="shared" si="26"/>
        <v>2.0041924440473804</v>
      </c>
      <c r="F92" s="21">
        <v>430470</v>
      </c>
      <c r="G92" s="10">
        <f t="shared" si="27"/>
        <v>1.0723098921585432</v>
      </c>
      <c r="H92" s="56"/>
    </row>
    <row r="93" spans="3:8" x14ac:dyDescent="0.3">
      <c r="C93" s="2">
        <v>43996</v>
      </c>
      <c r="D93" s="21">
        <v>7888644</v>
      </c>
      <c r="E93" s="10">
        <f t="shared" ref="E93:E100" si="28">((D93-D92)/D92)*100</f>
        <v>1.486420545308611</v>
      </c>
      <c r="F93" s="21">
        <v>433802</v>
      </c>
      <c r="G93" s="10">
        <f t="shared" ref="G93:G100" si="29">((F93-F92)/F92)*100</f>
        <v>0.77403767974539461</v>
      </c>
      <c r="H93" s="56"/>
    </row>
    <row r="94" spans="3:8" x14ac:dyDescent="0.3">
      <c r="C94" s="2">
        <v>43997</v>
      </c>
      <c r="D94" s="21">
        <v>8010797</v>
      </c>
      <c r="E94" s="10">
        <f t="shared" si="28"/>
        <v>1.5484663777450218</v>
      </c>
      <c r="F94" s="21">
        <v>436984</v>
      </c>
      <c r="G94" s="10">
        <f t="shared" si="29"/>
        <v>0.73351436830627792</v>
      </c>
      <c r="H94" s="56"/>
    </row>
    <row r="95" spans="3:8" x14ac:dyDescent="0.3">
      <c r="C95" s="2">
        <v>43998</v>
      </c>
      <c r="D95" s="21">
        <v>8143278</v>
      </c>
      <c r="E95" s="10">
        <f t="shared" si="28"/>
        <v>1.6537805164704587</v>
      </c>
      <c r="F95" s="21">
        <v>443124</v>
      </c>
      <c r="G95" s="10">
        <f t="shared" si="29"/>
        <v>1.4050857697306995</v>
      </c>
      <c r="H95" s="56"/>
    </row>
    <row r="96" spans="3:8" x14ac:dyDescent="0.3">
      <c r="C96" s="2">
        <v>43999</v>
      </c>
      <c r="D96" s="21">
        <v>8311179</v>
      </c>
      <c r="E96" s="10">
        <f t="shared" si="28"/>
        <v>2.0618355409209905</v>
      </c>
      <c r="F96" s="21">
        <v>447997</v>
      </c>
      <c r="G96" s="10">
        <f t="shared" si="29"/>
        <v>1.0996921854830704</v>
      </c>
      <c r="H96" s="56"/>
    </row>
    <row r="97" spans="3:8" x14ac:dyDescent="0.3">
      <c r="C97" s="2">
        <v>44000</v>
      </c>
      <c r="D97" s="21">
        <v>8462607</v>
      </c>
      <c r="E97" s="10">
        <f t="shared" si="28"/>
        <v>1.8219797696572293</v>
      </c>
      <c r="F97" s="21">
        <v>453398</v>
      </c>
      <c r="G97" s="10">
        <f t="shared" si="29"/>
        <v>1.2055884302796671</v>
      </c>
      <c r="H97" s="56"/>
    </row>
    <row r="98" spans="3:8" x14ac:dyDescent="0.3">
      <c r="C98" s="2">
        <v>44001</v>
      </c>
      <c r="D98" s="21">
        <v>8628788</v>
      </c>
      <c r="E98" s="10">
        <f t="shared" si="28"/>
        <v>1.963709291947505</v>
      </c>
      <c r="F98" s="21">
        <v>460001</v>
      </c>
      <c r="G98" s="10">
        <f t="shared" si="29"/>
        <v>1.4563363755464294</v>
      </c>
      <c r="H98" s="56"/>
    </row>
    <row r="99" spans="3:8" x14ac:dyDescent="0.3">
      <c r="C99" s="2">
        <v>44002</v>
      </c>
      <c r="D99" s="21">
        <v>8788310</v>
      </c>
      <c r="E99" s="10">
        <f t="shared" si="28"/>
        <v>1.8487184990522425</v>
      </c>
      <c r="F99" s="21">
        <v>464389</v>
      </c>
      <c r="G99" s="10">
        <f t="shared" si="29"/>
        <v>0.95391096975876133</v>
      </c>
      <c r="H99" s="56"/>
    </row>
    <row r="100" spans="3:8" x14ac:dyDescent="0.3">
      <c r="C100" s="2">
        <v>44003</v>
      </c>
      <c r="D100" s="21">
        <v>8941761</v>
      </c>
      <c r="E100" s="10">
        <f t="shared" si="28"/>
        <v>1.7460808733419735</v>
      </c>
      <c r="F100" s="21">
        <v>468404</v>
      </c>
      <c r="G100" s="10">
        <f t="shared" si="29"/>
        <v>0.8645768956629033</v>
      </c>
      <c r="H100" s="56"/>
    </row>
    <row r="101" spans="3:8" x14ac:dyDescent="0.3">
      <c r="C101" s="2">
        <v>44004</v>
      </c>
      <c r="D101" s="21">
        <v>9068096</v>
      </c>
      <c r="E101" s="10">
        <f t="shared" ref="E101:E107" si="30">((D101-D100)/D100)*100</f>
        <v>1.4128648708011766</v>
      </c>
      <c r="F101" s="21">
        <v>471969</v>
      </c>
      <c r="G101" s="10">
        <f t="shared" ref="G101:G107" si="31">((F101-F100)/F100)*100</f>
        <v>0.76109512301346705</v>
      </c>
      <c r="H101" s="56"/>
    </row>
    <row r="102" spans="3:8" x14ac:dyDescent="0.3">
      <c r="C102" s="2">
        <v>44005</v>
      </c>
      <c r="D102" s="21">
        <v>9243399</v>
      </c>
      <c r="E102" s="10">
        <f t="shared" si="30"/>
        <v>1.9331842097833989</v>
      </c>
      <c r="F102" s="21">
        <v>477252</v>
      </c>
      <c r="G102" s="10">
        <f t="shared" si="31"/>
        <v>1.1193531778570203</v>
      </c>
      <c r="H102" s="56"/>
    </row>
    <row r="103" spans="3:8" x14ac:dyDescent="0.3">
      <c r="C103" s="2">
        <v>44006</v>
      </c>
      <c r="D103" s="21">
        <v>9387765</v>
      </c>
      <c r="E103" s="10">
        <f t="shared" si="30"/>
        <v>1.5618280677919454</v>
      </c>
      <c r="F103" s="21">
        <v>482340</v>
      </c>
      <c r="G103" s="10">
        <f t="shared" si="31"/>
        <v>1.0661034422066329</v>
      </c>
      <c r="H103" s="56"/>
    </row>
    <row r="104" spans="3:8" x14ac:dyDescent="0.3">
      <c r="C104" s="2">
        <v>44007</v>
      </c>
      <c r="D104" s="21">
        <v>9630745</v>
      </c>
      <c r="E104" s="10">
        <f t="shared" si="30"/>
        <v>2.5882624884623762</v>
      </c>
      <c r="F104" s="21">
        <v>490363</v>
      </c>
      <c r="G104" s="10">
        <f t="shared" si="31"/>
        <v>1.6633495044989011</v>
      </c>
      <c r="H104" s="56"/>
    </row>
    <row r="105" spans="3:8" x14ac:dyDescent="0.3">
      <c r="C105" s="2">
        <v>44008</v>
      </c>
      <c r="D105" s="21">
        <v>9758203</v>
      </c>
      <c r="E105" s="10">
        <f t="shared" si="30"/>
        <v>1.3234490166648583</v>
      </c>
      <c r="F105" s="21">
        <v>493937</v>
      </c>
      <c r="G105" s="10">
        <f t="shared" si="31"/>
        <v>0.72884781274280486</v>
      </c>
      <c r="H105" s="56"/>
    </row>
    <row r="106" spans="3:8" x14ac:dyDescent="0.3">
      <c r="C106" s="2">
        <v>44009</v>
      </c>
      <c r="D106" s="21">
        <v>9958853</v>
      </c>
      <c r="E106" s="10">
        <f t="shared" si="30"/>
        <v>2.0562187525715543</v>
      </c>
      <c r="F106" s="21">
        <v>499070</v>
      </c>
      <c r="G106" s="10">
        <f t="shared" si="31"/>
        <v>1.0392013556384723</v>
      </c>
      <c r="H106" s="56"/>
    </row>
    <row r="107" spans="3:8" x14ac:dyDescent="0.3">
      <c r="C107" s="2">
        <v>44010</v>
      </c>
      <c r="D107" s="21">
        <v>10117103</v>
      </c>
      <c r="E107" s="10">
        <f t="shared" si="30"/>
        <v>1.5890384163718452</v>
      </c>
      <c r="F107" s="21">
        <v>502720</v>
      </c>
      <c r="G107" s="10">
        <f t="shared" si="31"/>
        <v>0.73136033021419844</v>
      </c>
      <c r="H107" s="56"/>
    </row>
    <row r="108" spans="3:8" x14ac:dyDescent="0.3">
      <c r="C108" s="2">
        <v>44011</v>
      </c>
      <c r="D108" s="21">
        <v>10279133</v>
      </c>
      <c r="E108" s="10">
        <f t="shared" ref="E108:E113" si="32">((D108-D107)/D107)*100</f>
        <v>1.6015454226372905</v>
      </c>
      <c r="F108" s="21">
        <v>505991</v>
      </c>
      <c r="G108" s="10">
        <f t="shared" ref="G108:G113" si="33">((F108-F107)/F107)*100</f>
        <v>0.65066040738383191</v>
      </c>
      <c r="H108" s="56"/>
    </row>
    <row r="109" spans="3:8" x14ac:dyDescent="0.3">
      <c r="C109" s="2">
        <v>44012</v>
      </c>
      <c r="D109" s="21">
        <v>10448065</v>
      </c>
      <c r="E109" s="10">
        <f t="shared" si="32"/>
        <v>1.6434459988016501</v>
      </c>
      <c r="F109" s="21">
        <v>510650</v>
      </c>
      <c r="G109" s="10">
        <f t="shared" si="33"/>
        <v>0.9207673654274483</v>
      </c>
      <c r="H109" s="56"/>
    </row>
    <row r="110" spans="3:8" x14ac:dyDescent="0.3">
      <c r="C110" s="2">
        <v>44013</v>
      </c>
      <c r="D110" s="21">
        <v>10657669</v>
      </c>
      <c r="E110" s="10">
        <f t="shared" si="32"/>
        <v>2.0061513782695646</v>
      </c>
      <c r="F110" s="21">
        <v>516343</v>
      </c>
      <c r="G110" s="10">
        <f t="shared" si="33"/>
        <v>1.1148536179379223</v>
      </c>
      <c r="H110" s="56"/>
    </row>
    <row r="111" spans="3:8" x14ac:dyDescent="0.3">
      <c r="C111" s="2">
        <v>44014</v>
      </c>
      <c r="D111" s="21">
        <v>10866235</v>
      </c>
      <c r="E111" s="10">
        <f t="shared" si="32"/>
        <v>1.9569570043881077</v>
      </c>
      <c r="F111" s="21">
        <v>521313</v>
      </c>
      <c r="G111" s="10">
        <f t="shared" si="33"/>
        <v>0.9625384676465063</v>
      </c>
      <c r="H111" s="56"/>
    </row>
    <row r="112" spans="3:8" x14ac:dyDescent="0.3">
      <c r="C112" s="2">
        <v>44015</v>
      </c>
      <c r="D112" s="21">
        <v>11060851</v>
      </c>
      <c r="E112" s="10">
        <f t="shared" si="32"/>
        <v>1.7910159314610812</v>
      </c>
      <c r="F112" s="21">
        <v>526242</v>
      </c>
      <c r="G112" s="10">
        <f t="shared" si="33"/>
        <v>0.94549723486657722</v>
      </c>
      <c r="H112" s="56"/>
    </row>
    <row r="113" spans="3:8" x14ac:dyDescent="0.3">
      <c r="C113" s="2">
        <v>44016</v>
      </c>
      <c r="D113" s="21">
        <v>11263788</v>
      </c>
      <c r="E113" s="10">
        <f t="shared" si="32"/>
        <v>1.8347322461897371</v>
      </c>
      <c r="F113" s="21">
        <v>530867</v>
      </c>
      <c r="G113" s="10">
        <f t="shared" si="33"/>
        <v>0.87887321802516716</v>
      </c>
      <c r="H113" s="56"/>
    </row>
    <row r="114" spans="3:8" x14ac:dyDescent="0.3">
      <c r="C114" s="2">
        <v>44017</v>
      </c>
      <c r="D114" s="21">
        <v>11450418</v>
      </c>
      <c r="E114" s="10">
        <f t="shared" ref="E114:E119" si="34">((D114-D113)/D113)*100</f>
        <v>1.6569026334657577</v>
      </c>
      <c r="F114" s="21">
        <v>534999</v>
      </c>
      <c r="G114" s="10">
        <f t="shared" ref="G114:G119" si="35">((F114-F113)/F113)*100</f>
        <v>0.77834937941141569</v>
      </c>
      <c r="H114" s="56"/>
    </row>
    <row r="115" spans="3:8" x14ac:dyDescent="0.3">
      <c r="C115" s="2">
        <v>44018</v>
      </c>
      <c r="D115" s="21">
        <v>11603732</v>
      </c>
      <c r="E115" s="10">
        <f t="shared" si="34"/>
        <v>1.3389380195552687</v>
      </c>
      <c r="F115" s="21">
        <v>538466</v>
      </c>
      <c r="G115" s="10">
        <f t="shared" si="35"/>
        <v>0.64803859446466261</v>
      </c>
      <c r="H115" s="56"/>
    </row>
    <row r="116" spans="3:8" x14ac:dyDescent="0.3">
      <c r="C116" s="2">
        <v>44019</v>
      </c>
      <c r="D116" s="21">
        <v>11790592</v>
      </c>
      <c r="E116" s="10">
        <f t="shared" si="34"/>
        <v>1.6103439824359955</v>
      </c>
      <c r="F116" s="21">
        <v>543560</v>
      </c>
      <c r="G116" s="10">
        <f t="shared" si="35"/>
        <v>0.94602073297106959</v>
      </c>
      <c r="H116" s="56"/>
    </row>
    <row r="117" spans="3:8" x14ac:dyDescent="0.3">
      <c r="C117" s="2">
        <v>44020</v>
      </c>
      <c r="D117" s="21">
        <v>12002429</v>
      </c>
      <c r="E117" s="10">
        <f t="shared" si="34"/>
        <v>1.7966612702737912</v>
      </c>
      <c r="F117" s="21">
        <v>548979</v>
      </c>
      <c r="G117" s="10">
        <f t="shared" si="35"/>
        <v>0.99694605931267932</v>
      </c>
      <c r="H117" s="56"/>
    </row>
    <row r="118" spans="3:8" x14ac:dyDescent="0.3">
      <c r="C118" s="2">
        <v>44021</v>
      </c>
      <c r="D118" s="21">
        <v>12262093</v>
      </c>
      <c r="E118" s="10">
        <f t="shared" si="34"/>
        <v>2.1634287526299882</v>
      </c>
      <c r="F118" s="21">
        <v>554817</v>
      </c>
      <c r="G118" s="10">
        <f t="shared" si="35"/>
        <v>1.0634286557409298</v>
      </c>
      <c r="H118" s="56"/>
    </row>
    <row r="119" spans="3:8" x14ac:dyDescent="0.3">
      <c r="C119" s="2">
        <v>44022</v>
      </c>
      <c r="D119" s="21">
        <v>12452669</v>
      </c>
      <c r="E119" s="10">
        <f t="shared" si="34"/>
        <v>1.554188179783011</v>
      </c>
      <c r="F119" s="21">
        <v>559513</v>
      </c>
      <c r="G119" s="10">
        <f t="shared" si="35"/>
        <v>0.8464052110876199</v>
      </c>
      <c r="H119" s="56"/>
    </row>
    <row r="120" spans="3:8" x14ac:dyDescent="0.3">
      <c r="C120" s="2">
        <v>44023</v>
      </c>
      <c r="D120" s="21">
        <v>12692898</v>
      </c>
      <c r="E120" s="10">
        <f t="shared" ref="E120:E126" si="36">((D120-D119)/D119)*100</f>
        <v>1.9291366372943826</v>
      </c>
      <c r="F120" s="21">
        <v>565170</v>
      </c>
      <c r="G120" s="10">
        <f t="shared" ref="G120:G126" si="37">((F120-F119)/F119)*100</f>
        <v>1.011057830649154</v>
      </c>
      <c r="H120" s="56"/>
    </row>
    <row r="121" spans="3:8" x14ac:dyDescent="0.3">
      <c r="C121" s="2">
        <v>44024</v>
      </c>
      <c r="D121" s="21">
        <v>12899689</v>
      </c>
      <c r="E121" s="10">
        <f t="shared" si="36"/>
        <v>1.6291866522523069</v>
      </c>
      <c r="F121" s="21">
        <v>569411</v>
      </c>
      <c r="G121" s="10">
        <f t="shared" si="37"/>
        <v>0.7503936868552824</v>
      </c>
      <c r="H121" s="56"/>
    </row>
    <row r="122" spans="3:8" x14ac:dyDescent="0.3">
      <c r="C122" s="2">
        <v>44025</v>
      </c>
      <c r="D122" s="21">
        <v>13084702</v>
      </c>
      <c r="E122" s="10">
        <f t="shared" si="36"/>
        <v>1.4342438798330721</v>
      </c>
      <c r="F122" s="21">
        <v>573229</v>
      </c>
      <c r="G122" s="10">
        <f t="shared" si="37"/>
        <v>0.67051742941390313</v>
      </c>
      <c r="H122" s="56"/>
    </row>
    <row r="123" spans="3:8" x14ac:dyDescent="0.3">
      <c r="C123" s="2">
        <v>44026</v>
      </c>
      <c r="D123" s="21">
        <v>13245878</v>
      </c>
      <c r="E123" s="10">
        <f t="shared" si="36"/>
        <v>1.2317896120217335</v>
      </c>
      <c r="F123" s="21">
        <v>576977</v>
      </c>
      <c r="G123" s="10">
        <f t="shared" si="37"/>
        <v>0.65383991389130702</v>
      </c>
      <c r="H123" s="56"/>
    </row>
    <row r="124" spans="3:8" x14ac:dyDescent="0.3">
      <c r="C124" s="2">
        <v>44027</v>
      </c>
      <c r="D124" s="21">
        <v>13509012</v>
      </c>
      <c r="E124" s="10">
        <f t="shared" si="36"/>
        <v>1.9865349809201021</v>
      </c>
      <c r="F124" s="21">
        <v>583465</v>
      </c>
      <c r="G124" s="10">
        <f t="shared" si="37"/>
        <v>1.1244815651230466</v>
      </c>
      <c r="H124" s="56"/>
    </row>
    <row r="125" spans="3:8" x14ac:dyDescent="0.3">
      <c r="C125" s="2">
        <v>44028</v>
      </c>
      <c r="D125" s="21">
        <v>13752652</v>
      </c>
      <c r="E125" s="10">
        <f t="shared" si="36"/>
        <v>1.803536779743774</v>
      </c>
      <c r="F125" s="21">
        <v>589105</v>
      </c>
      <c r="G125" s="10">
        <f t="shared" si="37"/>
        <v>0.96663895863505089</v>
      </c>
      <c r="H125" s="56"/>
    </row>
    <row r="126" spans="3:8" x14ac:dyDescent="0.3">
      <c r="C126" s="2">
        <v>44029</v>
      </c>
      <c r="D126" s="21">
        <v>14011148</v>
      </c>
      <c r="E126" s="10">
        <f t="shared" si="36"/>
        <v>1.8796083838957023</v>
      </c>
      <c r="F126" s="21">
        <v>595033</v>
      </c>
      <c r="G126" s="10">
        <f t="shared" si="37"/>
        <v>1.0062722265131003</v>
      </c>
      <c r="H126" s="56"/>
    </row>
    <row r="127" spans="3:8" x14ac:dyDescent="0.3">
      <c r="C127" s="2">
        <v>44030</v>
      </c>
      <c r="D127" s="21">
        <v>14315792</v>
      </c>
      <c r="E127" s="10">
        <f t="shared" ref="E127:E132" si="38">((D127-D126)/D126)*100</f>
        <v>2.1742972096219382</v>
      </c>
      <c r="F127" s="21">
        <v>602885</v>
      </c>
      <c r="G127" s="10">
        <f t="shared" ref="G127:G132" si="39">((F127-F126)/F126)*100</f>
        <v>1.3195906781640681</v>
      </c>
      <c r="H127" s="56"/>
    </row>
    <row r="128" spans="3:8" x14ac:dyDescent="0.3">
      <c r="C128" s="2">
        <v>44031</v>
      </c>
      <c r="D128" s="21">
        <v>14481108</v>
      </c>
      <c r="E128" s="10">
        <f t="shared" si="38"/>
        <v>1.1547806785681156</v>
      </c>
      <c r="F128" s="21">
        <v>606718</v>
      </c>
      <c r="G128" s="10">
        <f t="shared" si="39"/>
        <v>0.63577630891463555</v>
      </c>
      <c r="H128" s="56"/>
    </row>
    <row r="129" spans="3:8" x14ac:dyDescent="0.3">
      <c r="C129" s="2">
        <v>44032</v>
      </c>
      <c r="D129" s="21">
        <v>14704123</v>
      </c>
      <c r="E129" s="10">
        <f t="shared" si="38"/>
        <v>1.5400409968629472</v>
      </c>
      <c r="F129" s="21">
        <v>611000</v>
      </c>
      <c r="G129" s="10">
        <f t="shared" si="39"/>
        <v>0.70576445729317416</v>
      </c>
      <c r="H129" s="56"/>
    </row>
    <row r="130" spans="3:8" x14ac:dyDescent="0.3">
      <c r="C130" s="2">
        <v>44033</v>
      </c>
      <c r="D130" s="21">
        <v>14913799</v>
      </c>
      <c r="E130" s="10">
        <f t="shared" si="38"/>
        <v>1.4259673970355118</v>
      </c>
      <c r="F130" s="21">
        <v>615779</v>
      </c>
      <c r="G130" s="10">
        <f t="shared" si="39"/>
        <v>0.78216039279869065</v>
      </c>
      <c r="H130" s="56"/>
    </row>
    <row r="131" spans="3:8" x14ac:dyDescent="0.3">
      <c r="C131" s="2">
        <v>44034</v>
      </c>
      <c r="D131" s="21">
        <v>15185365</v>
      </c>
      <c r="E131" s="10">
        <f t="shared" si="38"/>
        <v>1.820904251156932</v>
      </c>
      <c r="F131" s="21">
        <v>622596</v>
      </c>
      <c r="G131" s="10">
        <f t="shared" si="39"/>
        <v>1.1070530173974753</v>
      </c>
      <c r="H131" s="56"/>
    </row>
    <row r="132" spans="3:8" x14ac:dyDescent="0.3">
      <c r="C132" s="2">
        <v>44035</v>
      </c>
      <c r="D132" s="21">
        <v>15459891</v>
      </c>
      <c r="E132" s="10">
        <f t="shared" si="38"/>
        <v>1.8078327389562252</v>
      </c>
      <c r="F132" s="21">
        <v>632790</v>
      </c>
      <c r="G132" s="10">
        <f t="shared" si="39"/>
        <v>1.63733785633059</v>
      </c>
      <c r="H132" s="56"/>
    </row>
    <row r="133" spans="3:8" x14ac:dyDescent="0.3">
      <c r="C133" s="2">
        <v>44036</v>
      </c>
      <c r="D133" s="21">
        <v>15751267</v>
      </c>
      <c r="E133" s="10">
        <f t="shared" ref="E133:E138" si="40">((D133-D132)/D132)*100</f>
        <v>1.8847222144062981</v>
      </c>
      <c r="F133" s="21">
        <v>639184</v>
      </c>
      <c r="G133" s="10">
        <f t="shared" ref="G133:G138" si="41">((F133-F132)/F132)*100</f>
        <v>1.0104458035051123</v>
      </c>
      <c r="H133" s="56"/>
    </row>
    <row r="134" spans="3:8" x14ac:dyDescent="0.3">
      <c r="C134" s="2">
        <v>44037</v>
      </c>
      <c r="D134" s="21">
        <v>16120461</v>
      </c>
      <c r="E134" s="10">
        <f t="shared" si="40"/>
        <v>2.3439003351285961</v>
      </c>
      <c r="F134" s="21">
        <v>647329</v>
      </c>
      <c r="G134" s="10">
        <f t="shared" si="41"/>
        <v>1.2742809582217327</v>
      </c>
      <c r="H134" s="56"/>
    </row>
    <row r="135" spans="3:8" x14ac:dyDescent="0.3">
      <c r="C135" s="2">
        <v>44038</v>
      </c>
      <c r="D135" s="21">
        <v>16271476</v>
      </c>
      <c r="E135" s="10">
        <f t="shared" si="40"/>
        <v>0.9367908275079726</v>
      </c>
      <c r="F135" s="21">
        <v>650346</v>
      </c>
      <c r="G135" s="10">
        <f t="shared" si="41"/>
        <v>0.46606903135808836</v>
      </c>
      <c r="H135" s="56"/>
    </row>
    <row r="136" spans="3:8" x14ac:dyDescent="0.3">
      <c r="C136" s="2">
        <v>44039</v>
      </c>
      <c r="D136" s="21">
        <v>16492317</v>
      </c>
      <c r="E136" s="10">
        <f t="shared" si="40"/>
        <v>1.3572278261664767</v>
      </c>
      <c r="F136" s="21">
        <v>654064</v>
      </c>
      <c r="G136" s="10">
        <f t="shared" si="41"/>
        <v>0.57169568199081722</v>
      </c>
      <c r="H136" s="56"/>
    </row>
    <row r="137" spans="3:8" x14ac:dyDescent="0.3">
      <c r="C137" s="2">
        <v>44040</v>
      </c>
      <c r="D137" s="21">
        <v>16725799</v>
      </c>
      <c r="E137" s="10">
        <f t="shared" si="40"/>
        <v>1.4157016263997351</v>
      </c>
      <c r="F137" s="21">
        <v>660206</v>
      </c>
      <c r="G137" s="10">
        <f t="shared" si="41"/>
        <v>0.93905183590596641</v>
      </c>
      <c r="H137" s="56"/>
    </row>
    <row r="138" spans="3:8" x14ac:dyDescent="0.3">
      <c r="C138" s="2">
        <v>44041</v>
      </c>
      <c r="D138" s="21">
        <v>16989512</v>
      </c>
      <c r="E138" s="10">
        <f t="shared" si="40"/>
        <v>1.5766840196991487</v>
      </c>
      <c r="F138" s="21">
        <v>666206</v>
      </c>
      <c r="G138" s="10">
        <f t="shared" si="41"/>
        <v>0.90880725107012061</v>
      </c>
      <c r="H138" s="56"/>
    </row>
    <row r="139" spans="3:8" x14ac:dyDescent="0.3">
      <c r="C139" s="2">
        <v>44042</v>
      </c>
      <c r="D139" s="21">
        <v>17281097</v>
      </c>
      <c r="E139" s="10">
        <f t="shared" ref="E139:E144" si="42">((D139-D138)/D138)*100</f>
        <v>1.7162647167264133</v>
      </c>
      <c r="F139" s="21">
        <v>672864</v>
      </c>
      <c r="G139" s="10">
        <f t="shared" ref="G139:G144" si="43">((F139-F138)/F138)*100</f>
        <v>0.99939057889001304</v>
      </c>
      <c r="H139" s="56"/>
    </row>
    <row r="140" spans="3:8" x14ac:dyDescent="0.3">
      <c r="C140" s="2">
        <v>44043</v>
      </c>
      <c r="D140" s="21">
        <v>17581980</v>
      </c>
      <c r="E140" s="10">
        <f t="shared" si="42"/>
        <v>1.7411105325084397</v>
      </c>
      <c r="F140" s="21">
        <v>679677</v>
      </c>
      <c r="G140" s="10">
        <f t="shared" si="43"/>
        <v>1.0125374518476244</v>
      </c>
      <c r="H140" s="56"/>
    </row>
    <row r="141" spans="3:8" x14ac:dyDescent="0.3">
      <c r="C141" s="2">
        <v>44044</v>
      </c>
      <c r="D141" s="21">
        <v>17853946</v>
      </c>
      <c r="E141" s="10">
        <f t="shared" si="42"/>
        <v>1.5468451221079764</v>
      </c>
      <c r="F141" s="21">
        <v>685825</v>
      </c>
      <c r="G141" s="10">
        <f t="shared" si="43"/>
        <v>0.90454730702966257</v>
      </c>
      <c r="H141" s="56"/>
    </row>
    <row r="142" spans="3:8" x14ac:dyDescent="0.3">
      <c r="C142" s="2">
        <v>44045</v>
      </c>
      <c r="D142" s="21">
        <v>18092966</v>
      </c>
      <c r="E142" s="10">
        <f t="shared" si="42"/>
        <v>1.3387516686787335</v>
      </c>
      <c r="F142" s="21">
        <v>690890</v>
      </c>
      <c r="G142" s="10">
        <f t="shared" si="43"/>
        <v>0.73852659206065685</v>
      </c>
      <c r="H142" s="56"/>
    </row>
    <row r="143" spans="3:8" x14ac:dyDescent="0.3">
      <c r="C143" s="2">
        <v>44046</v>
      </c>
      <c r="D143" s="21">
        <v>18299842</v>
      </c>
      <c r="E143" s="10">
        <f t="shared" si="42"/>
        <v>1.143405674890452</v>
      </c>
      <c r="F143" s="21">
        <v>695105</v>
      </c>
      <c r="G143" s="10">
        <f t="shared" si="43"/>
        <v>0.61008264702050985</v>
      </c>
      <c r="H143" s="56"/>
    </row>
    <row r="144" spans="3:8" x14ac:dyDescent="0.3">
      <c r="C144" s="2">
        <v>44047</v>
      </c>
      <c r="D144" s="21">
        <v>18523035</v>
      </c>
      <c r="E144" s="10">
        <f t="shared" si="42"/>
        <v>1.2196444100446333</v>
      </c>
      <c r="F144" s="21">
        <v>700436</v>
      </c>
      <c r="G144" s="10">
        <f t="shared" si="43"/>
        <v>0.76693449191129404</v>
      </c>
      <c r="H144" s="56"/>
    </row>
    <row r="145" spans="3:8" x14ac:dyDescent="0.3">
      <c r="C145" s="2">
        <v>44048</v>
      </c>
      <c r="D145" s="21">
        <v>18784912</v>
      </c>
      <c r="E145" s="10">
        <f t="shared" ref="E145:E150" si="44">((D145-D144)/D144)*100</f>
        <v>1.4137909905153232</v>
      </c>
      <c r="F145" s="21">
        <v>707258</v>
      </c>
      <c r="G145" s="10">
        <f t="shared" ref="G145:G150" si="45">((F145-F144)/F144)*100</f>
        <v>0.97396478764655159</v>
      </c>
      <c r="H145" s="56"/>
    </row>
    <row r="146" spans="3:8" x14ac:dyDescent="0.3">
      <c r="C146" s="2">
        <v>44049</v>
      </c>
      <c r="D146" s="21">
        <v>19075393</v>
      </c>
      <c r="E146" s="10">
        <f t="shared" si="44"/>
        <v>1.5463527324482542</v>
      </c>
      <c r="F146" s="21">
        <v>714072</v>
      </c>
      <c r="G146" s="10">
        <f t="shared" si="45"/>
        <v>0.96343908446422655</v>
      </c>
      <c r="H146" s="56"/>
    </row>
    <row r="147" spans="3:8" x14ac:dyDescent="0.3">
      <c r="C147" s="2">
        <v>44050</v>
      </c>
      <c r="D147" s="21">
        <v>19355364</v>
      </c>
      <c r="E147" s="10">
        <f t="shared" si="44"/>
        <v>1.4677076377928362</v>
      </c>
      <c r="F147" s="21">
        <v>720366</v>
      </c>
      <c r="G147" s="10">
        <f t="shared" si="45"/>
        <v>0.88142372197761565</v>
      </c>
      <c r="H147" s="56"/>
    </row>
    <row r="148" spans="3:8" x14ac:dyDescent="0.3">
      <c r="C148" s="2">
        <v>44051</v>
      </c>
      <c r="D148" s="21">
        <v>19711927</v>
      </c>
      <c r="E148" s="10">
        <f t="shared" si="44"/>
        <v>1.8421921695711847</v>
      </c>
      <c r="F148" s="21">
        <v>728100</v>
      </c>
      <c r="G148" s="10">
        <f t="shared" si="45"/>
        <v>1.0736209093710698</v>
      </c>
      <c r="H148" s="56"/>
    </row>
    <row r="149" spans="3:8" x14ac:dyDescent="0.3">
      <c r="C149" s="2">
        <v>44052</v>
      </c>
      <c r="D149" s="21">
        <v>19872959</v>
      </c>
      <c r="E149" s="10">
        <f t="shared" si="44"/>
        <v>0.81692672664625843</v>
      </c>
      <c r="F149" s="21">
        <v>731934</v>
      </c>
      <c r="G149" s="10">
        <f t="shared" si="45"/>
        <v>0.52657601977750312</v>
      </c>
      <c r="H149" s="56"/>
    </row>
    <row r="150" spans="3:8" x14ac:dyDescent="0.3">
      <c r="C150" s="2">
        <v>44053</v>
      </c>
      <c r="D150" s="21">
        <v>20101158</v>
      </c>
      <c r="E150" s="10">
        <f t="shared" si="44"/>
        <v>1.1482889890730414</v>
      </c>
      <c r="F150" s="21">
        <v>736227</v>
      </c>
      <c r="G150" s="10">
        <f t="shared" si="45"/>
        <v>0.58652829353466296</v>
      </c>
      <c r="H150" s="56"/>
    </row>
    <row r="151" spans="3:8" x14ac:dyDescent="0.3">
      <c r="C151" s="2">
        <v>44056</v>
      </c>
      <c r="D151" s="21">
        <v>20832160</v>
      </c>
      <c r="E151" s="10">
        <f t="shared" ref="E151:E156" si="46">((D151-D150)/D150)*100</f>
        <v>3.6366163581222537</v>
      </c>
      <c r="F151" s="21">
        <v>753540</v>
      </c>
      <c r="G151" s="10">
        <f t="shared" ref="G151:G156" si="47">((F151-F150)/F150)*100</f>
        <v>2.3515844977160576</v>
      </c>
      <c r="H151" s="56" t="s">
        <v>52</v>
      </c>
    </row>
    <row r="152" spans="3:8" x14ac:dyDescent="0.3">
      <c r="C152" s="2">
        <v>44057</v>
      </c>
      <c r="D152" s="21">
        <v>21202683</v>
      </c>
      <c r="E152" s="10">
        <f t="shared" si="46"/>
        <v>1.7786105713473783</v>
      </c>
      <c r="F152" s="21">
        <v>760267</v>
      </c>
      <c r="G152" s="10">
        <f t="shared" si="47"/>
        <v>0.89271969636648352</v>
      </c>
      <c r="H152" s="57"/>
    </row>
    <row r="153" spans="3:8" x14ac:dyDescent="0.3">
      <c r="C153" s="2">
        <v>44060</v>
      </c>
      <c r="D153" s="21">
        <v>21919260</v>
      </c>
      <c r="E153" s="10">
        <f t="shared" si="46"/>
        <v>3.3796524713405369</v>
      </c>
      <c r="F153" s="21">
        <v>775079</v>
      </c>
      <c r="G153" s="10">
        <f t="shared" si="47"/>
        <v>1.9482629128977056</v>
      </c>
      <c r="H153" s="58" t="s">
        <v>54</v>
      </c>
    </row>
    <row r="154" spans="3:8" x14ac:dyDescent="0.3">
      <c r="C154" s="2">
        <v>44061</v>
      </c>
      <c r="D154" s="21">
        <v>22123466</v>
      </c>
      <c r="E154" s="10">
        <f t="shared" si="46"/>
        <v>0.93162816627933609</v>
      </c>
      <c r="F154" s="21">
        <v>779886</v>
      </c>
      <c r="G154" s="10">
        <f t="shared" si="47"/>
        <v>0.62019484465454489</v>
      </c>
      <c r="H154" s="59"/>
    </row>
    <row r="155" spans="3:8" x14ac:dyDescent="0.3">
      <c r="C155" s="2">
        <v>44062</v>
      </c>
      <c r="D155" s="21">
        <v>22437919</v>
      </c>
      <c r="E155" s="10">
        <f t="shared" si="46"/>
        <v>1.4213550444582237</v>
      </c>
      <c r="F155" s="21">
        <v>787663</v>
      </c>
      <c r="G155" s="10">
        <f t="shared" si="47"/>
        <v>0.9971970262320391</v>
      </c>
      <c r="H155" s="60"/>
    </row>
    <row r="156" spans="3:8" x14ac:dyDescent="0.3">
      <c r="C156" s="2">
        <v>44063</v>
      </c>
      <c r="D156" s="21">
        <v>22719148</v>
      </c>
      <c r="E156" s="10">
        <f t="shared" si="46"/>
        <v>1.2533648953808951</v>
      </c>
      <c r="F156" s="21">
        <v>794066</v>
      </c>
      <c r="G156" s="10">
        <f t="shared" si="47"/>
        <v>0.81291110538390143</v>
      </c>
      <c r="H156" s="61"/>
    </row>
    <row r="157" spans="3:8" x14ac:dyDescent="0.3">
      <c r="C157" s="2">
        <v>44064</v>
      </c>
      <c r="D157" s="21">
        <v>22983295</v>
      </c>
      <c r="E157" s="10">
        <f t="shared" ref="E157:E162" si="48">((D157-D156)/D156)*100</f>
        <v>1.1626624378695891</v>
      </c>
      <c r="F157" s="21">
        <v>799737</v>
      </c>
      <c r="G157" s="10">
        <f t="shared" ref="G157:G162" si="49">((F157-F156)/F156)*100</f>
        <v>0.71417237358103736</v>
      </c>
      <c r="H157" s="62"/>
    </row>
    <row r="158" spans="3:8" x14ac:dyDescent="0.3">
      <c r="C158" s="2">
        <v>44065</v>
      </c>
      <c r="D158" s="21">
        <v>23235881</v>
      </c>
      <c r="E158" s="10">
        <f t="shared" si="48"/>
        <v>1.0989982071761251</v>
      </c>
      <c r="F158" s="21">
        <v>806465</v>
      </c>
      <c r="G158" s="10">
        <f t="shared" si="49"/>
        <v>0.84127656967227982</v>
      </c>
      <c r="H158" s="63"/>
    </row>
    <row r="159" spans="3:8" x14ac:dyDescent="0.3">
      <c r="C159" s="2">
        <v>44066</v>
      </c>
      <c r="D159" s="21">
        <v>23433125</v>
      </c>
      <c r="E159" s="10">
        <f t="shared" si="48"/>
        <v>0.84887678672480715</v>
      </c>
      <c r="F159" s="21">
        <v>810659</v>
      </c>
      <c r="G159" s="10">
        <f t="shared" si="49"/>
        <v>0.52004736721370426</v>
      </c>
      <c r="H159" s="64"/>
    </row>
    <row r="160" spans="3:8" x14ac:dyDescent="0.3">
      <c r="C160" s="2">
        <v>44067</v>
      </c>
      <c r="D160" s="21">
        <v>23678071</v>
      </c>
      <c r="E160" s="10">
        <f t="shared" si="48"/>
        <v>1.0452980556370524</v>
      </c>
      <c r="F160" s="21">
        <v>814831</v>
      </c>
      <c r="G160" s="10">
        <f t="shared" si="49"/>
        <v>0.51464302499571335</v>
      </c>
      <c r="H160" s="65"/>
    </row>
    <row r="161" spans="3:8" x14ac:dyDescent="0.3">
      <c r="C161" s="2">
        <v>44068</v>
      </c>
      <c r="D161" s="21">
        <v>23920231</v>
      </c>
      <c r="E161" s="10">
        <f t="shared" si="48"/>
        <v>1.0227184469545683</v>
      </c>
      <c r="F161" s="21">
        <v>820418</v>
      </c>
      <c r="G161" s="10">
        <f t="shared" si="49"/>
        <v>0.68566365295380272</v>
      </c>
      <c r="H161" s="66"/>
    </row>
    <row r="162" spans="3:8" x14ac:dyDescent="0.3">
      <c r="C162" s="2">
        <v>44069</v>
      </c>
      <c r="D162" s="21">
        <v>24177074</v>
      </c>
      <c r="E162" s="10">
        <f t="shared" si="48"/>
        <v>1.0737479918149619</v>
      </c>
      <c r="F162" s="21">
        <v>826772</v>
      </c>
      <c r="G162" s="10">
        <f t="shared" si="49"/>
        <v>0.77448325122071915</v>
      </c>
      <c r="H162" s="67"/>
    </row>
    <row r="163" spans="3:8" x14ac:dyDescent="0.3">
      <c r="C163" s="2">
        <v>44070</v>
      </c>
      <c r="D163" s="21">
        <v>24480921</v>
      </c>
      <c r="E163" s="10">
        <f t="shared" ref="E163:E168" si="50">((D163-D162)/D162)*100</f>
        <v>1.2567567109237454</v>
      </c>
      <c r="F163" s="21">
        <v>833287</v>
      </c>
      <c r="G163" s="10">
        <f t="shared" ref="G163:G168" si="51">((F163-F162)/F162)*100</f>
        <v>0.78800443169338097</v>
      </c>
      <c r="H163" s="68"/>
    </row>
    <row r="164" spans="3:8" x14ac:dyDescent="0.3">
      <c r="C164" s="2">
        <v>44071</v>
      </c>
      <c r="D164" s="21">
        <v>24744304</v>
      </c>
      <c r="E164" s="10">
        <f t="shared" si="50"/>
        <v>1.0758704707228948</v>
      </c>
      <c r="F164" s="21">
        <v>838951</v>
      </c>
      <c r="G164" s="10">
        <f t="shared" si="51"/>
        <v>0.67971779230925244</v>
      </c>
      <c r="H164" s="69"/>
    </row>
    <row r="165" spans="3:8" x14ac:dyDescent="0.3">
      <c r="C165" s="2">
        <v>44072</v>
      </c>
      <c r="D165" s="21">
        <v>25022379</v>
      </c>
      <c r="E165" s="10">
        <f t="shared" si="50"/>
        <v>1.1237939850722818</v>
      </c>
      <c r="F165" s="21">
        <v>844488</v>
      </c>
      <c r="G165" s="10">
        <f t="shared" si="51"/>
        <v>0.65999086955018826</v>
      </c>
      <c r="H165" s="70"/>
    </row>
    <row r="166" spans="3:8" x14ac:dyDescent="0.3">
      <c r="C166" s="2">
        <v>44073</v>
      </c>
      <c r="D166" s="21">
        <v>25234757</v>
      </c>
      <c r="E166" s="10">
        <f t="shared" si="50"/>
        <v>0.84875223095294017</v>
      </c>
      <c r="F166" s="21">
        <v>848739</v>
      </c>
      <c r="G166" s="10">
        <f t="shared" si="51"/>
        <v>0.50338193082672578</v>
      </c>
      <c r="H166" s="71"/>
    </row>
    <row r="167" spans="3:8" x14ac:dyDescent="0.3">
      <c r="C167" s="2">
        <v>44074</v>
      </c>
      <c r="D167" s="21">
        <v>25501250</v>
      </c>
      <c r="E167" s="10">
        <f t="shared" si="50"/>
        <v>1.0560553446185355</v>
      </c>
      <c r="F167" s="21">
        <v>853097</v>
      </c>
      <c r="G167" s="10">
        <f t="shared" si="51"/>
        <v>0.51346762667910872</v>
      </c>
      <c r="H167" s="72"/>
    </row>
    <row r="168" spans="3:8" x14ac:dyDescent="0.3">
      <c r="C168" s="2">
        <v>44075</v>
      </c>
      <c r="D168" s="21">
        <v>25771559</v>
      </c>
      <c r="E168" s="10">
        <f t="shared" si="50"/>
        <v>1.0599833341502867</v>
      </c>
      <c r="F168" s="21">
        <v>858105</v>
      </c>
      <c r="G168" s="10">
        <f t="shared" si="51"/>
        <v>0.58703758189279764</v>
      </c>
      <c r="H168" s="73"/>
    </row>
    <row r="169" spans="3:8" x14ac:dyDescent="0.3">
      <c r="C169" s="2">
        <v>44076</v>
      </c>
      <c r="D169" s="21">
        <v>26065996</v>
      </c>
      <c r="E169" s="10">
        <f t="shared" ref="E169:E174" si="52">((D169-D168)/D168)*100</f>
        <v>1.142488120334513</v>
      </c>
      <c r="F169" s="21">
        <v>864694</v>
      </c>
      <c r="G169" s="10">
        <f t="shared" ref="G169:G174" si="53">((F169-F168)/F168)*100</f>
        <v>0.76785474971011713</v>
      </c>
      <c r="H169" s="74"/>
    </row>
    <row r="170" spans="3:8" x14ac:dyDescent="0.3">
      <c r="C170" s="2">
        <v>44077</v>
      </c>
      <c r="D170" s="21">
        <v>26433615</v>
      </c>
      <c r="E170" s="10">
        <f t="shared" si="52"/>
        <v>1.4103393555343138</v>
      </c>
      <c r="F170" s="21">
        <v>872937</v>
      </c>
      <c r="G170" s="10">
        <f t="shared" si="53"/>
        <v>0.95328520840898634</v>
      </c>
      <c r="H170" s="75"/>
    </row>
    <row r="171" spans="3:8" x14ac:dyDescent="0.3">
      <c r="C171" s="2">
        <v>44079</v>
      </c>
      <c r="D171" s="21">
        <v>26916214</v>
      </c>
      <c r="E171" s="10">
        <f t="shared" si="52"/>
        <v>1.8257018572752914</v>
      </c>
      <c r="F171" s="21">
        <v>882031</v>
      </c>
      <c r="G171" s="10">
        <f t="shared" si="53"/>
        <v>1.0417704828641701</v>
      </c>
      <c r="H171" s="76" t="s">
        <v>52</v>
      </c>
    </row>
    <row r="172" spans="3:8" x14ac:dyDescent="0.3">
      <c r="C172" s="2">
        <v>44080</v>
      </c>
      <c r="D172" s="21">
        <v>27189419</v>
      </c>
      <c r="E172" s="10">
        <f t="shared" si="52"/>
        <v>1.0150201659118925</v>
      </c>
      <c r="F172" s="21">
        <v>886642</v>
      </c>
      <c r="G172" s="10">
        <f t="shared" si="53"/>
        <v>0.52277074161792503</v>
      </c>
      <c r="H172" s="77"/>
    </row>
    <row r="173" spans="3:8" x14ac:dyDescent="0.3">
      <c r="C173" s="2">
        <v>44081</v>
      </c>
      <c r="D173" s="21">
        <v>27405489</v>
      </c>
      <c r="E173" s="10">
        <f t="shared" si="52"/>
        <v>0.79468413797293724</v>
      </c>
      <c r="F173" s="21">
        <v>895514</v>
      </c>
      <c r="G173" s="10">
        <f t="shared" si="53"/>
        <v>1.0006293408162483</v>
      </c>
      <c r="H173" s="81"/>
    </row>
    <row r="174" spans="3:8" x14ac:dyDescent="0.3">
      <c r="C174" s="2">
        <v>44082</v>
      </c>
      <c r="D174" s="21">
        <v>27579297</v>
      </c>
      <c r="E174" s="10">
        <f t="shared" si="52"/>
        <v>0.63420871636335341</v>
      </c>
      <c r="F174" s="21">
        <v>899133</v>
      </c>
      <c r="G174" s="10">
        <f t="shared" si="53"/>
        <v>0.40412545197506683</v>
      </c>
      <c r="H174" s="82"/>
    </row>
    <row r="175" spans="3:8" x14ac:dyDescent="0.3">
      <c r="C175" s="2">
        <v>44083</v>
      </c>
      <c r="D175" s="21">
        <v>27894314</v>
      </c>
      <c r="E175" s="10">
        <f>((D175-D174)/D174)*100</f>
        <v>1.1422227332335557</v>
      </c>
      <c r="F175" s="21">
        <v>905474</v>
      </c>
      <c r="G175" s="10">
        <f>((F175-F174)/F174)*100</f>
        <v>0.70523493187326014</v>
      </c>
      <c r="H175" s="83"/>
    </row>
    <row r="176" spans="3:8" x14ac:dyDescent="0.3">
      <c r="C176" s="2">
        <v>44084</v>
      </c>
      <c r="D176" s="21">
        <v>28175649</v>
      </c>
      <c r="E176" s="10">
        <f>((D176-D175)/D175)*100</f>
        <v>1.0085747224326793</v>
      </c>
      <c r="F176" s="21">
        <v>911492</v>
      </c>
      <c r="G176" s="10">
        <f>((F176-F175)/F175)*100</f>
        <v>0.66462427413708181</v>
      </c>
      <c r="H176" s="84"/>
    </row>
    <row r="177" spans="3:8" x14ac:dyDescent="0.3">
      <c r="C177" s="2">
        <v>44085</v>
      </c>
      <c r="D177" s="21">
        <v>28512699</v>
      </c>
      <c r="E177" s="10">
        <f>((D177-D176)/D176)*100</f>
        <v>1.1962457368772588</v>
      </c>
      <c r="F177" s="21">
        <v>917550</v>
      </c>
      <c r="G177" s="10">
        <f>((F177-F176)/F176)*100</f>
        <v>0.66462459352358549</v>
      </c>
      <c r="H177" s="85"/>
    </row>
    <row r="178" spans="3:8" x14ac:dyDescent="0.3">
      <c r="C178" s="2">
        <v>44086</v>
      </c>
      <c r="D178" s="21">
        <v>28811663</v>
      </c>
      <c r="E178" s="10">
        <f>((D178-D177)/D177)*100</f>
        <v>1.048529288651348</v>
      </c>
      <c r="F178" s="21">
        <v>923236</v>
      </c>
      <c r="G178" s="10">
        <f>((F178-F177)/F177)*100</f>
        <v>0.61969374965941904</v>
      </c>
      <c r="H178" s="86"/>
    </row>
    <row r="179" spans="3:8" x14ac:dyDescent="0.3">
      <c r="C179" s="2">
        <v>44087</v>
      </c>
      <c r="D179" s="21">
        <v>29089241</v>
      </c>
      <c r="E179" s="10">
        <f>((D179-D178)/D178)*100</f>
        <v>0.96342234740146715</v>
      </c>
      <c r="F179" s="21">
        <v>927627</v>
      </c>
      <c r="G179" s="10">
        <f>((F179-F178)/F178)*100</f>
        <v>0.47560970326113794</v>
      </c>
      <c r="H179" s="87"/>
    </row>
  </sheetData>
  <mergeCells count="1">
    <mergeCell ref="R60:T60"/>
  </mergeCells>
  <phoneticPr fontId="4" type="noConversion"/>
  <conditionalFormatting sqref="E1:E69 E71:E150 E152 E154:E170 E172:E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1:G69 G71:G150 G152 G154:G170 G172:G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4441-E5C2-4422-99F0-AEB459FF9184}">
  <dimension ref="A2:D507"/>
  <sheetViews>
    <sheetView tabSelected="1" topLeftCell="A7" workbookViewId="0">
      <selection activeCell="G16" sqref="G16"/>
    </sheetView>
  </sheetViews>
  <sheetFormatPr defaultRowHeight="14.4" x14ac:dyDescent="0.3"/>
  <cols>
    <col min="1" max="1" width="9.5546875" bestFit="1" customWidth="1"/>
    <col min="2" max="3" width="10" bestFit="1" customWidth="1"/>
    <col min="4" max="4" width="15.44140625" bestFit="1" customWidth="1"/>
  </cols>
  <sheetData>
    <row r="2" spans="1:4" x14ac:dyDescent="0.3">
      <c r="B2" s="22"/>
      <c r="C2" s="22"/>
      <c r="D2" s="22"/>
    </row>
    <row r="3" spans="1:4" x14ac:dyDescent="0.3">
      <c r="A3" s="3" t="s">
        <v>0</v>
      </c>
      <c r="B3" s="20" t="s">
        <v>6</v>
      </c>
      <c r="C3" s="20" t="s">
        <v>13</v>
      </c>
      <c r="D3" s="20" t="s">
        <v>60</v>
      </c>
    </row>
    <row r="4" spans="1:4" x14ac:dyDescent="0.3">
      <c r="A4" s="2">
        <v>43906</v>
      </c>
      <c r="B4" s="22">
        <v>4186</v>
      </c>
      <c r="C4" s="22">
        <v>130</v>
      </c>
      <c r="D4" s="22">
        <f>Table14[[#This Row],[USA]]-Table14[[#This Row],[India ]]</f>
        <v>4056</v>
      </c>
    </row>
    <row r="5" spans="1:4" x14ac:dyDescent="0.3">
      <c r="A5" s="2">
        <v>43907</v>
      </c>
      <c r="B5" s="22">
        <v>5709</v>
      </c>
      <c r="C5" s="22">
        <v>142</v>
      </c>
      <c r="D5" s="22">
        <f>Table14[[#This Row],[USA]]-Table14[[#This Row],[India ]]</f>
        <v>5567</v>
      </c>
    </row>
    <row r="6" spans="1:4" x14ac:dyDescent="0.3">
      <c r="A6" s="2">
        <v>43908</v>
      </c>
      <c r="B6" s="22">
        <v>7666</v>
      </c>
      <c r="C6" s="22">
        <v>156</v>
      </c>
      <c r="D6" s="22">
        <f>Table14[[#This Row],[USA]]-Table14[[#This Row],[India ]]</f>
        <v>7510</v>
      </c>
    </row>
    <row r="7" spans="1:4" x14ac:dyDescent="0.3">
      <c r="A7" s="2">
        <v>43909</v>
      </c>
      <c r="B7" s="22">
        <v>11348</v>
      </c>
      <c r="C7" s="22">
        <v>197</v>
      </c>
      <c r="D7" s="22">
        <f>Table14[[#This Row],[USA]]-Table14[[#This Row],[India ]]</f>
        <v>11151</v>
      </c>
    </row>
    <row r="8" spans="1:4" x14ac:dyDescent="0.3">
      <c r="A8" s="2">
        <v>43910</v>
      </c>
      <c r="B8" s="22">
        <v>16489</v>
      </c>
      <c r="C8" s="22">
        <v>249</v>
      </c>
      <c r="D8" s="22">
        <f>Table14[[#This Row],[USA]]-Table14[[#This Row],[India ]]</f>
        <v>16240</v>
      </c>
    </row>
    <row r="9" spans="1:4" x14ac:dyDescent="0.3">
      <c r="A9" s="2">
        <v>43911</v>
      </c>
      <c r="B9" s="22">
        <v>22213</v>
      </c>
      <c r="C9" s="22">
        <v>329</v>
      </c>
      <c r="D9" s="22">
        <f>Table14[[#This Row],[USA]]-Table14[[#This Row],[India ]]</f>
        <v>21884</v>
      </c>
    </row>
    <row r="10" spans="1:4" x14ac:dyDescent="0.3">
      <c r="A10" s="2">
        <v>43912</v>
      </c>
      <c r="B10" s="22">
        <v>32801</v>
      </c>
      <c r="C10" s="22">
        <v>391</v>
      </c>
      <c r="D10" s="22">
        <f>Table14[[#This Row],[USA]]-Table14[[#This Row],[India ]]</f>
        <v>32410</v>
      </c>
    </row>
    <row r="11" spans="1:4" x14ac:dyDescent="0.3">
      <c r="A11" s="2">
        <v>43913</v>
      </c>
      <c r="B11" s="22">
        <v>41170</v>
      </c>
      <c r="C11" s="22">
        <v>496</v>
      </c>
      <c r="D11" s="22">
        <f>Table14[[#This Row],[USA]]-Table14[[#This Row],[India ]]</f>
        <v>40674</v>
      </c>
    </row>
    <row r="12" spans="1:4" x14ac:dyDescent="0.3">
      <c r="A12" s="2">
        <v>43914</v>
      </c>
      <c r="B12" s="22">
        <v>50075</v>
      </c>
      <c r="C12" s="22">
        <v>551</v>
      </c>
      <c r="D12" s="22">
        <f>Table14[[#This Row],[USA]]-Table14[[#This Row],[India ]]</f>
        <v>49524</v>
      </c>
    </row>
    <row r="13" spans="1:4" x14ac:dyDescent="0.3">
      <c r="A13" s="2">
        <v>43915</v>
      </c>
      <c r="B13" s="22">
        <v>60126</v>
      </c>
      <c r="C13" s="22">
        <v>606</v>
      </c>
      <c r="D13" s="22">
        <f>Table14[[#This Row],[USA]]-Table14[[#This Row],[India ]]</f>
        <v>59520</v>
      </c>
    </row>
    <row r="14" spans="1:4" x14ac:dyDescent="0.3">
      <c r="A14" s="2">
        <v>43916</v>
      </c>
      <c r="B14" s="22">
        <v>79313</v>
      </c>
      <c r="C14" s="22">
        <v>732</v>
      </c>
      <c r="D14" s="22">
        <f>Table14[[#This Row],[USA]]-Table14[[#This Row],[India ]]</f>
        <v>78581</v>
      </c>
    </row>
    <row r="15" spans="1:4" x14ac:dyDescent="0.3">
      <c r="A15" s="2">
        <v>43917</v>
      </c>
      <c r="B15" s="22">
        <v>94281</v>
      </c>
      <c r="C15" s="22">
        <v>887</v>
      </c>
      <c r="D15" s="22">
        <f>Table14[[#This Row],[USA]]-Table14[[#This Row],[India ]]</f>
        <v>93394</v>
      </c>
    </row>
    <row r="16" spans="1:4" x14ac:dyDescent="0.3">
      <c r="A16" s="2">
        <v>43918</v>
      </c>
      <c r="B16" s="22">
        <v>114958</v>
      </c>
      <c r="C16" s="22">
        <v>933</v>
      </c>
      <c r="D16" s="22">
        <f>Table14[[#This Row],[USA]]-Table14[[#This Row],[India ]]</f>
        <v>114025</v>
      </c>
    </row>
    <row r="17" spans="1:4" x14ac:dyDescent="0.3">
      <c r="A17" s="2">
        <v>43919</v>
      </c>
      <c r="B17" s="22">
        <v>132351</v>
      </c>
      <c r="C17" s="22">
        <v>1127</v>
      </c>
      <c r="D17" s="22">
        <f>Table14[[#This Row],[USA]]-Table14[[#This Row],[India ]]</f>
        <v>131224</v>
      </c>
    </row>
    <row r="18" spans="1:4" x14ac:dyDescent="0.3">
      <c r="A18" s="2">
        <v>43920</v>
      </c>
      <c r="B18" s="22">
        <v>147729</v>
      </c>
      <c r="C18" s="22">
        <v>1209</v>
      </c>
      <c r="D18" s="22">
        <f>Table14[[#This Row],[USA]]-Table14[[#This Row],[India ]]</f>
        <v>146520</v>
      </c>
    </row>
    <row r="19" spans="1:4" x14ac:dyDescent="0.3">
      <c r="A19" s="2">
        <v>43921</v>
      </c>
      <c r="B19" s="22">
        <v>176518</v>
      </c>
      <c r="C19" s="22">
        <v>1614</v>
      </c>
      <c r="D19" s="22">
        <f>Table14[[#This Row],[USA]]-Table14[[#This Row],[India ]]</f>
        <v>174904</v>
      </c>
    </row>
    <row r="20" spans="1:4" x14ac:dyDescent="0.3">
      <c r="A20" s="2">
        <v>43922</v>
      </c>
      <c r="B20" s="22">
        <v>205036</v>
      </c>
      <c r="C20" s="22">
        <v>2012</v>
      </c>
      <c r="D20" s="22">
        <f>Table14[[#This Row],[USA]]-Table14[[#This Row],[India ]]</f>
        <v>203024</v>
      </c>
    </row>
    <row r="21" spans="1:4" x14ac:dyDescent="0.3">
      <c r="A21" s="2">
        <v>43923</v>
      </c>
      <c r="B21" s="22">
        <v>235972</v>
      </c>
      <c r="C21" s="22">
        <v>2530</v>
      </c>
      <c r="D21" s="22">
        <f>Table14[[#This Row],[USA]]-Table14[[#This Row],[India ]]</f>
        <v>233442</v>
      </c>
    </row>
    <row r="22" spans="1:4" x14ac:dyDescent="0.3">
      <c r="A22" s="2">
        <v>43924</v>
      </c>
      <c r="B22" s="22">
        <v>265506</v>
      </c>
      <c r="C22" s="22">
        <v>3053</v>
      </c>
      <c r="D22" s="22">
        <f>Table14[[#This Row],[USA]]-Table14[[#This Row],[India ]]</f>
        <v>262453</v>
      </c>
    </row>
    <row r="23" spans="1:4" x14ac:dyDescent="0.3">
      <c r="A23" s="2">
        <v>43925</v>
      </c>
      <c r="B23" s="22">
        <v>300106</v>
      </c>
      <c r="C23" s="22">
        <v>3501</v>
      </c>
      <c r="D23" s="22">
        <f>Table14[[#This Row],[USA]]-Table14[[#This Row],[India ]]</f>
        <v>296605</v>
      </c>
    </row>
    <row r="24" spans="1:4" x14ac:dyDescent="0.3">
      <c r="A24" s="2">
        <v>43926</v>
      </c>
      <c r="B24" s="22">
        <v>324052</v>
      </c>
      <c r="C24" s="22">
        <v>3588</v>
      </c>
      <c r="D24" s="22">
        <f>Table14[[#This Row],[USA]]-Table14[[#This Row],[India ]]</f>
        <v>320464</v>
      </c>
    </row>
    <row r="25" spans="1:4" x14ac:dyDescent="0.3">
      <c r="A25" s="2">
        <v>43927</v>
      </c>
      <c r="B25" s="22">
        <v>352249</v>
      </c>
      <c r="C25" s="22">
        <v>4778</v>
      </c>
      <c r="D25" s="22">
        <f>Table14[[#This Row],[USA]]-Table14[[#This Row],[India ]]</f>
        <v>347471</v>
      </c>
    </row>
    <row r="26" spans="1:4" x14ac:dyDescent="0.3">
      <c r="A26" s="2">
        <v>43928</v>
      </c>
      <c r="B26" s="22">
        <v>385985</v>
      </c>
      <c r="C26" s="22">
        <v>5337</v>
      </c>
      <c r="D26" s="22">
        <f>Table14[[#This Row],[USA]]-Table14[[#This Row],[India ]]</f>
        <v>380648</v>
      </c>
    </row>
    <row r="27" spans="1:4" x14ac:dyDescent="0.3">
      <c r="A27" s="2">
        <v>43929</v>
      </c>
      <c r="B27" s="22">
        <v>410916</v>
      </c>
      <c r="C27" s="22">
        <v>5916</v>
      </c>
      <c r="D27" s="22">
        <f>Table14[[#This Row],[USA]]-Table14[[#This Row],[India ]]</f>
        <v>405000</v>
      </c>
    </row>
    <row r="28" spans="1:4" x14ac:dyDescent="0.3">
      <c r="A28" s="2">
        <v>43930</v>
      </c>
      <c r="B28" s="22">
        <v>455445</v>
      </c>
      <c r="C28" s="22">
        <v>6725</v>
      </c>
      <c r="D28" s="22">
        <f>Table14[[#This Row],[USA]]-Table14[[#This Row],[India ]]</f>
        <v>448720</v>
      </c>
    </row>
    <row r="29" spans="1:4" x14ac:dyDescent="0.3">
      <c r="A29" s="2">
        <v>43931</v>
      </c>
      <c r="B29" s="22">
        <v>489973</v>
      </c>
      <c r="C29" s="22">
        <v>7598</v>
      </c>
      <c r="D29" s="22">
        <f>Table14[[#This Row],[USA]]-Table14[[#This Row],[India ]]</f>
        <v>482375</v>
      </c>
    </row>
    <row r="30" spans="1:4" x14ac:dyDescent="0.3">
      <c r="A30" s="2">
        <v>43932</v>
      </c>
      <c r="B30" s="22">
        <v>521714</v>
      </c>
      <c r="C30" s="22">
        <v>8439</v>
      </c>
      <c r="D30" s="22">
        <f>Table14[[#This Row],[USA]]-Table14[[#This Row],[India ]]</f>
        <v>513275</v>
      </c>
    </row>
    <row r="31" spans="1:4" x14ac:dyDescent="0.3">
      <c r="A31" s="2">
        <v>43933</v>
      </c>
      <c r="B31" s="22">
        <v>546481</v>
      </c>
      <c r="C31" s="22">
        <v>9204</v>
      </c>
      <c r="D31" s="22">
        <f>Table14[[#This Row],[USA]]-Table14[[#This Row],[India ]]</f>
        <v>537277</v>
      </c>
    </row>
    <row r="32" spans="1:4" x14ac:dyDescent="0.3">
      <c r="A32" s="2">
        <v>43934</v>
      </c>
      <c r="B32" s="22">
        <v>574138</v>
      </c>
      <c r="C32" s="22">
        <v>10453</v>
      </c>
      <c r="D32" s="22">
        <f>Table14[[#This Row],[USA]]-Table14[[#This Row],[India ]]</f>
        <v>563685</v>
      </c>
    </row>
    <row r="33" spans="1:4" x14ac:dyDescent="0.3">
      <c r="A33" s="2">
        <v>43935</v>
      </c>
      <c r="B33" s="22">
        <v>596211</v>
      </c>
      <c r="C33" s="22">
        <v>11476</v>
      </c>
      <c r="D33" s="22">
        <f>Table14[[#This Row],[USA]]-Table14[[#This Row],[India ]]</f>
        <v>584735</v>
      </c>
    </row>
    <row r="34" spans="1:4" x14ac:dyDescent="0.3">
      <c r="A34" s="2">
        <v>43936</v>
      </c>
      <c r="B34" s="22">
        <v>619234</v>
      </c>
      <c r="C34" s="22">
        <v>12370</v>
      </c>
      <c r="D34" s="22">
        <f>Table14[[#This Row],[USA]]-Table14[[#This Row],[India ]]</f>
        <v>606864</v>
      </c>
    </row>
    <row r="35" spans="1:4" x14ac:dyDescent="0.3">
      <c r="A35" s="2">
        <v>43937</v>
      </c>
      <c r="B35" s="22">
        <v>666949</v>
      </c>
      <c r="C35" s="22">
        <v>13428</v>
      </c>
      <c r="D35" s="22">
        <f>Table14[[#This Row],[USA]]-Table14[[#This Row],[India ]]</f>
        <v>653521</v>
      </c>
    </row>
    <row r="36" spans="1:4" x14ac:dyDescent="0.3">
      <c r="A36" s="2">
        <v>43938</v>
      </c>
      <c r="B36" s="22">
        <v>689286</v>
      </c>
      <c r="C36" s="22">
        <v>14347</v>
      </c>
      <c r="D36" s="22">
        <f>Table14[[#This Row],[USA]]-Table14[[#This Row],[India ]]</f>
        <v>674939</v>
      </c>
    </row>
    <row r="37" spans="1:4" x14ac:dyDescent="0.3">
      <c r="A37" s="2">
        <v>43939</v>
      </c>
      <c r="B37" s="22">
        <v>726856</v>
      </c>
      <c r="C37" s="22">
        <v>15722</v>
      </c>
      <c r="D37" s="22">
        <f>Table14[[#This Row],[USA]]-Table14[[#This Row],[India ]]</f>
        <v>711134</v>
      </c>
    </row>
    <row r="38" spans="1:4" x14ac:dyDescent="0.3">
      <c r="A38" s="2">
        <v>43940</v>
      </c>
      <c r="B38" s="22">
        <v>755162</v>
      </c>
      <c r="C38" s="22">
        <v>17615</v>
      </c>
      <c r="D38" s="22">
        <f>Table14[[#This Row],[USA]]-Table14[[#This Row],[India ]]</f>
        <v>737547</v>
      </c>
    </row>
    <row r="39" spans="1:4" x14ac:dyDescent="0.3">
      <c r="A39" s="2">
        <v>43941</v>
      </c>
      <c r="B39" s="22">
        <v>779481</v>
      </c>
      <c r="C39" s="22">
        <v>18539</v>
      </c>
      <c r="D39" s="22">
        <f>Table14[[#This Row],[USA]]-Table14[[#This Row],[India ]]</f>
        <v>760942</v>
      </c>
    </row>
    <row r="40" spans="1:4" x14ac:dyDescent="0.3">
      <c r="A40" s="2">
        <v>43942</v>
      </c>
      <c r="B40" s="22">
        <v>811117</v>
      </c>
      <c r="C40" s="22">
        <v>20080</v>
      </c>
      <c r="D40" s="22">
        <f>Table14[[#This Row],[USA]]-Table14[[#This Row],[India ]]</f>
        <v>791037</v>
      </c>
    </row>
    <row r="41" spans="1:4" x14ac:dyDescent="0.3">
      <c r="A41" s="2">
        <v>43943</v>
      </c>
      <c r="B41" s="22">
        <v>837136</v>
      </c>
      <c r="C41" s="22">
        <v>21370</v>
      </c>
      <c r="D41" s="22">
        <f>Table14[[#This Row],[USA]]-Table14[[#This Row],[India ]]</f>
        <v>815766</v>
      </c>
    </row>
    <row r="42" spans="1:4" x14ac:dyDescent="0.3">
      <c r="A42" s="2">
        <v>43944</v>
      </c>
      <c r="B42" s="22">
        <v>869293</v>
      </c>
      <c r="C42" s="22">
        <v>23031</v>
      </c>
      <c r="D42" s="22">
        <f>Table14[[#This Row],[USA]]-Table14[[#This Row],[India ]]</f>
        <v>846262</v>
      </c>
    </row>
    <row r="43" spans="1:4" x14ac:dyDescent="0.3">
      <c r="A43" s="2">
        <v>43945</v>
      </c>
      <c r="B43" s="22">
        <v>904759</v>
      </c>
      <c r="C43" s="22">
        <v>24434</v>
      </c>
      <c r="D43" s="22">
        <f>Table14[[#This Row],[USA]]-Table14[[#This Row],[India ]]</f>
        <v>880325</v>
      </c>
    </row>
    <row r="44" spans="1:4" x14ac:dyDescent="0.3">
      <c r="A44" s="2">
        <v>43946</v>
      </c>
      <c r="B44" s="22">
        <v>945833</v>
      </c>
      <c r="C44" s="22">
        <v>26283</v>
      </c>
      <c r="D44" s="22">
        <f>Table14[[#This Row],[USA]]-Table14[[#This Row],[India ]]</f>
        <v>919550</v>
      </c>
    </row>
    <row r="45" spans="1:4" x14ac:dyDescent="0.3">
      <c r="A45" s="2">
        <v>43947</v>
      </c>
      <c r="B45" s="22">
        <v>975798</v>
      </c>
      <c r="C45" s="22">
        <v>27891</v>
      </c>
      <c r="D45" s="22">
        <f>Table14[[#This Row],[USA]]-Table14[[#This Row],[India ]]</f>
        <v>947907</v>
      </c>
    </row>
    <row r="46" spans="1:4" x14ac:dyDescent="0.3">
      <c r="A46" s="2">
        <v>43948</v>
      </c>
      <c r="B46" s="22">
        <v>999237</v>
      </c>
      <c r="C46" s="22">
        <v>29451</v>
      </c>
      <c r="D46" s="22">
        <f>Table14[[#This Row],[USA]]-Table14[[#This Row],[India ]]</f>
        <v>969786</v>
      </c>
    </row>
    <row r="47" spans="1:4" x14ac:dyDescent="0.3">
      <c r="A47" s="2">
        <v>43949</v>
      </c>
      <c r="B47" s="22">
        <v>1019823</v>
      </c>
      <c r="C47" s="22">
        <v>30631</v>
      </c>
      <c r="D47" s="22">
        <f>Table14[[#This Row],[USA]]-Table14[[#This Row],[India ]]</f>
        <v>989192</v>
      </c>
    </row>
    <row r="48" spans="1:4" x14ac:dyDescent="0.3">
      <c r="A48" s="2">
        <v>43950</v>
      </c>
      <c r="B48" s="22">
        <v>1048934</v>
      </c>
      <c r="C48" s="22">
        <v>33061</v>
      </c>
      <c r="D48" s="22">
        <f>Table14[[#This Row],[USA]]-Table14[[#This Row],[India ]]</f>
        <v>1015873</v>
      </c>
    </row>
    <row r="49" spans="1:4" x14ac:dyDescent="0.3">
      <c r="A49" s="2">
        <v>43951</v>
      </c>
      <c r="B49" s="22">
        <v>1076129</v>
      </c>
      <c r="C49" s="22">
        <v>34856</v>
      </c>
      <c r="D49" s="22">
        <f>Table14[[#This Row],[USA]]-Table14[[#This Row],[India ]]</f>
        <v>1041273</v>
      </c>
    </row>
    <row r="50" spans="1:4" x14ac:dyDescent="0.3">
      <c r="A50" s="2">
        <v>43952</v>
      </c>
      <c r="B50" s="22">
        <v>1111543</v>
      </c>
      <c r="C50" s="22">
        <v>37257</v>
      </c>
      <c r="D50" s="22">
        <f>Table14[[#This Row],[USA]]-Table14[[#This Row],[India ]]</f>
        <v>1074286</v>
      </c>
    </row>
    <row r="51" spans="1:4" x14ac:dyDescent="0.3">
      <c r="A51" s="2">
        <v>43953</v>
      </c>
      <c r="B51" s="22">
        <v>1147358</v>
      </c>
      <c r="C51" s="22">
        <v>39699</v>
      </c>
      <c r="D51" s="22">
        <f>Table14[[#This Row],[USA]]-Table14[[#This Row],[India ]]</f>
        <v>1107659</v>
      </c>
    </row>
    <row r="52" spans="1:4" x14ac:dyDescent="0.3">
      <c r="A52" s="2">
        <v>43954</v>
      </c>
      <c r="B52" s="22">
        <v>1171350</v>
      </c>
      <c r="C52" s="22">
        <v>42505</v>
      </c>
      <c r="D52" s="22">
        <f>Table14[[#This Row],[USA]]-Table14[[#This Row],[India ]]</f>
        <v>1128845</v>
      </c>
    </row>
    <row r="53" spans="1:4" x14ac:dyDescent="0.3">
      <c r="A53" s="2">
        <v>43955</v>
      </c>
      <c r="B53" s="22">
        <v>1200794</v>
      </c>
      <c r="C53" s="22">
        <v>44870</v>
      </c>
      <c r="D53" s="22">
        <f>Table14[[#This Row],[USA]]-Table14[[#This Row],[India ]]</f>
        <v>1155924</v>
      </c>
    </row>
    <row r="54" spans="1:4" x14ac:dyDescent="0.3">
      <c r="A54" s="2">
        <v>43956</v>
      </c>
      <c r="B54" s="22">
        <v>1224570</v>
      </c>
      <c r="C54" s="22">
        <v>49393</v>
      </c>
      <c r="D54" s="22">
        <f>Table14[[#This Row],[USA]]-Table14[[#This Row],[India ]]</f>
        <v>1175177</v>
      </c>
    </row>
    <row r="55" spans="1:4" x14ac:dyDescent="0.3">
      <c r="A55" s="2">
        <v>43957</v>
      </c>
      <c r="B55" s="22">
        <v>1246462</v>
      </c>
      <c r="C55" s="22">
        <v>52559</v>
      </c>
      <c r="D55" s="22">
        <f>Table14[[#This Row],[USA]]-Table14[[#This Row],[India ]]</f>
        <v>1193903</v>
      </c>
    </row>
    <row r="56" spans="1:4" x14ac:dyDescent="0.3">
      <c r="A56" s="2">
        <v>43958</v>
      </c>
      <c r="B56" s="22">
        <v>1277606</v>
      </c>
      <c r="C56" s="22">
        <v>56325</v>
      </c>
      <c r="D56" s="22">
        <f>Table14[[#This Row],[USA]]-Table14[[#This Row],[India ]]</f>
        <v>1221281</v>
      </c>
    </row>
    <row r="57" spans="1:4" x14ac:dyDescent="0.3">
      <c r="A57" s="2">
        <v>43959</v>
      </c>
      <c r="B57" s="22">
        <v>1303819</v>
      </c>
      <c r="C57" s="22">
        <v>59642</v>
      </c>
      <c r="D57" s="22">
        <f>Table14[[#This Row],[USA]]-Table14[[#This Row],[India ]]</f>
        <v>1244177</v>
      </c>
    </row>
    <row r="58" spans="1:4" x14ac:dyDescent="0.3">
      <c r="A58" s="2">
        <v>43960</v>
      </c>
      <c r="B58" s="22">
        <v>1333230</v>
      </c>
      <c r="C58" s="22">
        <v>62808</v>
      </c>
      <c r="D58" s="22">
        <f>Table14[[#This Row],[USA]]-Table14[[#This Row],[India ]]</f>
        <v>1270422</v>
      </c>
    </row>
    <row r="59" spans="1:4" x14ac:dyDescent="0.3">
      <c r="A59" s="2">
        <v>43961</v>
      </c>
      <c r="B59" s="22">
        <v>1353534</v>
      </c>
      <c r="C59" s="22">
        <v>67138</v>
      </c>
      <c r="D59" s="22">
        <f>Table14[[#This Row],[USA]]-Table14[[#This Row],[India ]]</f>
        <v>1286396</v>
      </c>
    </row>
    <row r="60" spans="1:4" x14ac:dyDescent="0.3">
      <c r="A60" s="2">
        <v>43962</v>
      </c>
      <c r="B60" s="22">
        <v>1375401</v>
      </c>
      <c r="C60" s="22">
        <v>70765</v>
      </c>
      <c r="D60" s="22">
        <f>Table14[[#This Row],[USA]]-Table14[[#This Row],[India ]]</f>
        <v>1304636</v>
      </c>
    </row>
    <row r="61" spans="1:4" x14ac:dyDescent="0.3">
      <c r="A61" s="2">
        <v>43963</v>
      </c>
      <c r="B61" s="22">
        <v>1395026</v>
      </c>
      <c r="C61" s="22">
        <v>74243</v>
      </c>
      <c r="D61" s="22">
        <f>Table14[[#This Row],[USA]]-Table14[[#This Row],[India ]]</f>
        <v>1320783</v>
      </c>
    </row>
    <row r="62" spans="1:4" x14ac:dyDescent="0.3">
      <c r="A62" s="2">
        <v>43964</v>
      </c>
      <c r="B62" s="22">
        <v>1418504</v>
      </c>
      <c r="C62" s="22">
        <v>78042</v>
      </c>
      <c r="D62" s="22">
        <f>Table14[[#This Row],[USA]]-Table14[[#This Row],[India ]]</f>
        <v>1340462</v>
      </c>
    </row>
    <row r="63" spans="1:4" x14ac:dyDescent="0.3">
      <c r="A63" s="2">
        <v>43965</v>
      </c>
      <c r="B63" s="22">
        <v>1440427</v>
      </c>
      <c r="C63" s="22">
        <v>81987</v>
      </c>
      <c r="D63" s="22">
        <f>Table14[[#This Row],[USA]]-Table14[[#This Row],[India ]]</f>
        <v>1358440</v>
      </c>
    </row>
    <row r="64" spans="1:4" x14ac:dyDescent="0.3">
      <c r="A64" s="2">
        <v>43966</v>
      </c>
      <c r="B64" s="22">
        <v>1470067</v>
      </c>
      <c r="C64" s="22">
        <v>85784</v>
      </c>
      <c r="D64" s="22">
        <f>Table14[[#This Row],[USA]]-Table14[[#This Row],[India ]]</f>
        <v>1384283</v>
      </c>
    </row>
    <row r="65" spans="1:4" x14ac:dyDescent="0.3">
      <c r="A65" s="2">
        <v>43967</v>
      </c>
      <c r="B65" s="22">
        <v>1495468</v>
      </c>
      <c r="C65" s="22">
        <v>90614</v>
      </c>
      <c r="D65" s="22">
        <f>Table14[[#This Row],[USA]]-Table14[[#This Row],[India ]]</f>
        <v>1404854</v>
      </c>
    </row>
    <row r="66" spans="1:4" x14ac:dyDescent="0.3">
      <c r="A66" s="2">
        <v>43968</v>
      </c>
      <c r="B66" s="22">
        <v>1515311</v>
      </c>
      <c r="C66" s="22">
        <v>95664</v>
      </c>
      <c r="D66" s="22">
        <f>Table14[[#This Row],[USA]]-Table14[[#This Row],[India ]]</f>
        <v>1419647</v>
      </c>
    </row>
    <row r="67" spans="1:4" x14ac:dyDescent="0.3">
      <c r="A67" s="2">
        <v>43969</v>
      </c>
      <c r="B67" s="22">
        <v>1535123</v>
      </c>
      <c r="C67" s="22">
        <v>100340</v>
      </c>
      <c r="D67" s="22">
        <f>Table14[[#This Row],[USA]]-Table14[[#This Row],[India ]]</f>
        <v>1434783</v>
      </c>
    </row>
    <row r="68" spans="1:4" x14ac:dyDescent="0.3">
      <c r="A68" s="2">
        <v>43970</v>
      </c>
      <c r="B68" s="22">
        <v>1558498</v>
      </c>
      <c r="C68" s="22">
        <v>106446</v>
      </c>
      <c r="D68" s="22">
        <f>Table14[[#This Row],[USA]]-Table14[[#This Row],[India ]]</f>
        <v>1452052</v>
      </c>
    </row>
    <row r="69" spans="1:4" x14ac:dyDescent="0.3">
      <c r="A69" s="2">
        <v>43971</v>
      </c>
      <c r="B69" s="22">
        <v>1577936</v>
      </c>
      <c r="C69" s="22">
        <v>111999</v>
      </c>
      <c r="D69" s="22">
        <f>Table14[[#This Row],[USA]]-Table14[[#This Row],[India ]]</f>
        <v>1465937</v>
      </c>
    </row>
    <row r="70" spans="1:4" x14ac:dyDescent="0.3">
      <c r="A70" s="2">
        <v>43973</v>
      </c>
      <c r="B70" s="22">
        <v>1630519</v>
      </c>
      <c r="C70" s="22">
        <v>124073</v>
      </c>
      <c r="D70" s="22">
        <f>Table14[[#This Row],[USA]]-Table14[[#This Row],[India ]]</f>
        <v>1506446</v>
      </c>
    </row>
    <row r="71" spans="1:4" x14ac:dyDescent="0.3">
      <c r="A71" s="2">
        <v>43974</v>
      </c>
      <c r="B71" s="22">
        <v>1655670</v>
      </c>
      <c r="C71" s="22">
        <v>131385</v>
      </c>
      <c r="D71" s="22">
        <f>Table14[[#This Row],[USA]]-Table14[[#This Row],[India ]]</f>
        <v>1524285</v>
      </c>
    </row>
    <row r="72" spans="1:4" x14ac:dyDescent="0.3">
      <c r="A72" s="2">
        <v>43975</v>
      </c>
      <c r="B72" s="22">
        <v>1673855</v>
      </c>
      <c r="C72" s="22">
        <v>138059</v>
      </c>
      <c r="D72" s="22">
        <f>Table14[[#This Row],[USA]]-Table14[[#This Row],[India ]]</f>
        <v>1535796</v>
      </c>
    </row>
    <row r="73" spans="1:4" x14ac:dyDescent="0.3">
      <c r="A73" s="2">
        <v>43976</v>
      </c>
      <c r="B73" s="22">
        <v>1695820</v>
      </c>
      <c r="C73" s="22">
        <v>144686</v>
      </c>
      <c r="D73" s="22">
        <f>Table14[[#This Row],[USA]]-Table14[[#This Row],[India ]]</f>
        <v>1551134</v>
      </c>
    </row>
    <row r="74" spans="1:4" x14ac:dyDescent="0.3">
      <c r="A74" s="2">
        <v>43977</v>
      </c>
      <c r="B74" s="22">
        <v>1713815</v>
      </c>
      <c r="C74" s="22">
        <v>150762</v>
      </c>
      <c r="D74" s="22">
        <f>Table14[[#This Row],[USA]]-Table14[[#This Row],[India ]]</f>
        <v>1563053</v>
      </c>
    </row>
    <row r="75" spans="1:4" x14ac:dyDescent="0.3">
      <c r="A75" s="2">
        <v>43978</v>
      </c>
      <c r="B75" s="22">
        <v>1735029</v>
      </c>
      <c r="C75" s="22">
        <v>157935</v>
      </c>
      <c r="D75" s="22">
        <f>Table14[[#This Row],[USA]]-Table14[[#This Row],[India ]]</f>
        <v>1577094</v>
      </c>
    </row>
    <row r="76" spans="1:4" x14ac:dyDescent="0.3">
      <c r="A76" s="2">
        <v>43979</v>
      </c>
      <c r="B76" s="22">
        <v>1757130</v>
      </c>
      <c r="C76" s="22">
        <v>165362</v>
      </c>
      <c r="D76" s="22">
        <f>Table14[[#This Row],[USA]]-Table14[[#This Row],[India ]]</f>
        <v>1591768</v>
      </c>
    </row>
    <row r="77" spans="1:4" x14ac:dyDescent="0.3">
      <c r="A77" s="2">
        <v>43980</v>
      </c>
      <c r="B77" s="22">
        <v>1777711</v>
      </c>
      <c r="C77" s="22">
        <v>173140</v>
      </c>
      <c r="D77" s="22">
        <f>Table14[[#This Row],[USA]]-Table14[[#This Row],[India ]]</f>
        <v>1604571</v>
      </c>
    </row>
    <row r="78" spans="1:4" x14ac:dyDescent="0.3">
      <c r="A78" s="2">
        <v>43981</v>
      </c>
      <c r="B78" s="22">
        <v>1805270</v>
      </c>
      <c r="C78" s="22">
        <v>181796</v>
      </c>
      <c r="D78" s="22">
        <f>Table14[[#This Row],[USA]]-Table14[[#This Row],[India ]]</f>
        <v>1623474</v>
      </c>
    </row>
    <row r="79" spans="1:4" x14ac:dyDescent="0.3">
      <c r="A79" s="2">
        <v>43982</v>
      </c>
      <c r="B79" s="22">
        <v>1826090</v>
      </c>
      <c r="C79" s="22">
        <v>190536</v>
      </c>
      <c r="D79" s="22">
        <f>Table14[[#This Row],[USA]]-Table14[[#This Row],[India ]]</f>
        <v>1635554</v>
      </c>
    </row>
    <row r="80" spans="1:4" x14ac:dyDescent="0.3">
      <c r="A80" s="2">
        <v>43983</v>
      </c>
      <c r="B80" s="22">
        <v>1842883</v>
      </c>
      <c r="C80" s="22">
        <v>197808</v>
      </c>
      <c r="D80" s="22">
        <f>Table14[[#This Row],[USA]]-Table14[[#This Row],[India ]]</f>
        <v>1645075</v>
      </c>
    </row>
    <row r="81" spans="1:4" x14ac:dyDescent="0.3">
      <c r="A81" s="2">
        <v>43984</v>
      </c>
      <c r="B81" s="22">
        <v>1868500</v>
      </c>
      <c r="C81" s="22">
        <v>207085</v>
      </c>
      <c r="D81" s="22">
        <f>Table14[[#This Row],[USA]]-Table14[[#This Row],[India ]]</f>
        <v>1661415</v>
      </c>
    </row>
    <row r="82" spans="1:4" x14ac:dyDescent="0.3">
      <c r="A82" s="2">
        <v>43985</v>
      </c>
      <c r="B82" s="22">
        <v>1890239</v>
      </c>
      <c r="C82" s="22">
        <v>216653</v>
      </c>
      <c r="D82" s="22">
        <f>Table14[[#This Row],[USA]]-Table14[[#This Row],[India ]]</f>
        <v>1673586</v>
      </c>
    </row>
    <row r="83" spans="1:4" x14ac:dyDescent="0.3">
      <c r="A83" s="2">
        <v>43986</v>
      </c>
      <c r="B83" s="22">
        <v>1910735</v>
      </c>
      <c r="C83" s="22">
        <v>226494</v>
      </c>
      <c r="D83" s="22">
        <f>Table14[[#This Row],[USA]]-Table14[[#This Row],[India ]]</f>
        <v>1684241</v>
      </c>
    </row>
    <row r="84" spans="1:4" x14ac:dyDescent="0.3">
      <c r="A84" s="2">
        <v>43987</v>
      </c>
      <c r="B84" s="22">
        <v>1934987</v>
      </c>
      <c r="C84" s="22">
        <v>236001</v>
      </c>
      <c r="D84" s="22">
        <f>Table14[[#This Row],[USA]]-Table14[[#This Row],[India ]]</f>
        <v>1698986</v>
      </c>
    </row>
    <row r="85" spans="1:4" x14ac:dyDescent="0.3">
      <c r="A85" s="2">
        <v>43988</v>
      </c>
      <c r="B85" s="22">
        <v>1976513</v>
      </c>
      <c r="C85" s="22">
        <v>246454</v>
      </c>
      <c r="D85" s="22">
        <f>Table14[[#This Row],[USA]]-Table14[[#This Row],[India ]]</f>
        <v>1730059</v>
      </c>
    </row>
    <row r="86" spans="1:4" x14ac:dyDescent="0.3">
      <c r="A86" s="2">
        <v>43989</v>
      </c>
      <c r="B86" s="22">
        <v>1996571</v>
      </c>
      <c r="C86" s="22">
        <v>257238</v>
      </c>
      <c r="D86" s="22">
        <f>Table14[[#This Row],[USA]]-Table14[[#This Row],[India ]]</f>
        <v>1739333</v>
      </c>
    </row>
    <row r="87" spans="1:4" x14ac:dyDescent="0.3">
      <c r="A87" s="2">
        <v>43990</v>
      </c>
      <c r="B87" s="22">
        <v>2014110</v>
      </c>
      <c r="C87" s="22">
        <v>265827</v>
      </c>
      <c r="D87" s="22">
        <f>Table14[[#This Row],[USA]]-Table14[[#This Row],[India ]]</f>
        <v>1748283</v>
      </c>
    </row>
    <row r="88" spans="1:4" x14ac:dyDescent="0.3">
      <c r="A88" s="2">
        <v>43991</v>
      </c>
      <c r="B88" s="22">
        <v>2033996</v>
      </c>
      <c r="C88" s="22">
        <v>274479</v>
      </c>
      <c r="D88" s="22">
        <f>Table14[[#This Row],[USA]]-Table14[[#This Row],[India ]]</f>
        <v>1759517</v>
      </c>
    </row>
    <row r="89" spans="1:4" x14ac:dyDescent="0.3">
      <c r="A89" s="2">
        <v>43992</v>
      </c>
      <c r="B89" s="22">
        <v>2055368</v>
      </c>
      <c r="C89" s="22">
        <v>286833</v>
      </c>
      <c r="D89" s="22">
        <f>Table14[[#This Row],[USA]]-Table14[[#This Row],[India ]]</f>
        <v>1768535</v>
      </c>
    </row>
    <row r="90" spans="1:4" x14ac:dyDescent="0.3">
      <c r="A90" s="2">
        <v>43993</v>
      </c>
      <c r="B90" s="22">
        <v>2076495</v>
      </c>
      <c r="C90" s="22">
        <v>297832</v>
      </c>
      <c r="D90" s="22">
        <f>Table14[[#This Row],[USA]]-Table14[[#This Row],[India ]]</f>
        <v>1778663</v>
      </c>
    </row>
    <row r="91" spans="1:4" x14ac:dyDescent="0.3">
      <c r="A91" s="2">
        <v>43994</v>
      </c>
      <c r="B91" s="22">
        <v>2101000</v>
      </c>
      <c r="C91" s="22">
        <v>309405</v>
      </c>
      <c r="D91" s="22">
        <f>Table14[[#This Row],[USA]]-Table14[[#This Row],[India ]]</f>
        <v>1791595</v>
      </c>
    </row>
    <row r="92" spans="1:4" x14ac:dyDescent="0.3">
      <c r="A92" s="2">
        <v>43995</v>
      </c>
      <c r="B92" s="22">
        <v>2134957</v>
      </c>
      <c r="C92" s="22">
        <v>321626</v>
      </c>
      <c r="D92" s="22">
        <f>Table14[[#This Row],[USA]]-Table14[[#This Row],[India ]]</f>
        <v>1813331</v>
      </c>
    </row>
    <row r="93" spans="1:4" x14ac:dyDescent="0.3">
      <c r="A93" s="2">
        <v>43996</v>
      </c>
      <c r="B93" s="22">
        <v>2151730</v>
      </c>
      <c r="C93" s="22">
        <v>332901</v>
      </c>
      <c r="D93" s="22">
        <f>Table14[[#This Row],[USA]]-Table14[[#This Row],[India ]]</f>
        <v>1818829</v>
      </c>
    </row>
    <row r="94" spans="1:4" x14ac:dyDescent="0.3">
      <c r="A94" s="2">
        <v>43997</v>
      </c>
      <c r="B94" s="22">
        <v>2171670</v>
      </c>
      <c r="C94" s="22">
        <v>342845</v>
      </c>
      <c r="D94" s="22">
        <f>Table14[[#This Row],[USA]]-Table14[[#This Row],[India ]]</f>
        <v>1828825</v>
      </c>
    </row>
    <row r="95" spans="1:4" x14ac:dyDescent="0.3">
      <c r="A95" s="2">
        <v>43998</v>
      </c>
      <c r="B95" s="22">
        <v>2194667</v>
      </c>
      <c r="C95" s="22">
        <v>352815</v>
      </c>
      <c r="D95" s="22">
        <f>Table14[[#This Row],[USA]]-Table14[[#This Row],[India ]]</f>
        <v>1841852</v>
      </c>
    </row>
    <row r="96" spans="1:4" x14ac:dyDescent="0.3">
      <c r="A96" s="2">
        <v>43999</v>
      </c>
      <c r="B96" s="22">
        <v>2219755</v>
      </c>
      <c r="C96" s="22">
        <v>360795</v>
      </c>
      <c r="D96" s="22">
        <f>Table14[[#This Row],[USA]]-Table14[[#This Row],[India ]]</f>
        <v>1858960</v>
      </c>
    </row>
    <row r="97" spans="1:4" x14ac:dyDescent="0.3">
      <c r="A97" s="2">
        <v>44000</v>
      </c>
      <c r="B97" s="22">
        <v>2246940</v>
      </c>
      <c r="C97" s="22">
        <v>378171</v>
      </c>
      <c r="D97" s="22">
        <f>Table14[[#This Row],[USA]]-Table14[[#This Row],[India ]]</f>
        <v>1868769</v>
      </c>
    </row>
    <row r="98" spans="1:4" x14ac:dyDescent="0.3">
      <c r="A98" s="2">
        <v>44001</v>
      </c>
      <c r="B98" s="22">
        <v>2278917</v>
      </c>
      <c r="C98" s="22">
        <v>392536</v>
      </c>
      <c r="D98" s="22">
        <f>Table14[[#This Row],[USA]]-Table14[[#This Row],[India ]]</f>
        <v>1886381</v>
      </c>
    </row>
    <row r="99" spans="1:4" x14ac:dyDescent="0.3">
      <c r="A99" s="2">
        <v>44002</v>
      </c>
      <c r="B99" s="22">
        <v>2313920</v>
      </c>
      <c r="C99" s="22">
        <v>407689</v>
      </c>
      <c r="D99" s="22">
        <f>Table14[[#This Row],[USA]]-Table14[[#This Row],[India ]]</f>
        <v>1906231</v>
      </c>
    </row>
    <row r="100" spans="1:4" x14ac:dyDescent="0.3">
      <c r="A100" s="2">
        <v>44003</v>
      </c>
      <c r="B100" s="22">
        <v>2344023</v>
      </c>
      <c r="C100" s="22">
        <v>426473</v>
      </c>
      <c r="D100" s="22">
        <f>Table14[[#This Row],[USA]]-Table14[[#This Row],[India ]]</f>
        <v>1917550</v>
      </c>
    </row>
    <row r="101" spans="1:4" x14ac:dyDescent="0.3">
      <c r="A101" s="2">
        <v>44004</v>
      </c>
      <c r="B101" s="22">
        <v>2367445</v>
      </c>
      <c r="C101" s="22">
        <v>440174</v>
      </c>
      <c r="D101" s="22">
        <f>Table14[[#This Row],[USA]]-Table14[[#This Row],[India ]]</f>
        <v>1927271</v>
      </c>
    </row>
    <row r="102" spans="1:4" x14ac:dyDescent="0.3">
      <c r="A102" s="2">
        <v>44005</v>
      </c>
      <c r="B102" s="22">
        <v>2416304</v>
      </c>
      <c r="C102" s="22">
        <v>456062</v>
      </c>
      <c r="D102" s="22">
        <f>Table14[[#This Row],[USA]]-Table14[[#This Row],[India ]]</f>
        <v>1960242</v>
      </c>
    </row>
    <row r="103" spans="1:4" x14ac:dyDescent="0.3">
      <c r="A103" s="2">
        <v>44006</v>
      </c>
      <c r="B103" s="22">
        <v>2441111</v>
      </c>
      <c r="C103" s="22">
        <v>473170</v>
      </c>
      <c r="D103" s="22">
        <f>Table14[[#This Row],[USA]]-Table14[[#This Row],[India ]]</f>
        <v>1967941</v>
      </c>
    </row>
    <row r="104" spans="1:4" x14ac:dyDescent="0.3">
      <c r="A104" s="2">
        <v>44007</v>
      </c>
      <c r="B104" s="22">
        <v>2496955</v>
      </c>
      <c r="C104" s="22">
        <v>491170</v>
      </c>
      <c r="D104" s="22">
        <f>Table14[[#This Row],[USA]]-Table14[[#This Row],[India ]]</f>
        <v>2005785</v>
      </c>
    </row>
    <row r="105" spans="1:4" x14ac:dyDescent="0.3">
      <c r="A105" s="2">
        <v>44008</v>
      </c>
      <c r="B105" s="22">
        <v>2527025</v>
      </c>
      <c r="C105" s="22">
        <v>509170</v>
      </c>
      <c r="D105" s="22">
        <f>Table14[[#This Row],[USA]]-Table14[[#This Row],[India ]]</f>
        <v>2017855</v>
      </c>
    </row>
    <row r="106" spans="1:4" x14ac:dyDescent="0.3">
      <c r="A106" s="2">
        <v>44009</v>
      </c>
      <c r="B106" s="22">
        <v>2586255</v>
      </c>
      <c r="C106" s="22">
        <v>529577</v>
      </c>
      <c r="D106" s="22">
        <f>Table14[[#This Row],[USA]]-Table14[[#This Row],[India ]]</f>
        <v>2056678</v>
      </c>
    </row>
    <row r="107" spans="1:4" x14ac:dyDescent="0.3">
      <c r="A107" s="2">
        <v>44010</v>
      </c>
      <c r="B107" s="22">
        <v>2617847</v>
      </c>
      <c r="C107" s="22">
        <v>548869</v>
      </c>
      <c r="D107" s="22">
        <f>Table14[[#This Row],[USA]]-Table14[[#This Row],[India ]]</f>
        <v>2068978</v>
      </c>
    </row>
    <row r="108" spans="1:4" x14ac:dyDescent="0.3">
      <c r="A108" s="2">
        <v>44011</v>
      </c>
      <c r="B108" s="22">
        <v>2652334</v>
      </c>
      <c r="C108" s="22">
        <v>566931</v>
      </c>
      <c r="D108" s="22">
        <f>Table14[[#This Row],[USA]]-Table14[[#This Row],[India ]]</f>
        <v>2085403</v>
      </c>
    </row>
    <row r="109" spans="1:4" x14ac:dyDescent="0.3">
      <c r="A109" s="2">
        <v>44012</v>
      </c>
      <c r="B109" s="22">
        <v>2699317</v>
      </c>
      <c r="C109" s="22">
        <v>585197</v>
      </c>
      <c r="D109" s="22">
        <f>Table14[[#This Row],[USA]]-Table14[[#This Row],[India ]]</f>
        <v>2114120</v>
      </c>
    </row>
    <row r="110" spans="1:4" x14ac:dyDescent="0.3">
      <c r="A110" s="2">
        <v>44013</v>
      </c>
      <c r="B110" s="22">
        <v>2751571</v>
      </c>
      <c r="C110" s="22">
        <v>604808</v>
      </c>
      <c r="D110" s="22">
        <f>Table14[[#This Row],[USA]]-Table14[[#This Row],[India ]]</f>
        <v>2146763</v>
      </c>
    </row>
    <row r="111" spans="1:4" x14ac:dyDescent="0.3">
      <c r="A111" s="2">
        <v>44014</v>
      </c>
      <c r="B111" s="22">
        <v>2804733</v>
      </c>
      <c r="C111" s="22">
        <v>626651</v>
      </c>
      <c r="D111" s="22">
        <f>Table14[[#This Row],[USA]]-Table14[[#This Row],[India ]]</f>
        <v>2178082</v>
      </c>
    </row>
    <row r="112" spans="1:4" x14ac:dyDescent="0.3">
      <c r="A112" s="2">
        <v>44015</v>
      </c>
      <c r="B112" s="22">
        <v>2860640</v>
      </c>
      <c r="C112" s="22">
        <v>646987</v>
      </c>
      <c r="D112" s="22">
        <f>Table14[[#This Row],[USA]]-Table14[[#This Row],[India ]]</f>
        <v>2213653</v>
      </c>
    </row>
    <row r="113" spans="1:4" x14ac:dyDescent="0.3">
      <c r="A113" s="2">
        <v>44016</v>
      </c>
      <c r="B113" s="22">
        <v>2914838</v>
      </c>
      <c r="C113" s="22">
        <v>672644</v>
      </c>
      <c r="D113" s="22">
        <f>Table14[[#This Row],[USA]]-Table14[[#This Row],[India ]]</f>
        <v>2242194</v>
      </c>
    </row>
    <row r="114" spans="1:4" x14ac:dyDescent="0.3">
      <c r="A114" s="2">
        <v>44017</v>
      </c>
      <c r="B114" s="22">
        <v>2959188</v>
      </c>
      <c r="C114" s="22">
        <v>697069</v>
      </c>
      <c r="D114" s="22">
        <f>Table14[[#This Row],[USA]]-Table14[[#This Row],[India ]]</f>
        <v>2262119</v>
      </c>
    </row>
    <row r="115" spans="1:4" x14ac:dyDescent="0.3">
      <c r="A115" s="2">
        <v>44018</v>
      </c>
      <c r="B115" s="22">
        <v>3005724</v>
      </c>
      <c r="C115" s="22">
        <v>719447</v>
      </c>
      <c r="D115" s="22">
        <f>Table14[[#This Row],[USA]]-Table14[[#This Row],[India ]]</f>
        <v>2286277</v>
      </c>
    </row>
    <row r="116" spans="1:4" x14ac:dyDescent="0.3">
      <c r="A116" s="2">
        <v>44019</v>
      </c>
      <c r="B116" s="22">
        <v>3061364</v>
      </c>
      <c r="C116" s="22">
        <v>742016</v>
      </c>
      <c r="D116" s="22">
        <f>Table14[[#This Row],[USA]]-Table14[[#This Row],[India ]]</f>
        <v>2319348</v>
      </c>
    </row>
    <row r="117" spans="1:4" x14ac:dyDescent="0.3">
      <c r="A117" s="2">
        <v>44020</v>
      </c>
      <c r="B117" s="22">
        <v>3120481</v>
      </c>
      <c r="C117" s="22">
        <v>768345</v>
      </c>
      <c r="D117" s="22">
        <f>Table14[[#This Row],[USA]]-Table14[[#This Row],[India ]]</f>
        <v>2352136</v>
      </c>
    </row>
    <row r="118" spans="1:4" x14ac:dyDescent="0.3">
      <c r="A118" s="2">
        <v>44021</v>
      </c>
      <c r="B118" s="22">
        <v>3206370</v>
      </c>
      <c r="C118" s="22">
        <v>794855</v>
      </c>
      <c r="D118" s="22">
        <f>Table14[[#This Row],[USA]]-Table14[[#This Row],[India ]]</f>
        <v>2411515</v>
      </c>
    </row>
    <row r="119" spans="1:4" x14ac:dyDescent="0.3">
      <c r="A119" s="2">
        <v>44022</v>
      </c>
      <c r="B119" s="22">
        <v>3250705</v>
      </c>
      <c r="C119" s="22">
        <v>821493</v>
      </c>
      <c r="D119" s="22">
        <f>Table14[[#This Row],[USA]]-Table14[[#This Row],[India ]]</f>
        <v>2429212</v>
      </c>
    </row>
    <row r="120" spans="1:4" x14ac:dyDescent="0.3">
      <c r="A120" s="2">
        <v>44023</v>
      </c>
      <c r="B120" s="22">
        <v>3329621</v>
      </c>
      <c r="C120" s="22">
        <v>850358</v>
      </c>
      <c r="D120" s="22">
        <f>Table14[[#This Row],[USA]]-Table14[[#This Row],[India ]]</f>
        <v>2479263</v>
      </c>
    </row>
    <row r="121" spans="1:4" x14ac:dyDescent="0.3">
      <c r="A121" s="2">
        <v>44024</v>
      </c>
      <c r="B121" s="22">
        <v>3388832</v>
      </c>
      <c r="C121" s="22">
        <v>879447</v>
      </c>
      <c r="D121" s="22">
        <f>Table14[[#This Row],[USA]]-Table14[[#This Row],[India ]]</f>
        <v>2509385</v>
      </c>
    </row>
    <row r="122" spans="1:4" x14ac:dyDescent="0.3">
      <c r="A122" s="2">
        <v>44025</v>
      </c>
      <c r="B122" s="22">
        <v>3441503</v>
      </c>
      <c r="C122" s="22">
        <v>906612</v>
      </c>
      <c r="D122" s="22">
        <f>Table14[[#This Row],[USA]]-Table14[[#This Row],[India ]]</f>
        <v>2534891</v>
      </c>
    </row>
    <row r="123" spans="1:4" x14ac:dyDescent="0.3">
      <c r="A123" s="2">
        <v>44026</v>
      </c>
      <c r="B123" s="22">
        <v>3483362</v>
      </c>
      <c r="C123" s="22">
        <v>933450</v>
      </c>
      <c r="D123" s="22">
        <f>Table14[[#This Row],[USA]]-Table14[[#This Row],[India ]]</f>
        <v>2549912</v>
      </c>
    </row>
    <row r="124" spans="1:4" x14ac:dyDescent="0.3">
      <c r="A124" s="2">
        <v>44027</v>
      </c>
      <c r="B124" s="22">
        <v>3569568</v>
      </c>
      <c r="C124" s="22">
        <v>965858</v>
      </c>
      <c r="D124" s="22">
        <f>Table14[[#This Row],[USA]]-Table14[[#This Row],[India ]]</f>
        <v>2603710</v>
      </c>
    </row>
    <row r="125" spans="1:4" x14ac:dyDescent="0.3">
      <c r="A125" s="2">
        <v>44028</v>
      </c>
      <c r="B125" s="22">
        <v>3644742</v>
      </c>
      <c r="C125" s="22">
        <v>1002707</v>
      </c>
      <c r="D125" s="22">
        <f>Table14[[#This Row],[USA]]-Table14[[#This Row],[India ]]</f>
        <v>2642035</v>
      </c>
    </row>
    <row r="126" spans="1:4" x14ac:dyDescent="0.3">
      <c r="A126" s="2">
        <v>44029</v>
      </c>
      <c r="B126" s="22">
        <v>3725956</v>
      </c>
      <c r="C126" s="22">
        <v>1037249</v>
      </c>
      <c r="D126" s="22">
        <f>Table14[[#This Row],[USA]]-Table14[[#This Row],[India ]]</f>
        <v>2688707</v>
      </c>
    </row>
    <row r="127" spans="1:4" x14ac:dyDescent="0.3">
      <c r="A127" s="2">
        <v>44030</v>
      </c>
      <c r="B127" s="22">
        <v>3819928</v>
      </c>
      <c r="C127" s="22">
        <v>1077864</v>
      </c>
      <c r="D127" s="22">
        <f>Table14[[#This Row],[USA]]-Table14[[#This Row],[India ]]</f>
        <v>2742064</v>
      </c>
    </row>
    <row r="128" spans="1:4" x14ac:dyDescent="0.3">
      <c r="A128" s="2">
        <v>44031</v>
      </c>
      <c r="B128" s="22">
        <v>3861874</v>
      </c>
      <c r="C128" s="22">
        <v>1116999</v>
      </c>
      <c r="D128" s="22">
        <f>Table14[[#This Row],[USA]]-Table14[[#This Row],[India ]]</f>
        <v>2744875</v>
      </c>
    </row>
    <row r="129" spans="1:4" x14ac:dyDescent="0.3">
      <c r="A129" s="2">
        <v>44032</v>
      </c>
      <c r="B129" s="22">
        <v>3927183</v>
      </c>
      <c r="C129" s="22">
        <v>1153824</v>
      </c>
      <c r="D129" s="22">
        <f>Table14[[#This Row],[USA]]-Table14[[#This Row],[India ]]</f>
        <v>2773359</v>
      </c>
    </row>
    <row r="130" spans="1:4" x14ac:dyDescent="0.3">
      <c r="A130" s="2">
        <v>44033</v>
      </c>
      <c r="B130" s="22">
        <v>3986603</v>
      </c>
      <c r="C130" s="22">
        <v>1192151</v>
      </c>
      <c r="D130" s="22">
        <f>Table14[[#This Row],[USA]]-Table14[[#This Row],[India ]]</f>
        <v>2794452</v>
      </c>
    </row>
    <row r="131" spans="1:4" x14ac:dyDescent="0.3">
      <c r="A131" s="2">
        <v>44034</v>
      </c>
      <c r="B131" s="22">
        <v>4066069</v>
      </c>
      <c r="C131" s="22">
        <v>1239684</v>
      </c>
      <c r="D131" s="22">
        <f>Table14[[#This Row],[USA]]-Table14[[#This Row],[India ]]</f>
        <v>2826385</v>
      </c>
    </row>
    <row r="132" spans="1:4" x14ac:dyDescent="0.3">
      <c r="A132" s="2">
        <v>44035</v>
      </c>
      <c r="B132" s="22">
        <v>4129405</v>
      </c>
      <c r="C132" s="22">
        <v>1286314</v>
      </c>
      <c r="D132" s="22">
        <f>Table14[[#This Row],[USA]]-Table14[[#This Row],[India ]]</f>
        <v>2843091</v>
      </c>
    </row>
    <row r="133" spans="1:4" x14ac:dyDescent="0.3">
      <c r="A133" s="2">
        <v>44036</v>
      </c>
      <c r="B133" s="22">
        <v>4205389</v>
      </c>
      <c r="C133" s="22">
        <v>1337021</v>
      </c>
      <c r="D133" s="22">
        <f>Table14[[#This Row],[USA]]-Table14[[#This Row],[India ]]</f>
        <v>2868368</v>
      </c>
    </row>
    <row r="134" spans="1:4" x14ac:dyDescent="0.3">
      <c r="A134" s="2">
        <v>44037</v>
      </c>
      <c r="B134" s="22">
        <v>4309110</v>
      </c>
      <c r="C134" s="22">
        <v>1385494</v>
      </c>
      <c r="D134" s="22">
        <f>Table14[[#This Row],[USA]]-Table14[[#This Row],[India ]]</f>
        <v>2923616</v>
      </c>
    </row>
    <row r="135" spans="1:4" x14ac:dyDescent="0.3">
      <c r="A135" s="2">
        <v>44038</v>
      </c>
      <c r="B135" s="22">
        <v>4341491</v>
      </c>
      <c r="C135" s="22">
        <v>1435213</v>
      </c>
      <c r="D135" s="22">
        <f>Table14[[#This Row],[USA]]-Table14[[#This Row],[India ]]</f>
        <v>2906278</v>
      </c>
    </row>
    <row r="136" spans="1:4" x14ac:dyDescent="0.3">
      <c r="A136" s="2">
        <v>44039</v>
      </c>
      <c r="B136" s="22">
        <v>4398184</v>
      </c>
      <c r="C136" s="22">
        <v>1482386</v>
      </c>
      <c r="D136" s="22">
        <f>Table14[[#This Row],[USA]]-Table14[[#This Row],[India ]]</f>
        <v>2915798</v>
      </c>
    </row>
    <row r="137" spans="1:4" x14ac:dyDescent="0.3">
      <c r="A137" s="2">
        <v>44040</v>
      </c>
      <c r="B137" s="22">
        <v>4459780</v>
      </c>
      <c r="C137" s="22">
        <v>1531783</v>
      </c>
      <c r="D137" s="22">
        <f>Table14[[#This Row],[USA]]-Table14[[#This Row],[India ]]</f>
        <v>2927997</v>
      </c>
    </row>
    <row r="138" spans="1:4" x14ac:dyDescent="0.3">
      <c r="A138" s="2">
        <v>44041</v>
      </c>
      <c r="B138" s="22">
        <v>4526481</v>
      </c>
      <c r="C138" s="22">
        <v>1584299</v>
      </c>
      <c r="D138" s="22">
        <f>Table14[[#This Row],[USA]]-Table14[[#This Row],[India ]]</f>
        <v>2942182</v>
      </c>
    </row>
    <row r="139" spans="1:4" x14ac:dyDescent="0.3">
      <c r="A139" s="2">
        <v>44042</v>
      </c>
      <c r="B139" s="22">
        <v>4597359</v>
      </c>
      <c r="C139" s="22">
        <v>1639184</v>
      </c>
      <c r="D139" s="22">
        <f>Table14[[#This Row],[USA]]-Table14[[#This Row],[India ]]</f>
        <v>2958175</v>
      </c>
    </row>
    <row r="140" spans="1:4" x14ac:dyDescent="0.3">
      <c r="A140" s="2">
        <v>44043</v>
      </c>
      <c r="B140" s="22">
        <v>4668940</v>
      </c>
      <c r="C140" s="22">
        <v>1696780</v>
      </c>
      <c r="D140" s="22">
        <f>Table14[[#This Row],[USA]]-Table14[[#This Row],[India ]]</f>
        <v>2972160</v>
      </c>
    </row>
    <row r="141" spans="1:4" x14ac:dyDescent="0.3">
      <c r="A141" s="2">
        <v>44044</v>
      </c>
      <c r="B141" s="22">
        <v>4735253</v>
      </c>
      <c r="C141" s="22">
        <v>1751919</v>
      </c>
      <c r="D141" s="22">
        <f>Table14[[#This Row],[USA]]-Table14[[#This Row],[India ]]</f>
        <v>2983334</v>
      </c>
    </row>
    <row r="142" spans="1:4" x14ac:dyDescent="0.3">
      <c r="A142" s="2">
        <v>44045</v>
      </c>
      <c r="B142" s="22">
        <v>4789949</v>
      </c>
      <c r="C142" s="22">
        <v>1804702</v>
      </c>
      <c r="D142" s="22">
        <f>Table14[[#This Row],[USA]]-Table14[[#This Row],[India ]]</f>
        <v>2985247</v>
      </c>
    </row>
    <row r="143" spans="1:4" x14ac:dyDescent="0.3">
      <c r="A143" s="2">
        <v>44046</v>
      </c>
      <c r="B143" s="22">
        <v>4827847</v>
      </c>
      <c r="C143" s="22">
        <v>1854620</v>
      </c>
      <c r="D143" s="22">
        <f>Table14[[#This Row],[USA]]-Table14[[#This Row],[India ]]</f>
        <v>2973227</v>
      </c>
    </row>
    <row r="144" spans="1:4" x14ac:dyDescent="0.3">
      <c r="A144" s="2">
        <v>44047</v>
      </c>
      <c r="B144" s="22">
        <v>4882744</v>
      </c>
      <c r="C144" s="22">
        <v>1906121</v>
      </c>
      <c r="D144" s="22">
        <f>Table14[[#This Row],[USA]]-Table14[[#This Row],[India ]]</f>
        <v>2976623</v>
      </c>
    </row>
    <row r="145" spans="1:4" x14ac:dyDescent="0.3">
      <c r="A145" s="2">
        <v>44048</v>
      </c>
      <c r="B145" s="22">
        <v>4936752</v>
      </c>
      <c r="C145" s="22">
        <v>1959822</v>
      </c>
      <c r="D145" s="22">
        <f>Table14[[#This Row],[USA]]-Table14[[#This Row],[India ]]</f>
        <v>2976930</v>
      </c>
    </row>
    <row r="146" spans="1:4" x14ac:dyDescent="0.3">
      <c r="A146" s="2">
        <v>44049</v>
      </c>
      <c r="B146" s="22">
        <v>4997741</v>
      </c>
      <c r="C146" s="22">
        <v>2025338</v>
      </c>
      <c r="D146" s="22">
        <f>Table14[[#This Row],[USA]]-Table14[[#This Row],[India ]]</f>
        <v>2972403</v>
      </c>
    </row>
    <row r="147" spans="1:4" x14ac:dyDescent="0.3">
      <c r="A147" s="2">
        <v>44050</v>
      </c>
      <c r="B147" s="22">
        <v>5050976</v>
      </c>
      <c r="C147" s="22">
        <v>2086506</v>
      </c>
      <c r="D147" s="22">
        <f>Table14[[#This Row],[USA]]-Table14[[#This Row],[India ]]</f>
        <v>2964470</v>
      </c>
    </row>
    <row r="148" spans="1:4" x14ac:dyDescent="0.3">
      <c r="A148" s="2">
        <v>44051</v>
      </c>
      <c r="B148" s="22">
        <v>5144274</v>
      </c>
      <c r="C148" s="22">
        <v>2152020</v>
      </c>
      <c r="D148" s="22">
        <f>Table14[[#This Row],[USA]]-Table14[[#This Row],[India ]]</f>
        <v>2992254</v>
      </c>
    </row>
    <row r="149" spans="1:4" x14ac:dyDescent="0.3">
      <c r="A149" s="2">
        <v>44052</v>
      </c>
      <c r="B149" s="22">
        <v>5166319</v>
      </c>
      <c r="C149" s="22">
        <v>2212484</v>
      </c>
      <c r="D149" s="22">
        <f>Table14[[#This Row],[USA]]-Table14[[#This Row],[India ]]</f>
        <v>2953835</v>
      </c>
    </row>
    <row r="150" spans="1:4" x14ac:dyDescent="0.3">
      <c r="A150" s="2">
        <v>44053</v>
      </c>
      <c r="B150" s="22">
        <v>5216313</v>
      </c>
      <c r="C150" s="22">
        <v>2266954</v>
      </c>
      <c r="D150" s="22">
        <f>Table14[[#This Row],[USA]]-Table14[[#This Row],[India ]]</f>
        <v>2949359</v>
      </c>
    </row>
    <row r="151" spans="1:4" x14ac:dyDescent="0.3">
      <c r="A151" s="2">
        <v>44056</v>
      </c>
      <c r="B151" s="22">
        <v>5365527</v>
      </c>
      <c r="C151" s="22">
        <v>2431558</v>
      </c>
      <c r="D151" s="22">
        <f>Table14[[#This Row],[USA]]-Table14[[#This Row],[India ]]</f>
        <v>2933969</v>
      </c>
    </row>
    <row r="152" spans="1:4" x14ac:dyDescent="0.3">
      <c r="A152" s="2">
        <v>44057</v>
      </c>
      <c r="B152" s="22">
        <v>5438450</v>
      </c>
      <c r="C152" s="22">
        <v>2525144</v>
      </c>
      <c r="D152" s="22">
        <f>Table14[[#This Row],[USA]]-Table14[[#This Row],[India ]]</f>
        <v>2913306</v>
      </c>
    </row>
    <row r="153" spans="1:4" x14ac:dyDescent="0.3">
      <c r="A153" s="2">
        <v>44060</v>
      </c>
      <c r="B153" s="22">
        <v>5574987</v>
      </c>
      <c r="C153" s="22">
        <v>2693753</v>
      </c>
      <c r="D153" s="22">
        <f>Table14[[#This Row],[USA]]-Table14[[#This Row],[India ]]</f>
        <v>2881234</v>
      </c>
    </row>
    <row r="154" spans="1:4" x14ac:dyDescent="0.3">
      <c r="A154" s="2">
        <v>44061</v>
      </c>
      <c r="B154" s="22">
        <v>5621342</v>
      </c>
      <c r="C154" s="22">
        <v>2752269</v>
      </c>
      <c r="D154" s="22">
        <f>Table14[[#This Row],[USA]]-Table14[[#This Row],[India ]]</f>
        <v>2869073</v>
      </c>
    </row>
    <row r="155" spans="1:4" x14ac:dyDescent="0.3">
      <c r="A155" s="2">
        <v>44062</v>
      </c>
      <c r="B155" s="22">
        <v>5673662</v>
      </c>
      <c r="C155" s="22">
        <v>2835722</v>
      </c>
      <c r="D155" s="22">
        <f>Table14[[#This Row],[USA]]-Table14[[#This Row],[India ]]</f>
        <v>2837940</v>
      </c>
    </row>
    <row r="156" spans="1:4" x14ac:dyDescent="0.3">
      <c r="A156" s="2">
        <v>44063</v>
      </c>
      <c r="B156" s="22">
        <v>5717825</v>
      </c>
      <c r="C156" s="22">
        <v>2904193</v>
      </c>
      <c r="D156" s="22">
        <f>Table14[[#This Row],[USA]]-Table14[[#This Row],[India ]]</f>
        <v>2813632</v>
      </c>
    </row>
    <row r="157" spans="1:4" x14ac:dyDescent="0.3">
      <c r="A157" s="2">
        <v>44064</v>
      </c>
      <c r="B157" s="22">
        <v>5765231</v>
      </c>
      <c r="C157" s="22">
        <v>2972235</v>
      </c>
      <c r="D157" s="22">
        <f>Table14[[#This Row],[USA]]-Table14[[#This Row],[India ]]</f>
        <v>2792996</v>
      </c>
    </row>
    <row r="158" spans="1:4" x14ac:dyDescent="0.3">
      <c r="A158" s="2">
        <v>44065</v>
      </c>
      <c r="B158" s="22">
        <v>5814836</v>
      </c>
      <c r="C158" s="22">
        <v>3042219</v>
      </c>
      <c r="D158" s="22">
        <f>Table14[[#This Row],[USA]]-Table14[[#This Row],[India ]]</f>
        <v>2772617</v>
      </c>
    </row>
    <row r="159" spans="1:4" x14ac:dyDescent="0.3">
      <c r="A159" s="2">
        <v>44066</v>
      </c>
      <c r="B159" s="22">
        <v>5848860</v>
      </c>
      <c r="C159" s="22">
        <v>3080483</v>
      </c>
      <c r="D159" s="22">
        <f>Table14[[#This Row],[USA]]-Table14[[#This Row],[India ]]</f>
        <v>2768377</v>
      </c>
    </row>
    <row r="160" spans="1:4" x14ac:dyDescent="0.3">
      <c r="A160" s="2">
        <v>44067</v>
      </c>
      <c r="B160" s="22">
        <v>5887116</v>
      </c>
      <c r="C160" s="22">
        <v>3155651</v>
      </c>
      <c r="D160" s="22">
        <f>Table14[[#This Row],[USA]]-Table14[[#This Row],[India ]]</f>
        <v>2731465</v>
      </c>
    </row>
    <row r="161" spans="1:4" x14ac:dyDescent="0.3">
      <c r="A161" s="2">
        <v>44068</v>
      </c>
      <c r="B161" s="22">
        <v>5924741</v>
      </c>
      <c r="C161" s="22">
        <v>3228365</v>
      </c>
      <c r="D161" s="22">
        <f>Table14[[#This Row],[USA]]-Table14[[#This Row],[India ]]</f>
        <v>2696376</v>
      </c>
    </row>
    <row r="162" spans="1:4" x14ac:dyDescent="0.3">
      <c r="A162" s="2">
        <v>44069</v>
      </c>
      <c r="B162" s="22">
        <v>5968642</v>
      </c>
      <c r="C162" s="22">
        <v>3288693</v>
      </c>
      <c r="D162" s="22">
        <f>Table14[[#This Row],[USA]]-Table14[[#This Row],[India ]]</f>
        <v>2679949</v>
      </c>
    </row>
    <row r="163" spans="1:4" x14ac:dyDescent="0.3">
      <c r="A163" s="2">
        <v>44070</v>
      </c>
      <c r="B163" s="22">
        <v>6016241</v>
      </c>
      <c r="C163" s="22">
        <v>3382152</v>
      </c>
      <c r="D163" s="22">
        <f>Table14[[#This Row],[USA]]-Table14[[#This Row],[India ]]</f>
        <v>2634089</v>
      </c>
    </row>
    <row r="164" spans="1:4" x14ac:dyDescent="0.3">
      <c r="A164" s="2">
        <v>44071</v>
      </c>
      <c r="B164" s="22">
        <v>6061189</v>
      </c>
      <c r="C164" s="22">
        <v>3455609</v>
      </c>
      <c r="D164" s="22">
        <f>Table14[[#This Row],[USA]]-Table14[[#This Row],[India ]]</f>
        <v>2605580</v>
      </c>
    </row>
    <row r="165" spans="1:4" x14ac:dyDescent="0.3">
      <c r="A165" s="2">
        <v>44072</v>
      </c>
      <c r="B165" s="22">
        <v>6115496</v>
      </c>
      <c r="C165" s="22">
        <v>3519149</v>
      </c>
      <c r="D165" s="22">
        <f>Table14[[#This Row],[USA]]-Table14[[#This Row],[India ]]</f>
        <v>2596347</v>
      </c>
    </row>
    <row r="166" spans="1:4" x14ac:dyDescent="0.3">
      <c r="A166" s="2">
        <v>44073</v>
      </c>
      <c r="B166" s="22">
        <v>6145099</v>
      </c>
      <c r="C166" s="22">
        <v>3588098</v>
      </c>
      <c r="D166" s="22">
        <f>Table14[[#This Row],[USA]]-Table14[[#This Row],[India ]]</f>
        <v>2557001</v>
      </c>
    </row>
    <row r="167" spans="1:4" x14ac:dyDescent="0.3">
      <c r="A167" s="2">
        <v>44074</v>
      </c>
      <c r="B167" s="22">
        <v>6187387</v>
      </c>
      <c r="C167" s="22">
        <v>3681073</v>
      </c>
      <c r="D167" s="22">
        <f>Table14[[#This Row],[USA]]-Table14[[#This Row],[India ]]</f>
        <v>2506314</v>
      </c>
    </row>
    <row r="168" spans="1:4" x14ac:dyDescent="0.3">
      <c r="A168" s="2">
        <v>44075</v>
      </c>
      <c r="B168" s="22">
        <v>6224435</v>
      </c>
      <c r="C168" s="22">
        <v>3759515</v>
      </c>
      <c r="D168" s="22">
        <f>Table14[[#This Row],[USA]]-Table14[[#This Row],[India ]]</f>
        <v>2464920</v>
      </c>
    </row>
    <row r="169" spans="1:4" x14ac:dyDescent="0.3">
      <c r="A169" s="2">
        <v>44076</v>
      </c>
      <c r="B169" s="22">
        <v>6272257</v>
      </c>
      <c r="C169" s="22">
        <v>3847536</v>
      </c>
      <c r="D169" s="22">
        <f>Table14[[#This Row],[USA]]-Table14[[#This Row],[India ]]</f>
        <v>2424721</v>
      </c>
    </row>
    <row r="170" spans="1:4" x14ac:dyDescent="0.3">
      <c r="A170" s="2">
        <v>44077</v>
      </c>
      <c r="B170" s="22">
        <v>6331877</v>
      </c>
      <c r="C170" s="22">
        <v>3933124</v>
      </c>
      <c r="D170" s="22">
        <f>Table14[[#This Row],[USA]]-Table14[[#This Row],[India ]]</f>
        <v>2398753</v>
      </c>
    </row>
    <row r="171" spans="1:4" x14ac:dyDescent="0.3">
      <c r="A171" s="2">
        <v>44079</v>
      </c>
      <c r="B171" s="22">
        <v>6404456</v>
      </c>
      <c r="C171" s="22">
        <v>4103694</v>
      </c>
      <c r="D171" s="22">
        <f>Table14[[#This Row],[USA]]-Table14[[#This Row],[India ]]</f>
        <v>2300762</v>
      </c>
    </row>
    <row r="172" spans="1:4" x14ac:dyDescent="0.3">
      <c r="A172" s="2">
        <v>44080</v>
      </c>
      <c r="B172" s="22">
        <v>6444645</v>
      </c>
      <c r="C172" s="22">
        <v>4197563</v>
      </c>
      <c r="D172" s="22">
        <f>Table14[[#This Row],[USA]]-Table14[[#This Row],[India ]]</f>
        <v>2247082</v>
      </c>
    </row>
    <row r="173" spans="1:4" x14ac:dyDescent="0.3">
      <c r="A173" s="2">
        <v>44081</v>
      </c>
      <c r="B173" s="22">
        <v>6473216</v>
      </c>
      <c r="C173" s="22">
        <v>4260348</v>
      </c>
      <c r="D173" s="22">
        <f>Table14[[#This Row],[USA]]-Table14[[#This Row],[India ]]</f>
        <v>2212868</v>
      </c>
    </row>
    <row r="174" spans="1:4" x14ac:dyDescent="0.3">
      <c r="A174" s="2">
        <v>44082</v>
      </c>
      <c r="B174" s="22">
        <v>6491842</v>
      </c>
      <c r="C174" s="22">
        <v>4334622</v>
      </c>
      <c r="D174" s="22">
        <f>Table14[[#This Row],[USA]]-Table14[[#This Row],[India ]]</f>
        <v>2157220</v>
      </c>
    </row>
    <row r="175" spans="1:4" x14ac:dyDescent="0.3">
      <c r="A175" s="2">
        <v>44083</v>
      </c>
      <c r="B175" s="22">
        <v>6526938</v>
      </c>
      <c r="C175" s="22">
        <v>4434825</v>
      </c>
      <c r="D175" s="22">
        <f>Table14[[#This Row],[USA]]-Table14[[#This Row],[India ]]</f>
        <v>2092113</v>
      </c>
    </row>
    <row r="176" spans="1:4" x14ac:dyDescent="0.3">
      <c r="A176" s="2">
        <v>44084</v>
      </c>
      <c r="B176" s="22">
        <v>6559509</v>
      </c>
      <c r="C176" s="22">
        <v>4550180</v>
      </c>
      <c r="D176" s="22">
        <f>Table14[[#This Row],[USA]]-Table14[[#This Row],[India ]]</f>
        <v>2009329</v>
      </c>
    </row>
    <row r="177" spans="1:4" x14ac:dyDescent="0.3">
      <c r="A177" s="2">
        <v>44085</v>
      </c>
      <c r="B177" s="22">
        <v>6606679</v>
      </c>
      <c r="C177" s="22">
        <v>4653455</v>
      </c>
      <c r="D177" s="22">
        <f>Table14[[#This Row],[USA]]-Table14[[#This Row],[India ]]</f>
        <v>1953224</v>
      </c>
    </row>
    <row r="178" spans="1:4" x14ac:dyDescent="0.3">
      <c r="A178" s="2">
        <v>44086</v>
      </c>
      <c r="B178" s="22">
        <v>6652721</v>
      </c>
      <c r="C178" s="22">
        <v>4742743</v>
      </c>
      <c r="D178" s="22">
        <f>Table14[[#This Row],[USA]]-Table14[[#This Row],[India ]]</f>
        <v>1909978</v>
      </c>
    </row>
    <row r="179" spans="1:4" x14ac:dyDescent="0.3">
      <c r="A179" s="2">
        <v>44087</v>
      </c>
      <c r="B179" s="22">
        <v>6695316</v>
      </c>
      <c r="C179" s="22">
        <v>4837952</v>
      </c>
      <c r="D179" s="22">
        <f>Table14[[#This Row],[USA]]-Table14[[#This Row],[India ]]</f>
        <v>1857364</v>
      </c>
    </row>
    <row r="180" spans="1:4" x14ac:dyDescent="0.3">
      <c r="D180" s="89">
        <f>Table14[[#This Row],[USA]]-Table14[[#This Row],[India ]]</f>
        <v>0</v>
      </c>
    </row>
    <row r="181" spans="1:4" x14ac:dyDescent="0.3">
      <c r="D181" s="89">
        <f>Table14[[#This Row],[USA]]-Table14[[#This Row],[India ]]</f>
        <v>0</v>
      </c>
    </row>
    <row r="182" spans="1:4" x14ac:dyDescent="0.3">
      <c r="D182" s="89">
        <f>Table14[[#This Row],[USA]]-Table14[[#This Row],[India ]]</f>
        <v>0</v>
      </c>
    </row>
    <row r="183" spans="1:4" x14ac:dyDescent="0.3">
      <c r="D183" s="89">
        <f>Table14[[#This Row],[USA]]-Table14[[#This Row],[India ]]</f>
        <v>0</v>
      </c>
    </row>
    <row r="184" spans="1:4" x14ac:dyDescent="0.3">
      <c r="D184" s="89">
        <f>Table14[[#This Row],[USA]]-Table14[[#This Row],[India ]]</f>
        <v>0</v>
      </c>
    </row>
    <row r="185" spans="1:4" x14ac:dyDescent="0.3">
      <c r="D185" s="89">
        <f>Table14[[#This Row],[USA]]-Table14[[#This Row],[India ]]</f>
        <v>0</v>
      </c>
    </row>
    <row r="186" spans="1:4" x14ac:dyDescent="0.3">
      <c r="D186" s="89">
        <f>Table14[[#This Row],[USA]]-Table14[[#This Row],[India ]]</f>
        <v>0</v>
      </c>
    </row>
    <row r="187" spans="1:4" x14ac:dyDescent="0.3">
      <c r="D187" s="89">
        <f>Table14[[#This Row],[USA]]-Table14[[#This Row],[India ]]</f>
        <v>0</v>
      </c>
    </row>
    <row r="188" spans="1:4" x14ac:dyDescent="0.3">
      <c r="D188" s="89">
        <f>Table14[[#This Row],[USA]]-Table14[[#This Row],[India ]]</f>
        <v>0</v>
      </c>
    </row>
    <row r="189" spans="1:4" x14ac:dyDescent="0.3">
      <c r="D189" s="89">
        <f>Table14[[#This Row],[USA]]-Table14[[#This Row],[India ]]</f>
        <v>0</v>
      </c>
    </row>
    <row r="190" spans="1:4" x14ac:dyDescent="0.3">
      <c r="D190" s="89">
        <f>Table14[[#This Row],[USA]]-Table14[[#This Row],[India ]]</f>
        <v>0</v>
      </c>
    </row>
    <row r="191" spans="1:4" x14ac:dyDescent="0.3">
      <c r="D191" s="89">
        <f>Table14[[#This Row],[USA]]-Table14[[#This Row],[India ]]</f>
        <v>0</v>
      </c>
    </row>
    <row r="192" spans="1:4" x14ac:dyDescent="0.3">
      <c r="D192" s="89">
        <f>Table14[[#This Row],[USA]]-Table14[[#This Row],[India ]]</f>
        <v>0</v>
      </c>
    </row>
    <row r="193" spans="4:4" x14ac:dyDescent="0.3">
      <c r="D193" s="89">
        <f>Table14[[#This Row],[USA]]-Table14[[#This Row],[India ]]</f>
        <v>0</v>
      </c>
    </row>
    <row r="194" spans="4:4" x14ac:dyDescent="0.3">
      <c r="D194" s="89">
        <f>Table14[[#This Row],[USA]]-Table14[[#This Row],[India ]]</f>
        <v>0</v>
      </c>
    </row>
    <row r="195" spans="4:4" x14ac:dyDescent="0.3">
      <c r="D195" s="89">
        <f>Table14[[#This Row],[USA]]-Table14[[#This Row],[India ]]</f>
        <v>0</v>
      </c>
    </row>
    <row r="196" spans="4:4" x14ac:dyDescent="0.3">
      <c r="D196" s="89">
        <f>Table14[[#This Row],[USA]]-Table14[[#This Row],[India ]]</f>
        <v>0</v>
      </c>
    </row>
    <row r="197" spans="4:4" x14ac:dyDescent="0.3">
      <c r="D197" s="89">
        <f>Table14[[#This Row],[USA]]-Table14[[#This Row],[India ]]</f>
        <v>0</v>
      </c>
    </row>
    <row r="198" spans="4:4" x14ac:dyDescent="0.3">
      <c r="D198" s="89">
        <f>Table14[[#This Row],[USA]]-Table14[[#This Row],[India ]]</f>
        <v>0</v>
      </c>
    </row>
    <row r="199" spans="4:4" x14ac:dyDescent="0.3">
      <c r="D199" s="89">
        <f>Table14[[#This Row],[USA]]-Table14[[#This Row],[India ]]</f>
        <v>0</v>
      </c>
    </row>
    <row r="200" spans="4:4" x14ac:dyDescent="0.3">
      <c r="D200" s="89">
        <f>Table14[[#This Row],[USA]]-Table14[[#This Row],[India ]]</f>
        <v>0</v>
      </c>
    </row>
    <row r="201" spans="4:4" x14ac:dyDescent="0.3">
      <c r="D201" s="89">
        <f>Table14[[#This Row],[USA]]-Table14[[#This Row],[India ]]</f>
        <v>0</v>
      </c>
    </row>
    <row r="202" spans="4:4" x14ac:dyDescent="0.3">
      <c r="D202" s="89">
        <f>Table14[[#This Row],[USA]]-Table14[[#This Row],[India ]]</f>
        <v>0</v>
      </c>
    </row>
    <row r="203" spans="4:4" x14ac:dyDescent="0.3">
      <c r="D203" s="89">
        <f>Table14[[#This Row],[USA]]-Table14[[#This Row],[India ]]</f>
        <v>0</v>
      </c>
    </row>
    <row r="204" spans="4:4" x14ac:dyDescent="0.3">
      <c r="D204" s="89">
        <f>Table14[[#This Row],[USA]]-Table14[[#This Row],[India ]]</f>
        <v>0</v>
      </c>
    </row>
    <row r="205" spans="4:4" x14ac:dyDescent="0.3">
      <c r="D205" s="89">
        <f>Table14[[#This Row],[USA]]-Table14[[#This Row],[India ]]</f>
        <v>0</v>
      </c>
    </row>
    <row r="206" spans="4:4" x14ac:dyDescent="0.3">
      <c r="D206" s="89">
        <f>Table14[[#This Row],[USA]]-Table14[[#This Row],[India ]]</f>
        <v>0</v>
      </c>
    </row>
    <row r="207" spans="4:4" x14ac:dyDescent="0.3">
      <c r="D207" s="89">
        <f>Table14[[#This Row],[USA]]-Table14[[#This Row],[India ]]</f>
        <v>0</v>
      </c>
    </row>
    <row r="208" spans="4:4" x14ac:dyDescent="0.3">
      <c r="D208" s="89">
        <f>Table14[[#This Row],[USA]]-Table14[[#This Row],[India ]]</f>
        <v>0</v>
      </c>
    </row>
    <row r="209" spans="4:4" x14ac:dyDescent="0.3">
      <c r="D209" s="89">
        <f>Table14[[#This Row],[USA]]-Table14[[#This Row],[India ]]</f>
        <v>0</v>
      </c>
    </row>
    <row r="210" spans="4:4" x14ac:dyDescent="0.3">
      <c r="D210" s="89">
        <f>Table14[[#This Row],[USA]]-Table14[[#This Row],[India ]]</f>
        <v>0</v>
      </c>
    </row>
    <row r="211" spans="4:4" x14ac:dyDescent="0.3">
      <c r="D211" s="89">
        <f>Table14[[#This Row],[USA]]-Table14[[#This Row],[India ]]</f>
        <v>0</v>
      </c>
    </row>
    <row r="212" spans="4:4" x14ac:dyDescent="0.3">
      <c r="D212" s="89">
        <f>Table14[[#This Row],[USA]]-Table14[[#This Row],[India ]]</f>
        <v>0</v>
      </c>
    </row>
    <row r="213" spans="4:4" x14ac:dyDescent="0.3">
      <c r="D213" s="89">
        <f>Table14[[#This Row],[USA]]-Table14[[#This Row],[India ]]</f>
        <v>0</v>
      </c>
    </row>
    <row r="214" spans="4:4" x14ac:dyDescent="0.3">
      <c r="D214" s="89">
        <f>Table14[[#This Row],[USA]]-Table14[[#This Row],[India ]]</f>
        <v>0</v>
      </c>
    </row>
    <row r="215" spans="4:4" x14ac:dyDescent="0.3">
      <c r="D215" s="89">
        <f>Table14[[#This Row],[USA]]-Table14[[#This Row],[India ]]</f>
        <v>0</v>
      </c>
    </row>
    <row r="216" spans="4:4" x14ac:dyDescent="0.3">
      <c r="D216" s="89">
        <f>Table14[[#This Row],[USA]]-Table14[[#This Row],[India ]]</f>
        <v>0</v>
      </c>
    </row>
    <row r="217" spans="4:4" x14ac:dyDescent="0.3">
      <c r="D217" s="89">
        <f>Table14[[#This Row],[USA]]-Table14[[#This Row],[India ]]</f>
        <v>0</v>
      </c>
    </row>
    <row r="218" spans="4:4" x14ac:dyDescent="0.3">
      <c r="D218" s="89">
        <f>Table14[[#This Row],[USA]]-Table14[[#This Row],[India ]]</f>
        <v>0</v>
      </c>
    </row>
    <row r="219" spans="4:4" x14ac:dyDescent="0.3">
      <c r="D219" s="89">
        <f>Table14[[#This Row],[USA]]-Table14[[#This Row],[India ]]</f>
        <v>0</v>
      </c>
    </row>
    <row r="220" spans="4:4" x14ac:dyDescent="0.3">
      <c r="D220" s="89">
        <f>Table14[[#This Row],[USA]]-Table14[[#This Row],[India ]]</f>
        <v>0</v>
      </c>
    </row>
    <row r="221" spans="4:4" x14ac:dyDescent="0.3">
      <c r="D221" s="89">
        <f>Table14[[#This Row],[USA]]-Table14[[#This Row],[India ]]</f>
        <v>0</v>
      </c>
    </row>
    <row r="222" spans="4:4" x14ac:dyDescent="0.3">
      <c r="D222" s="89">
        <f>Table14[[#This Row],[USA]]-Table14[[#This Row],[India ]]</f>
        <v>0</v>
      </c>
    </row>
    <row r="223" spans="4:4" x14ac:dyDescent="0.3">
      <c r="D223" s="89">
        <f>Table14[[#This Row],[USA]]-Table14[[#This Row],[India ]]</f>
        <v>0</v>
      </c>
    </row>
    <row r="224" spans="4:4" x14ac:dyDescent="0.3">
      <c r="D224" s="89">
        <f>Table14[[#This Row],[USA]]-Table14[[#This Row],[India ]]</f>
        <v>0</v>
      </c>
    </row>
    <row r="225" spans="4:4" x14ac:dyDescent="0.3">
      <c r="D225" s="89">
        <f>Table14[[#This Row],[USA]]-Table14[[#This Row],[India ]]</f>
        <v>0</v>
      </c>
    </row>
    <row r="226" spans="4:4" x14ac:dyDescent="0.3">
      <c r="D226" s="89">
        <f>Table14[[#This Row],[USA]]-Table14[[#This Row],[India ]]</f>
        <v>0</v>
      </c>
    </row>
    <row r="227" spans="4:4" x14ac:dyDescent="0.3">
      <c r="D227" s="89">
        <f>Table14[[#This Row],[USA]]-Table14[[#This Row],[India ]]</f>
        <v>0</v>
      </c>
    </row>
    <row r="228" spans="4:4" x14ac:dyDescent="0.3">
      <c r="D228" s="89">
        <f>Table14[[#This Row],[USA]]-Table14[[#This Row],[India ]]</f>
        <v>0</v>
      </c>
    </row>
    <row r="229" spans="4:4" x14ac:dyDescent="0.3">
      <c r="D229" s="89">
        <f>Table14[[#This Row],[USA]]-Table14[[#This Row],[India ]]</f>
        <v>0</v>
      </c>
    </row>
    <row r="230" spans="4:4" x14ac:dyDescent="0.3">
      <c r="D230" s="89">
        <f>Table14[[#This Row],[USA]]-Table14[[#This Row],[India ]]</f>
        <v>0</v>
      </c>
    </row>
    <row r="231" spans="4:4" x14ac:dyDescent="0.3">
      <c r="D231" s="89">
        <f>Table14[[#This Row],[USA]]-Table14[[#This Row],[India ]]</f>
        <v>0</v>
      </c>
    </row>
    <row r="232" spans="4:4" x14ac:dyDescent="0.3">
      <c r="D232" s="89">
        <f>Table14[[#This Row],[USA]]-Table14[[#This Row],[India ]]</f>
        <v>0</v>
      </c>
    </row>
    <row r="233" spans="4:4" x14ac:dyDescent="0.3">
      <c r="D233" s="89">
        <f>Table14[[#This Row],[USA]]-Table14[[#This Row],[India ]]</f>
        <v>0</v>
      </c>
    </row>
    <row r="234" spans="4:4" x14ac:dyDescent="0.3">
      <c r="D234" s="89">
        <f>Table14[[#This Row],[USA]]-Table14[[#This Row],[India ]]</f>
        <v>0</v>
      </c>
    </row>
    <row r="235" spans="4:4" x14ac:dyDescent="0.3">
      <c r="D235" s="89">
        <f>Table14[[#This Row],[USA]]-Table14[[#This Row],[India ]]</f>
        <v>0</v>
      </c>
    </row>
    <row r="236" spans="4:4" x14ac:dyDescent="0.3">
      <c r="D236" s="89">
        <f>Table14[[#This Row],[USA]]-Table14[[#This Row],[India ]]</f>
        <v>0</v>
      </c>
    </row>
    <row r="237" spans="4:4" x14ac:dyDescent="0.3">
      <c r="D237" s="89">
        <f>Table14[[#This Row],[USA]]-Table14[[#This Row],[India ]]</f>
        <v>0</v>
      </c>
    </row>
    <row r="238" spans="4:4" x14ac:dyDescent="0.3">
      <c r="D238" s="89">
        <f>Table14[[#This Row],[USA]]-Table14[[#This Row],[India ]]</f>
        <v>0</v>
      </c>
    </row>
    <row r="239" spans="4:4" x14ac:dyDescent="0.3">
      <c r="D239" s="89">
        <f>Table14[[#This Row],[USA]]-Table14[[#This Row],[India ]]</f>
        <v>0</v>
      </c>
    </row>
    <row r="240" spans="4:4" x14ac:dyDescent="0.3">
      <c r="D240" s="89">
        <f>Table14[[#This Row],[USA]]-Table14[[#This Row],[India ]]</f>
        <v>0</v>
      </c>
    </row>
    <row r="241" spans="4:4" x14ac:dyDescent="0.3">
      <c r="D241" s="89">
        <f>Table14[[#This Row],[USA]]-Table14[[#This Row],[India ]]</f>
        <v>0</v>
      </c>
    </row>
    <row r="242" spans="4:4" x14ac:dyDescent="0.3">
      <c r="D242" s="89">
        <f>Table14[[#This Row],[USA]]-Table14[[#This Row],[India ]]</f>
        <v>0</v>
      </c>
    </row>
    <row r="243" spans="4:4" x14ac:dyDescent="0.3">
      <c r="D243" s="89">
        <f>Table14[[#This Row],[USA]]-Table14[[#This Row],[India ]]</f>
        <v>0</v>
      </c>
    </row>
    <row r="244" spans="4:4" x14ac:dyDescent="0.3">
      <c r="D244" s="89">
        <f>Table14[[#This Row],[USA]]-Table14[[#This Row],[India ]]</f>
        <v>0</v>
      </c>
    </row>
    <row r="245" spans="4:4" x14ac:dyDescent="0.3">
      <c r="D245" s="89">
        <f>Table14[[#This Row],[USA]]-Table14[[#This Row],[India ]]</f>
        <v>0</v>
      </c>
    </row>
    <row r="246" spans="4:4" x14ac:dyDescent="0.3">
      <c r="D246" s="89">
        <f>Table14[[#This Row],[USA]]-Table14[[#This Row],[India ]]</f>
        <v>0</v>
      </c>
    </row>
    <row r="247" spans="4:4" x14ac:dyDescent="0.3">
      <c r="D247" s="89">
        <f>Table14[[#This Row],[USA]]-Table14[[#This Row],[India ]]</f>
        <v>0</v>
      </c>
    </row>
    <row r="248" spans="4:4" x14ac:dyDescent="0.3">
      <c r="D248" s="89">
        <f>Table14[[#This Row],[USA]]-Table14[[#This Row],[India ]]</f>
        <v>0</v>
      </c>
    </row>
    <row r="249" spans="4:4" x14ac:dyDescent="0.3">
      <c r="D249" s="89">
        <f>Table14[[#This Row],[USA]]-Table14[[#This Row],[India ]]</f>
        <v>0</v>
      </c>
    </row>
    <row r="250" spans="4:4" x14ac:dyDescent="0.3">
      <c r="D250" s="89">
        <f>Table14[[#This Row],[USA]]-Table14[[#This Row],[India ]]</f>
        <v>0</v>
      </c>
    </row>
    <row r="251" spans="4:4" x14ac:dyDescent="0.3">
      <c r="D251" s="89">
        <f>Table14[[#This Row],[USA]]-Table14[[#This Row],[India ]]</f>
        <v>0</v>
      </c>
    </row>
    <row r="252" spans="4:4" x14ac:dyDescent="0.3">
      <c r="D252" s="89">
        <f>Table14[[#This Row],[USA]]-Table14[[#This Row],[India ]]</f>
        <v>0</v>
      </c>
    </row>
    <row r="253" spans="4:4" x14ac:dyDescent="0.3">
      <c r="D253" s="89">
        <f>Table14[[#This Row],[USA]]-Table14[[#This Row],[India ]]</f>
        <v>0</v>
      </c>
    </row>
    <row r="254" spans="4:4" x14ac:dyDescent="0.3">
      <c r="D254" s="89">
        <f>Table14[[#This Row],[USA]]-Table14[[#This Row],[India ]]</f>
        <v>0</v>
      </c>
    </row>
    <row r="255" spans="4:4" x14ac:dyDescent="0.3">
      <c r="D255" s="89">
        <f>Table14[[#This Row],[USA]]-Table14[[#This Row],[India ]]</f>
        <v>0</v>
      </c>
    </row>
    <row r="256" spans="4:4" x14ac:dyDescent="0.3">
      <c r="D256" s="89">
        <f>Table14[[#This Row],[USA]]-Table14[[#This Row],[India ]]</f>
        <v>0</v>
      </c>
    </row>
    <row r="257" spans="4:4" x14ac:dyDescent="0.3">
      <c r="D257" s="89">
        <f>Table14[[#This Row],[USA]]-Table14[[#This Row],[India ]]</f>
        <v>0</v>
      </c>
    </row>
    <row r="258" spans="4:4" x14ac:dyDescent="0.3">
      <c r="D258" s="89">
        <f>Table14[[#This Row],[USA]]-Table14[[#This Row],[India ]]</f>
        <v>0</v>
      </c>
    </row>
    <row r="259" spans="4:4" x14ac:dyDescent="0.3">
      <c r="D259" s="89">
        <f>Table14[[#This Row],[USA]]-Table14[[#This Row],[India ]]</f>
        <v>0</v>
      </c>
    </row>
    <row r="260" spans="4:4" x14ac:dyDescent="0.3">
      <c r="D260" s="89">
        <f>Table14[[#This Row],[USA]]-Table14[[#This Row],[India ]]</f>
        <v>0</v>
      </c>
    </row>
    <row r="261" spans="4:4" x14ac:dyDescent="0.3">
      <c r="D261" s="89">
        <f>Table14[[#This Row],[USA]]-Table14[[#This Row],[India ]]</f>
        <v>0</v>
      </c>
    </row>
    <row r="262" spans="4:4" x14ac:dyDescent="0.3">
      <c r="D262" s="89">
        <f>Table14[[#This Row],[USA]]-Table14[[#This Row],[India ]]</f>
        <v>0</v>
      </c>
    </row>
    <row r="263" spans="4:4" x14ac:dyDescent="0.3">
      <c r="D263" s="89">
        <f>Table14[[#This Row],[USA]]-Table14[[#This Row],[India ]]</f>
        <v>0</v>
      </c>
    </row>
    <row r="264" spans="4:4" x14ac:dyDescent="0.3">
      <c r="D264" s="89">
        <f>Table14[[#This Row],[USA]]-Table14[[#This Row],[India ]]</f>
        <v>0</v>
      </c>
    </row>
    <row r="265" spans="4:4" x14ac:dyDescent="0.3">
      <c r="D265" s="89">
        <f>Table14[[#This Row],[USA]]-Table14[[#This Row],[India ]]</f>
        <v>0</v>
      </c>
    </row>
    <row r="266" spans="4:4" x14ac:dyDescent="0.3">
      <c r="D266" s="89">
        <f>Table14[[#This Row],[USA]]-Table14[[#This Row],[India ]]</f>
        <v>0</v>
      </c>
    </row>
    <row r="267" spans="4:4" x14ac:dyDescent="0.3">
      <c r="D267" s="89">
        <f>Table14[[#This Row],[USA]]-Table14[[#This Row],[India ]]</f>
        <v>0</v>
      </c>
    </row>
    <row r="268" spans="4:4" x14ac:dyDescent="0.3">
      <c r="D268" s="89">
        <f>Table14[[#This Row],[USA]]-Table14[[#This Row],[India ]]</f>
        <v>0</v>
      </c>
    </row>
    <row r="269" spans="4:4" x14ac:dyDescent="0.3">
      <c r="D269" s="89">
        <f>Table14[[#This Row],[USA]]-Table14[[#This Row],[India ]]</f>
        <v>0</v>
      </c>
    </row>
    <row r="270" spans="4:4" x14ac:dyDescent="0.3">
      <c r="D270" s="89">
        <f>Table14[[#This Row],[USA]]-Table14[[#This Row],[India ]]</f>
        <v>0</v>
      </c>
    </row>
    <row r="271" spans="4:4" x14ac:dyDescent="0.3">
      <c r="D271" s="89">
        <f>Table14[[#This Row],[USA]]-Table14[[#This Row],[India ]]</f>
        <v>0</v>
      </c>
    </row>
    <row r="272" spans="4:4" x14ac:dyDescent="0.3">
      <c r="D272" s="89">
        <f>Table14[[#This Row],[USA]]-Table14[[#This Row],[India ]]</f>
        <v>0</v>
      </c>
    </row>
    <row r="273" spans="4:4" x14ac:dyDescent="0.3">
      <c r="D273" s="89">
        <f>Table14[[#This Row],[USA]]-Table14[[#This Row],[India ]]</f>
        <v>0</v>
      </c>
    </row>
    <row r="274" spans="4:4" x14ac:dyDescent="0.3">
      <c r="D274" s="89">
        <f>Table14[[#This Row],[USA]]-Table14[[#This Row],[India ]]</f>
        <v>0</v>
      </c>
    </row>
    <row r="275" spans="4:4" x14ac:dyDescent="0.3">
      <c r="D275" s="89">
        <f>Table14[[#This Row],[USA]]-Table14[[#This Row],[India ]]</f>
        <v>0</v>
      </c>
    </row>
    <row r="276" spans="4:4" x14ac:dyDescent="0.3">
      <c r="D276" s="89">
        <f>Table14[[#This Row],[USA]]-Table14[[#This Row],[India ]]</f>
        <v>0</v>
      </c>
    </row>
    <row r="277" spans="4:4" x14ac:dyDescent="0.3">
      <c r="D277" s="89">
        <f>Table14[[#This Row],[USA]]-Table14[[#This Row],[India ]]</f>
        <v>0</v>
      </c>
    </row>
    <row r="278" spans="4:4" x14ac:dyDescent="0.3">
      <c r="D278" s="89">
        <f>Table14[[#This Row],[USA]]-Table14[[#This Row],[India ]]</f>
        <v>0</v>
      </c>
    </row>
    <row r="279" spans="4:4" x14ac:dyDescent="0.3">
      <c r="D279" s="89">
        <f>Table14[[#This Row],[USA]]-Table14[[#This Row],[India ]]</f>
        <v>0</v>
      </c>
    </row>
    <row r="280" spans="4:4" x14ac:dyDescent="0.3">
      <c r="D280" s="89">
        <f>Table14[[#This Row],[USA]]-Table14[[#This Row],[India ]]</f>
        <v>0</v>
      </c>
    </row>
    <row r="281" spans="4:4" x14ac:dyDescent="0.3">
      <c r="D281" s="89">
        <f>Table14[[#This Row],[USA]]-Table14[[#This Row],[India ]]</f>
        <v>0</v>
      </c>
    </row>
    <row r="282" spans="4:4" x14ac:dyDescent="0.3">
      <c r="D282" s="89">
        <f>Table14[[#This Row],[USA]]-Table14[[#This Row],[India ]]</f>
        <v>0</v>
      </c>
    </row>
    <row r="283" spans="4:4" x14ac:dyDescent="0.3">
      <c r="D283" s="89">
        <f>Table14[[#This Row],[USA]]-Table14[[#This Row],[India ]]</f>
        <v>0</v>
      </c>
    </row>
    <row r="284" spans="4:4" x14ac:dyDescent="0.3">
      <c r="D284" s="89">
        <f>Table14[[#This Row],[USA]]-Table14[[#This Row],[India ]]</f>
        <v>0</v>
      </c>
    </row>
    <row r="285" spans="4:4" x14ac:dyDescent="0.3">
      <c r="D285" s="89">
        <f>Table14[[#This Row],[USA]]-Table14[[#This Row],[India ]]</f>
        <v>0</v>
      </c>
    </row>
    <row r="286" spans="4:4" x14ac:dyDescent="0.3">
      <c r="D286" s="89">
        <f>Table14[[#This Row],[USA]]-Table14[[#This Row],[India ]]</f>
        <v>0</v>
      </c>
    </row>
    <row r="287" spans="4:4" x14ac:dyDescent="0.3">
      <c r="D287" s="89">
        <f>Table14[[#This Row],[USA]]-Table14[[#This Row],[India ]]</f>
        <v>0</v>
      </c>
    </row>
    <row r="288" spans="4:4" x14ac:dyDescent="0.3">
      <c r="D288" s="89">
        <f>Table14[[#This Row],[USA]]-Table14[[#This Row],[India ]]</f>
        <v>0</v>
      </c>
    </row>
    <row r="289" spans="4:4" x14ac:dyDescent="0.3">
      <c r="D289" s="89">
        <f>Table14[[#This Row],[USA]]-Table14[[#This Row],[India ]]</f>
        <v>0</v>
      </c>
    </row>
    <row r="290" spans="4:4" x14ac:dyDescent="0.3">
      <c r="D290" s="89">
        <f>Table14[[#This Row],[USA]]-Table14[[#This Row],[India ]]</f>
        <v>0</v>
      </c>
    </row>
    <row r="291" spans="4:4" x14ac:dyDescent="0.3">
      <c r="D291" s="89">
        <f>Table14[[#This Row],[USA]]-Table14[[#This Row],[India ]]</f>
        <v>0</v>
      </c>
    </row>
    <row r="292" spans="4:4" x14ac:dyDescent="0.3">
      <c r="D292" s="89">
        <f>Table14[[#This Row],[USA]]-Table14[[#This Row],[India ]]</f>
        <v>0</v>
      </c>
    </row>
    <row r="293" spans="4:4" x14ac:dyDescent="0.3">
      <c r="D293" s="89">
        <f>Table14[[#This Row],[USA]]-Table14[[#This Row],[India ]]</f>
        <v>0</v>
      </c>
    </row>
    <row r="294" spans="4:4" x14ac:dyDescent="0.3">
      <c r="D294" s="89">
        <f>Table14[[#This Row],[USA]]-Table14[[#This Row],[India ]]</f>
        <v>0</v>
      </c>
    </row>
    <row r="295" spans="4:4" x14ac:dyDescent="0.3">
      <c r="D295" s="89">
        <f>Table14[[#This Row],[USA]]-Table14[[#This Row],[India ]]</f>
        <v>0</v>
      </c>
    </row>
    <row r="296" spans="4:4" x14ac:dyDescent="0.3">
      <c r="D296" s="89">
        <f>Table14[[#This Row],[USA]]-Table14[[#This Row],[India ]]</f>
        <v>0</v>
      </c>
    </row>
    <row r="297" spans="4:4" x14ac:dyDescent="0.3">
      <c r="D297" s="89">
        <f>Table14[[#This Row],[USA]]-Table14[[#This Row],[India ]]</f>
        <v>0</v>
      </c>
    </row>
    <row r="298" spans="4:4" x14ac:dyDescent="0.3">
      <c r="D298" s="89">
        <f>Table14[[#This Row],[USA]]-Table14[[#This Row],[India ]]</f>
        <v>0</v>
      </c>
    </row>
    <row r="299" spans="4:4" x14ac:dyDescent="0.3">
      <c r="D299" s="89">
        <f>Table14[[#This Row],[USA]]-Table14[[#This Row],[India ]]</f>
        <v>0</v>
      </c>
    </row>
    <row r="300" spans="4:4" x14ac:dyDescent="0.3">
      <c r="D300" s="89">
        <f>Table14[[#This Row],[USA]]-Table14[[#This Row],[India ]]</f>
        <v>0</v>
      </c>
    </row>
    <row r="301" spans="4:4" x14ac:dyDescent="0.3">
      <c r="D301" s="89">
        <f>Table14[[#This Row],[USA]]-Table14[[#This Row],[India ]]</f>
        <v>0</v>
      </c>
    </row>
    <row r="302" spans="4:4" x14ac:dyDescent="0.3">
      <c r="D302" s="89">
        <f>Table14[[#This Row],[USA]]-Table14[[#This Row],[India ]]</f>
        <v>0</v>
      </c>
    </row>
    <row r="303" spans="4:4" x14ac:dyDescent="0.3">
      <c r="D303" s="89">
        <f>Table14[[#This Row],[USA]]-Table14[[#This Row],[India ]]</f>
        <v>0</v>
      </c>
    </row>
    <row r="304" spans="4:4" x14ac:dyDescent="0.3">
      <c r="D304" s="89">
        <f>Table14[[#This Row],[USA]]-Table14[[#This Row],[India ]]</f>
        <v>0</v>
      </c>
    </row>
    <row r="305" spans="4:4" x14ac:dyDescent="0.3">
      <c r="D305" s="89">
        <f>Table14[[#This Row],[USA]]-Table14[[#This Row],[India ]]</f>
        <v>0</v>
      </c>
    </row>
    <row r="306" spans="4:4" x14ac:dyDescent="0.3">
      <c r="D306" s="89">
        <f>Table14[[#This Row],[USA]]-Table14[[#This Row],[India ]]</f>
        <v>0</v>
      </c>
    </row>
    <row r="307" spans="4:4" x14ac:dyDescent="0.3">
      <c r="D307" s="89">
        <f>Table14[[#This Row],[USA]]-Table14[[#This Row],[India ]]</f>
        <v>0</v>
      </c>
    </row>
    <row r="308" spans="4:4" x14ac:dyDescent="0.3">
      <c r="D308" s="89">
        <f>Table14[[#This Row],[USA]]-Table14[[#This Row],[India ]]</f>
        <v>0</v>
      </c>
    </row>
    <row r="309" spans="4:4" x14ac:dyDescent="0.3">
      <c r="D309" s="89">
        <f>Table14[[#This Row],[USA]]-Table14[[#This Row],[India ]]</f>
        <v>0</v>
      </c>
    </row>
    <row r="310" spans="4:4" x14ac:dyDescent="0.3">
      <c r="D310" s="89">
        <f>Table14[[#This Row],[USA]]-Table14[[#This Row],[India ]]</f>
        <v>0</v>
      </c>
    </row>
    <row r="311" spans="4:4" x14ac:dyDescent="0.3">
      <c r="D311" s="89">
        <f>Table14[[#This Row],[USA]]-Table14[[#This Row],[India ]]</f>
        <v>0</v>
      </c>
    </row>
    <row r="312" spans="4:4" x14ac:dyDescent="0.3">
      <c r="D312" s="89">
        <f>Table14[[#This Row],[USA]]-Table14[[#This Row],[India ]]</f>
        <v>0</v>
      </c>
    </row>
    <row r="313" spans="4:4" x14ac:dyDescent="0.3">
      <c r="D313" s="89">
        <f>Table14[[#This Row],[USA]]-Table14[[#This Row],[India ]]</f>
        <v>0</v>
      </c>
    </row>
    <row r="314" spans="4:4" x14ac:dyDescent="0.3">
      <c r="D314" s="89">
        <f>Table14[[#This Row],[USA]]-Table14[[#This Row],[India ]]</f>
        <v>0</v>
      </c>
    </row>
    <row r="315" spans="4:4" x14ac:dyDescent="0.3">
      <c r="D315" s="89">
        <f>Table14[[#This Row],[USA]]-Table14[[#This Row],[India ]]</f>
        <v>0</v>
      </c>
    </row>
    <row r="316" spans="4:4" x14ac:dyDescent="0.3">
      <c r="D316" s="89">
        <f>Table14[[#This Row],[USA]]-Table14[[#This Row],[India ]]</f>
        <v>0</v>
      </c>
    </row>
    <row r="317" spans="4:4" x14ac:dyDescent="0.3">
      <c r="D317" s="89">
        <f>Table14[[#This Row],[USA]]-Table14[[#This Row],[India ]]</f>
        <v>0</v>
      </c>
    </row>
    <row r="318" spans="4:4" x14ac:dyDescent="0.3">
      <c r="D318" s="89">
        <f>Table14[[#This Row],[USA]]-Table14[[#This Row],[India ]]</f>
        <v>0</v>
      </c>
    </row>
    <row r="319" spans="4:4" x14ac:dyDescent="0.3">
      <c r="D319" s="89">
        <f>Table14[[#This Row],[USA]]-Table14[[#This Row],[India ]]</f>
        <v>0</v>
      </c>
    </row>
    <row r="320" spans="4:4" x14ac:dyDescent="0.3">
      <c r="D320" s="89">
        <f>Table14[[#This Row],[USA]]-Table14[[#This Row],[India ]]</f>
        <v>0</v>
      </c>
    </row>
    <row r="321" spans="4:4" x14ac:dyDescent="0.3">
      <c r="D321" s="89">
        <f>Table14[[#This Row],[USA]]-Table14[[#This Row],[India ]]</f>
        <v>0</v>
      </c>
    </row>
    <row r="322" spans="4:4" x14ac:dyDescent="0.3">
      <c r="D322" s="89">
        <f>Table14[[#This Row],[USA]]-Table14[[#This Row],[India ]]</f>
        <v>0</v>
      </c>
    </row>
    <row r="323" spans="4:4" x14ac:dyDescent="0.3">
      <c r="D323" s="89">
        <f>Table14[[#This Row],[USA]]-Table14[[#This Row],[India ]]</f>
        <v>0</v>
      </c>
    </row>
    <row r="324" spans="4:4" x14ac:dyDescent="0.3">
      <c r="D324" s="89">
        <f>Table14[[#This Row],[USA]]-Table14[[#This Row],[India ]]</f>
        <v>0</v>
      </c>
    </row>
    <row r="325" spans="4:4" x14ac:dyDescent="0.3">
      <c r="D325" s="89">
        <f>Table14[[#This Row],[USA]]-Table14[[#This Row],[India ]]</f>
        <v>0</v>
      </c>
    </row>
    <row r="326" spans="4:4" x14ac:dyDescent="0.3">
      <c r="D326" s="89">
        <f>Table14[[#This Row],[USA]]-Table14[[#This Row],[India ]]</f>
        <v>0</v>
      </c>
    </row>
    <row r="327" spans="4:4" x14ac:dyDescent="0.3">
      <c r="D327" s="89">
        <f>Table14[[#This Row],[USA]]-Table14[[#This Row],[India ]]</f>
        <v>0</v>
      </c>
    </row>
    <row r="328" spans="4:4" x14ac:dyDescent="0.3">
      <c r="D328" s="89">
        <f>Table14[[#This Row],[USA]]-Table14[[#This Row],[India ]]</f>
        <v>0</v>
      </c>
    </row>
    <row r="329" spans="4:4" x14ac:dyDescent="0.3">
      <c r="D329" s="89">
        <f>Table14[[#This Row],[USA]]-Table14[[#This Row],[India ]]</f>
        <v>0</v>
      </c>
    </row>
    <row r="330" spans="4:4" x14ac:dyDescent="0.3">
      <c r="D330" s="89">
        <f>Table14[[#This Row],[USA]]-Table14[[#This Row],[India ]]</f>
        <v>0</v>
      </c>
    </row>
    <row r="331" spans="4:4" x14ac:dyDescent="0.3">
      <c r="D331" s="89">
        <f>Table14[[#This Row],[USA]]-Table14[[#This Row],[India ]]</f>
        <v>0</v>
      </c>
    </row>
    <row r="332" spans="4:4" x14ac:dyDescent="0.3">
      <c r="D332" s="89">
        <f>Table14[[#This Row],[USA]]-Table14[[#This Row],[India ]]</f>
        <v>0</v>
      </c>
    </row>
    <row r="333" spans="4:4" x14ac:dyDescent="0.3">
      <c r="D333" s="89">
        <f>Table14[[#This Row],[USA]]-Table14[[#This Row],[India ]]</f>
        <v>0</v>
      </c>
    </row>
    <row r="334" spans="4:4" x14ac:dyDescent="0.3">
      <c r="D334" s="89">
        <f>Table14[[#This Row],[USA]]-Table14[[#This Row],[India ]]</f>
        <v>0</v>
      </c>
    </row>
    <row r="335" spans="4:4" x14ac:dyDescent="0.3">
      <c r="D335" s="89">
        <f>Table14[[#This Row],[USA]]-Table14[[#This Row],[India ]]</f>
        <v>0</v>
      </c>
    </row>
    <row r="336" spans="4:4" x14ac:dyDescent="0.3">
      <c r="D336" s="89">
        <f>Table14[[#This Row],[USA]]-Table14[[#This Row],[India ]]</f>
        <v>0</v>
      </c>
    </row>
    <row r="337" spans="4:4" x14ac:dyDescent="0.3">
      <c r="D337" s="89">
        <f>Table14[[#This Row],[USA]]-Table14[[#This Row],[India ]]</f>
        <v>0</v>
      </c>
    </row>
    <row r="338" spans="4:4" x14ac:dyDescent="0.3">
      <c r="D338" s="89">
        <f>Table14[[#This Row],[USA]]-Table14[[#This Row],[India ]]</f>
        <v>0</v>
      </c>
    </row>
    <row r="339" spans="4:4" x14ac:dyDescent="0.3">
      <c r="D339" s="89">
        <f>Table14[[#This Row],[USA]]-Table14[[#This Row],[India ]]</f>
        <v>0</v>
      </c>
    </row>
    <row r="340" spans="4:4" x14ac:dyDescent="0.3">
      <c r="D340" s="89">
        <f>Table14[[#This Row],[USA]]-Table14[[#This Row],[India ]]</f>
        <v>0</v>
      </c>
    </row>
    <row r="341" spans="4:4" x14ac:dyDescent="0.3">
      <c r="D341" s="89">
        <f>Table14[[#This Row],[USA]]-Table14[[#This Row],[India ]]</f>
        <v>0</v>
      </c>
    </row>
    <row r="342" spans="4:4" x14ac:dyDescent="0.3">
      <c r="D342" s="89">
        <f>Table14[[#This Row],[USA]]-Table14[[#This Row],[India ]]</f>
        <v>0</v>
      </c>
    </row>
    <row r="343" spans="4:4" x14ac:dyDescent="0.3">
      <c r="D343" s="89">
        <f>Table14[[#This Row],[USA]]-Table14[[#This Row],[India ]]</f>
        <v>0</v>
      </c>
    </row>
    <row r="344" spans="4:4" x14ac:dyDescent="0.3">
      <c r="D344" s="89">
        <f>Table14[[#This Row],[USA]]-Table14[[#This Row],[India ]]</f>
        <v>0</v>
      </c>
    </row>
    <row r="345" spans="4:4" x14ac:dyDescent="0.3">
      <c r="D345" s="89">
        <f>Table14[[#This Row],[USA]]-Table14[[#This Row],[India ]]</f>
        <v>0</v>
      </c>
    </row>
    <row r="346" spans="4:4" x14ac:dyDescent="0.3">
      <c r="D346" s="89">
        <f>Table14[[#This Row],[USA]]-Table14[[#This Row],[India ]]</f>
        <v>0</v>
      </c>
    </row>
    <row r="347" spans="4:4" x14ac:dyDescent="0.3">
      <c r="D347" s="89">
        <f>Table14[[#This Row],[USA]]-Table14[[#This Row],[India ]]</f>
        <v>0</v>
      </c>
    </row>
    <row r="348" spans="4:4" x14ac:dyDescent="0.3">
      <c r="D348" s="89">
        <f>Table14[[#This Row],[USA]]-Table14[[#This Row],[India ]]</f>
        <v>0</v>
      </c>
    </row>
    <row r="349" spans="4:4" x14ac:dyDescent="0.3">
      <c r="D349" s="89">
        <f>Table14[[#This Row],[USA]]-Table14[[#This Row],[India ]]</f>
        <v>0</v>
      </c>
    </row>
    <row r="350" spans="4:4" x14ac:dyDescent="0.3">
      <c r="D350" s="89">
        <f>Table14[[#This Row],[USA]]-Table14[[#This Row],[India ]]</f>
        <v>0</v>
      </c>
    </row>
    <row r="351" spans="4:4" x14ac:dyDescent="0.3">
      <c r="D351" s="89">
        <f>Table14[[#This Row],[USA]]-Table14[[#This Row],[India ]]</f>
        <v>0</v>
      </c>
    </row>
    <row r="352" spans="4:4" x14ac:dyDescent="0.3">
      <c r="D352" s="89">
        <f>Table14[[#This Row],[USA]]-Table14[[#This Row],[India ]]</f>
        <v>0</v>
      </c>
    </row>
    <row r="353" spans="4:4" x14ac:dyDescent="0.3">
      <c r="D353" s="89">
        <f>Table14[[#This Row],[USA]]-Table14[[#This Row],[India ]]</f>
        <v>0</v>
      </c>
    </row>
    <row r="354" spans="4:4" x14ac:dyDescent="0.3">
      <c r="D354" s="89">
        <f>Table14[[#This Row],[USA]]-Table14[[#This Row],[India ]]</f>
        <v>0</v>
      </c>
    </row>
    <row r="355" spans="4:4" x14ac:dyDescent="0.3">
      <c r="D355" s="89">
        <f>Table14[[#This Row],[USA]]-Table14[[#This Row],[India ]]</f>
        <v>0</v>
      </c>
    </row>
    <row r="356" spans="4:4" x14ac:dyDescent="0.3">
      <c r="D356" s="89">
        <f>Table14[[#This Row],[USA]]-Table14[[#This Row],[India ]]</f>
        <v>0</v>
      </c>
    </row>
    <row r="357" spans="4:4" x14ac:dyDescent="0.3">
      <c r="D357" s="89">
        <f>Table14[[#This Row],[USA]]-Table14[[#This Row],[India ]]</f>
        <v>0</v>
      </c>
    </row>
    <row r="358" spans="4:4" x14ac:dyDescent="0.3">
      <c r="D358" s="89">
        <f>Table14[[#This Row],[USA]]-Table14[[#This Row],[India ]]</f>
        <v>0</v>
      </c>
    </row>
    <row r="359" spans="4:4" x14ac:dyDescent="0.3">
      <c r="D359" s="89">
        <f>Table14[[#This Row],[USA]]-Table14[[#This Row],[India ]]</f>
        <v>0</v>
      </c>
    </row>
    <row r="360" spans="4:4" x14ac:dyDescent="0.3">
      <c r="D360" s="89">
        <f>Table14[[#This Row],[USA]]-Table14[[#This Row],[India ]]</f>
        <v>0</v>
      </c>
    </row>
    <row r="361" spans="4:4" x14ac:dyDescent="0.3">
      <c r="D361" s="89">
        <f>Table14[[#This Row],[USA]]-Table14[[#This Row],[India ]]</f>
        <v>0</v>
      </c>
    </row>
    <row r="362" spans="4:4" x14ac:dyDescent="0.3">
      <c r="D362" s="89">
        <f>Table14[[#This Row],[USA]]-Table14[[#This Row],[India ]]</f>
        <v>0</v>
      </c>
    </row>
    <row r="363" spans="4:4" x14ac:dyDescent="0.3">
      <c r="D363" s="89">
        <f>Table14[[#This Row],[USA]]-Table14[[#This Row],[India ]]</f>
        <v>0</v>
      </c>
    </row>
    <row r="364" spans="4:4" x14ac:dyDescent="0.3">
      <c r="D364" s="89">
        <f>Table14[[#This Row],[USA]]-Table14[[#This Row],[India ]]</f>
        <v>0</v>
      </c>
    </row>
    <row r="365" spans="4:4" x14ac:dyDescent="0.3">
      <c r="D365" s="89">
        <f>Table14[[#This Row],[USA]]-Table14[[#This Row],[India ]]</f>
        <v>0</v>
      </c>
    </row>
    <row r="366" spans="4:4" x14ac:dyDescent="0.3">
      <c r="D366" s="89">
        <f>Table14[[#This Row],[USA]]-Table14[[#This Row],[India ]]</f>
        <v>0</v>
      </c>
    </row>
    <row r="367" spans="4:4" x14ac:dyDescent="0.3">
      <c r="D367" s="89">
        <f>Table14[[#This Row],[USA]]-Table14[[#This Row],[India ]]</f>
        <v>0</v>
      </c>
    </row>
    <row r="368" spans="4:4" x14ac:dyDescent="0.3">
      <c r="D368" s="89">
        <f>Table14[[#This Row],[USA]]-Table14[[#This Row],[India ]]</f>
        <v>0</v>
      </c>
    </row>
    <row r="369" spans="4:4" x14ac:dyDescent="0.3">
      <c r="D369" s="89">
        <f>Table14[[#This Row],[USA]]-Table14[[#This Row],[India ]]</f>
        <v>0</v>
      </c>
    </row>
    <row r="370" spans="4:4" x14ac:dyDescent="0.3">
      <c r="D370" s="89">
        <f>Table14[[#This Row],[USA]]-Table14[[#This Row],[India ]]</f>
        <v>0</v>
      </c>
    </row>
    <row r="371" spans="4:4" x14ac:dyDescent="0.3">
      <c r="D371" s="89">
        <f>Table14[[#This Row],[USA]]-Table14[[#This Row],[India ]]</f>
        <v>0</v>
      </c>
    </row>
    <row r="372" spans="4:4" x14ac:dyDescent="0.3">
      <c r="D372" s="89">
        <f>Table14[[#This Row],[USA]]-Table14[[#This Row],[India ]]</f>
        <v>0</v>
      </c>
    </row>
    <row r="373" spans="4:4" x14ac:dyDescent="0.3">
      <c r="D373" s="89">
        <f>Table14[[#This Row],[USA]]-Table14[[#This Row],[India ]]</f>
        <v>0</v>
      </c>
    </row>
    <row r="374" spans="4:4" x14ac:dyDescent="0.3">
      <c r="D374" s="89">
        <f>Table14[[#This Row],[USA]]-Table14[[#This Row],[India ]]</f>
        <v>0</v>
      </c>
    </row>
    <row r="375" spans="4:4" x14ac:dyDescent="0.3">
      <c r="D375" s="89">
        <f>Table14[[#This Row],[USA]]-Table14[[#This Row],[India ]]</f>
        <v>0</v>
      </c>
    </row>
    <row r="376" spans="4:4" x14ac:dyDescent="0.3">
      <c r="D376" s="89">
        <f>Table14[[#This Row],[USA]]-Table14[[#This Row],[India ]]</f>
        <v>0</v>
      </c>
    </row>
    <row r="377" spans="4:4" x14ac:dyDescent="0.3">
      <c r="D377" s="89">
        <f>Table14[[#This Row],[USA]]-Table14[[#This Row],[India ]]</f>
        <v>0</v>
      </c>
    </row>
    <row r="378" spans="4:4" x14ac:dyDescent="0.3">
      <c r="D378" s="89">
        <f>Table14[[#This Row],[USA]]-Table14[[#This Row],[India ]]</f>
        <v>0</v>
      </c>
    </row>
    <row r="379" spans="4:4" x14ac:dyDescent="0.3">
      <c r="D379" s="89">
        <f>Table14[[#This Row],[USA]]-Table14[[#This Row],[India ]]</f>
        <v>0</v>
      </c>
    </row>
    <row r="380" spans="4:4" x14ac:dyDescent="0.3">
      <c r="D380" s="89">
        <f>Table14[[#This Row],[USA]]-Table14[[#This Row],[India ]]</f>
        <v>0</v>
      </c>
    </row>
    <row r="381" spans="4:4" x14ac:dyDescent="0.3">
      <c r="D381" s="89">
        <f>Table14[[#This Row],[USA]]-Table14[[#This Row],[India ]]</f>
        <v>0</v>
      </c>
    </row>
    <row r="382" spans="4:4" x14ac:dyDescent="0.3">
      <c r="D382" s="89">
        <f>Table14[[#This Row],[USA]]-Table14[[#This Row],[India ]]</f>
        <v>0</v>
      </c>
    </row>
    <row r="383" spans="4:4" x14ac:dyDescent="0.3">
      <c r="D383" s="89">
        <f>Table14[[#This Row],[USA]]-Table14[[#This Row],[India ]]</f>
        <v>0</v>
      </c>
    </row>
    <row r="384" spans="4:4" x14ac:dyDescent="0.3">
      <c r="D384" s="89">
        <f>Table14[[#This Row],[USA]]-Table14[[#This Row],[India ]]</f>
        <v>0</v>
      </c>
    </row>
    <row r="385" spans="4:4" x14ac:dyDescent="0.3">
      <c r="D385" s="89">
        <f>Table14[[#This Row],[USA]]-Table14[[#This Row],[India ]]</f>
        <v>0</v>
      </c>
    </row>
    <row r="386" spans="4:4" x14ac:dyDescent="0.3">
      <c r="D386" s="89">
        <f>Table14[[#This Row],[USA]]-Table14[[#This Row],[India ]]</f>
        <v>0</v>
      </c>
    </row>
    <row r="387" spans="4:4" x14ac:dyDescent="0.3">
      <c r="D387" s="89">
        <f>Table14[[#This Row],[USA]]-Table14[[#This Row],[India ]]</f>
        <v>0</v>
      </c>
    </row>
    <row r="388" spans="4:4" x14ac:dyDescent="0.3">
      <c r="D388" s="89">
        <f>Table14[[#This Row],[USA]]-Table14[[#This Row],[India ]]</f>
        <v>0</v>
      </c>
    </row>
    <row r="389" spans="4:4" x14ac:dyDescent="0.3">
      <c r="D389" s="89">
        <f>Table14[[#This Row],[USA]]-Table14[[#This Row],[India ]]</f>
        <v>0</v>
      </c>
    </row>
    <row r="390" spans="4:4" x14ac:dyDescent="0.3">
      <c r="D390" s="89">
        <f>Table14[[#This Row],[USA]]-Table14[[#This Row],[India ]]</f>
        <v>0</v>
      </c>
    </row>
    <row r="391" spans="4:4" x14ac:dyDescent="0.3">
      <c r="D391" s="89">
        <f>Table14[[#This Row],[USA]]-Table14[[#This Row],[India ]]</f>
        <v>0</v>
      </c>
    </row>
    <row r="392" spans="4:4" x14ac:dyDescent="0.3">
      <c r="D392" s="89">
        <f>Table14[[#This Row],[USA]]-Table14[[#This Row],[India ]]</f>
        <v>0</v>
      </c>
    </row>
    <row r="393" spans="4:4" x14ac:dyDescent="0.3">
      <c r="D393" s="89">
        <f>Table14[[#This Row],[USA]]-Table14[[#This Row],[India ]]</f>
        <v>0</v>
      </c>
    </row>
    <row r="394" spans="4:4" x14ac:dyDescent="0.3">
      <c r="D394" s="89">
        <f>Table14[[#This Row],[USA]]-Table14[[#This Row],[India ]]</f>
        <v>0</v>
      </c>
    </row>
    <row r="395" spans="4:4" x14ac:dyDescent="0.3">
      <c r="D395" s="89">
        <f>Table14[[#This Row],[USA]]-Table14[[#This Row],[India ]]</f>
        <v>0</v>
      </c>
    </row>
    <row r="396" spans="4:4" x14ac:dyDescent="0.3">
      <c r="D396" s="89">
        <f>Table14[[#This Row],[USA]]-Table14[[#This Row],[India ]]</f>
        <v>0</v>
      </c>
    </row>
    <row r="397" spans="4:4" x14ac:dyDescent="0.3">
      <c r="D397" s="89">
        <f>Table14[[#This Row],[USA]]-Table14[[#This Row],[India ]]</f>
        <v>0</v>
      </c>
    </row>
    <row r="398" spans="4:4" x14ac:dyDescent="0.3">
      <c r="D398" s="89">
        <f>Table14[[#This Row],[USA]]-Table14[[#This Row],[India ]]</f>
        <v>0</v>
      </c>
    </row>
    <row r="399" spans="4:4" x14ac:dyDescent="0.3">
      <c r="D399" s="89">
        <f>Table14[[#This Row],[USA]]-Table14[[#This Row],[India ]]</f>
        <v>0</v>
      </c>
    </row>
    <row r="400" spans="4:4" x14ac:dyDescent="0.3">
      <c r="D400" s="89">
        <f>Table14[[#This Row],[USA]]-Table14[[#This Row],[India ]]</f>
        <v>0</v>
      </c>
    </row>
    <row r="401" spans="4:4" x14ac:dyDescent="0.3">
      <c r="D401" s="89">
        <f>Table14[[#This Row],[USA]]-Table14[[#This Row],[India ]]</f>
        <v>0</v>
      </c>
    </row>
    <row r="402" spans="4:4" x14ac:dyDescent="0.3">
      <c r="D402" s="89">
        <f>Table14[[#This Row],[USA]]-Table14[[#This Row],[India ]]</f>
        <v>0</v>
      </c>
    </row>
    <row r="403" spans="4:4" x14ac:dyDescent="0.3">
      <c r="D403" s="89">
        <f>Table14[[#This Row],[USA]]-Table14[[#This Row],[India ]]</f>
        <v>0</v>
      </c>
    </row>
    <row r="404" spans="4:4" x14ac:dyDescent="0.3">
      <c r="D404" s="89">
        <f>Table14[[#This Row],[USA]]-Table14[[#This Row],[India ]]</f>
        <v>0</v>
      </c>
    </row>
    <row r="405" spans="4:4" x14ac:dyDescent="0.3">
      <c r="D405" s="89">
        <f>Table14[[#This Row],[USA]]-Table14[[#This Row],[India ]]</f>
        <v>0</v>
      </c>
    </row>
    <row r="406" spans="4:4" x14ac:dyDescent="0.3">
      <c r="D406" s="89">
        <f>Table14[[#This Row],[USA]]-Table14[[#This Row],[India ]]</f>
        <v>0</v>
      </c>
    </row>
    <row r="407" spans="4:4" x14ac:dyDescent="0.3">
      <c r="D407" s="89">
        <f>Table14[[#This Row],[USA]]-Table14[[#This Row],[India ]]</f>
        <v>0</v>
      </c>
    </row>
    <row r="408" spans="4:4" x14ac:dyDescent="0.3">
      <c r="D408" s="89">
        <f>Table14[[#This Row],[USA]]-Table14[[#This Row],[India ]]</f>
        <v>0</v>
      </c>
    </row>
    <row r="409" spans="4:4" x14ac:dyDescent="0.3">
      <c r="D409" s="89">
        <f>Table14[[#This Row],[USA]]-Table14[[#This Row],[India ]]</f>
        <v>0</v>
      </c>
    </row>
    <row r="410" spans="4:4" x14ac:dyDescent="0.3">
      <c r="D410" s="89">
        <f>Table14[[#This Row],[USA]]-Table14[[#This Row],[India ]]</f>
        <v>0</v>
      </c>
    </row>
    <row r="411" spans="4:4" x14ac:dyDescent="0.3">
      <c r="D411" s="89">
        <f>Table14[[#This Row],[USA]]-Table14[[#This Row],[India ]]</f>
        <v>0</v>
      </c>
    </row>
    <row r="412" spans="4:4" x14ac:dyDescent="0.3">
      <c r="D412" s="89">
        <f>Table14[[#This Row],[USA]]-Table14[[#This Row],[India ]]</f>
        <v>0</v>
      </c>
    </row>
    <row r="413" spans="4:4" x14ac:dyDescent="0.3">
      <c r="D413" s="89">
        <f>Table14[[#This Row],[USA]]-Table14[[#This Row],[India ]]</f>
        <v>0</v>
      </c>
    </row>
    <row r="414" spans="4:4" x14ac:dyDescent="0.3">
      <c r="D414" s="89">
        <f>Table14[[#This Row],[USA]]-Table14[[#This Row],[India ]]</f>
        <v>0</v>
      </c>
    </row>
    <row r="415" spans="4:4" x14ac:dyDescent="0.3">
      <c r="D415" s="89">
        <f>Table14[[#This Row],[USA]]-Table14[[#This Row],[India ]]</f>
        <v>0</v>
      </c>
    </row>
    <row r="416" spans="4:4" x14ac:dyDescent="0.3">
      <c r="D416" s="89">
        <f>Table14[[#This Row],[USA]]-Table14[[#This Row],[India ]]</f>
        <v>0</v>
      </c>
    </row>
    <row r="417" spans="4:4" x14ac:dyDescent="0.3">
      <c r="D417" s="89">
        <f>Table14[[#This Row],[USA]]-Table14[[#This Row],[India ]]</f>
        <v>0</v>
      </c>
    </row>
    <row r="418" spans="4:4" x14ac:dyDescent="0.3">
      <c r="D418" s="89">
        <f>Table14[[#This Row],[USA]]-Table14[[#This Row],[India ]]</f>
        <v>0</v>
      </c>
    </row>
    <row r="419" spans="4:4" x14ac:dyDescent="0.3">
      <c r="D419" s="89">
        <f>Table14[[#This Row],[USA]]-Table14[[#This Row],[India ]]</f>
        <v>0</v>
      </c>
    </row>
    <row r="420" spans="4:4" x14ac:dyDescent="0.3">
      <c r="D420" s="89">
        <f>Table14[[#This Row],[USA]]-Table14[[#This Row],[India ]]</f>
        <v>0</v>
      </c>
    </row>
    <row r="421" spans="4:4" x14ac:dyDescent="0.3">
      <c r="D421" s="89">
        <f>Table14[[#This Row],[USA]]-Table14[[#This Row],[India ]]</f>
        <v>0</v>
      </c>
    </row>
    <row r="422" spans="4:4" x14ac:dyDescent="0.3">
      <c r="D422" s="89">
        <f>Table14[[#This Row],[USA]]-Table14[[#This Row],[India ]]</f>
        <v>0</v>
      </c>
    </row>
    <row r="423" spans="4:4" x14ac:dyDescent="0.3">
      <c r="D423" s="89">
        <f>Table14[[#This Row],[USA]]-Table14[[#This Row],[India ]]</f>
        <v>0</v>
      </c>
    </row>
    <row r="424" spans="4:4" x14ac:dyDescent="0.3">
      <c r="D424" s="89">
        <f>Table14[[#This Row],[USA]]-Table14[[#This Row],[India ]]</f>
        <v>0</v>
      </c>
    </row>
    <row r="425" spans="4:4" x14ac:dyDescent="0.3">
      <c r="D425" s="89">
        <f>Table14[[#This Row],[USA]]-Table14[[#This Row],[India ]]</f>
        <v>0</v>
      </c>
    </row>
    <row r="426" spans="4:4" x14ac:dyDescent="0.3">
      <c r="D426" s="89">
        <f>Table14[[#This Row],[USA]]-Table14[[#This Row],[India ]]</f>
        <v>0</v>
      </c>
    </row>
    <row r="427" spans="4:4" x14ac:dyDescent="0.3">
      <c r="D427" s="89">
        <f>Table14[[#This Row],[USA]]-Table14[[#This Row],[India ]]</f>
        <v>0</v>
      </c>
    </row>
    <row r="428" spans="4:4" x14ac:dyDescent="0.3">
      <c r="D428" s="89">
        <f>Table14[[#This Row],[USA]]-Table14[[#This Row],[India ]]</f>
        <v>0</v>
      </c>
    </row>
    <row r="429" spans="4:4" x14ac:dyDescent="0.3">
      <c r="D429" s="89">
        <f>Table14[[#This Row],[USA]]-Table14[[#This Row],[India ]]</f>
        <v>0</v>
      </c>
    </row>
    <row r="430" spans="4:4" x14ac:dyDescent="0.3">
      <c r="D430" s="89">
        <f>Table14[[#This Row],[USA]]-Table14[[#This Row],[India ]]</f>
        <v>0</v>
      </c>
    </row>
    <row r="431" spans="4:4" x14ac:dyDescent="0.3">
      <c r="D431" s="89">
        <f>Table14[[#This Row],[USA]]-Table14[[#This Row],[India ]]</f>
        <v>0</v>
      </c>
    </row>
    <row r="432" spans="4:4" x14ac:dyDescent="0.3">
      <c r="D432" s="89">
        <f>Table14[[#This Row],[USA]]-Table14[[#This Row],[India ]]</f>
        <v>0</v>
      </c>
    </row>
    <row r="433" spans="4:4" x14ac:dyDescent="0.3">
      <c r="D433" s="89">
        <f>Table14[[#This Row],[USA]]-Table14[[#This Row],[India ]]</f>
        <v>0</v>
      </c>
    </row>
    <row r="434" spans="4:4" x14ac:dyDescent="0.3">
      <c r="D434" s="89">
        <f>Table14[[#This Row],[USA]]-Table14[[#This Row],[India ]]</f>
        <v>0</v>
      </c>
    </row>
    <row r="435" spans="4:4" x14ac:dyDescent="0.3">
      <c r="D435" s="89">
        <f>Table14[[#This Row],[USA]]-Table14[[#This Row],[India ]]</f>
        <v>0</v>
      </c>
    </row>
    <row r="436" spans="4:4" x14ac:dyDescent="0.3">
      <c r="D436" s="89">
        <f>Table14[[#This Row],[USA]]-Table14[[#This Row],[India ]]</f>
        <v>0</v>
      </c>
    </row>
    <row r="437" spans="4:4" x14ac:dyDescent="0.3">
      <c r="D437" s="89">
        <f>Table14[[#This Row],[USA]]-Table14[[#This Row],[India ]]</f>
        <v>0</v>
      </c>
    </row>
    <row r="438" spans="4:4" x14ac:dyDescent="0.3">
      <c r="D438" s="89">
        <f>Table14[[#This Row],[USA]]-Table14[[#This Row],[India ]]</f>
        <v>0</v>
      </c>
    </row>
    <row r="439" spans="4:4" x14ac:dyDescent="0.3">
      <c r="D439" s="89">
        <f>Table14[[#This Row],[USA]]-Table14[[#This Row],[India ]]</f>
        <v>0</v>
      </c>
    </row>
    <row r="440" spans="4:4" x14ac:dyDescent="0.3">
      <c r="D440" s="89">
        <f>Table14[[#This Row],[USA]]-Table14[[#This Row],[India ]]</f>
        <v>0</v>
      </c>
    </row>
    <row r="441" spans="4:4" x14ac:dyDescent="0.3">
      <c r="D441" s="89">
        <f>Table14[[#This Row],[USA]]-Table14[[#This Row],[India ]]</f>
        <v>0</v>
      </c>
    </row>
    <row r="442" spans="4:4" x14ac:dyDescent="0.3">
      <c r="D442" s="89">
        <f>Table14[[#This Row],[USA]]-Table14[[#This Row],[India ]]</f>
        <v>0</v>
      </c>
    </row>
    <row r="443" spans="4:4" x14ac:dyDescent="0.3">
      <c r="D443" s="89">
        <f>Table14[[#This Row],[USA]]-Table14[[#This Row],[India ]]</f>
        <v>0</v>
      </c>
    </row>
    <row r="444" spans="4:4" x14ac:dyDescent="0.3">
      <c r="D444" s="89">
        <f>Table14[[#This Row],[USA]]-Table14[[#This Row],[India ]]</f>
        <v>0</v>
      </c>
    </row>
    <row r="445" spans="4:4" x14ac:dyDescent="0.3">
      <c r="D445" s="89">
        <f>Table14[[#This Row],[USA]]-Table14[[#This Row],[India ]]</f>
        <v>0</v>
      </c>
    </row>
    <row r="446" spans="4:4" x14ac:dyDescent="0.3">
      <c r="D446" s="89">
        <f>Table14[[#This Row],[USA]]-Table14[[#This Row],[India ]]</f>
        <v>0</v>
      </c>
    </row>
    <row r="447" spans="4:4" x14ac:dyDescent="0.3">
      <c r="D447" s="89">
        <f>Table14[[#This Row],[USA]]-Table14[[#This Row],[India ]]</f>
        <v>0</v>
      </c>
    </row>
    <row r="448" spans="4:4" x14ac:dyDescent="0.3">
      <c r="D448" s="89">
        <f>Table14[[#This Row],[USA]]-Table14[[#This Row],[India ]]</f>
        <v>0</v>
      </c>
    </row>
    <row r="449" spans="4:4" x14ac:dyDescent="0.3">
      <c r="D449" s="89">
        <f>Table14[[#This Row],[USA]]-Table14[[#This Row],[India ]]</f>
        <v>0</v>
      </c>
    </row>
    <row r="450" spans="4:4" x14ac:dyDescent="0.3">
      <c r="D450" s="89">
        <f>Table14[[#This Row],[USA]]-Table14[[#This Row],[India ]]</f>
        <v>0</v>
      </c>
    </row>
    <row r="451" spans="4:4" x14ac:dyDescent="0.3">
      <c r="D451" s="89">
        <f>Table14[[#This Row],[USA]]-Table14[[#This Row],[India ]]</f>
        <v>0</v>
      </c>
    </row>
    <row r="452" spans="4:4" x14ac:dyDescent="0.3">
      <c r="D452" s="89">
        <f>Table14[[#This Row],[USA]]-Table14[[#This Row],[India ]]</f>
        <v>0</v>
      </c>
    </row>
    <row r="453" spans="4:4" x14ac:dyDescent="0.3">
      <c r="D453" s="89">
        <f>Table14[[#This Row],[USA]]-Table14[[#This Row],[India ]]</f>
        <v>0</v>
      </c>
    </row>
    <row r="454" spans="4:4" x14ac:dyDescent="0.3">
      <c r="D454" s="89">
        <f>Table14[[#This Row],[USA]]-Table14[[#This Row],[India ]]</f>
        <v>0</v>
      </c>
    </row>
    <row r="455" spans="4:4" x14ac:dyDescent="0.3">
      <c r="D455" s="89">
        <f>Table14[[#This Row],[USA]]-Table14[[#This Row],[India ]]</f>
        <v>0</v>
      </c>
    </row>
    <row r="456" spans="4:4" x14ac:dyDescent="0.3">
      <c r="D456" s="89">
        <f>Table14[[#This Row],[USA]]-Table14[[#This Row],[India ]]</f>
        <v>0</v>
      </c>
    </row>
    <row r="457" spans="4:4" x14ac:dyDescent="0.3">
      <c r="D457" s="89">
        <f>Table14[[#This Row],[USA]]-Table14[[#This Row],[India ]]</f>
        <v>0</v>
      </c>
    </row>
    <row r="458" spans="4:4" x14ac:dyDescent="0.3">
      <c r="D458" s="89">
        <f>Table14[[#This Row],[USA]]-Table14[[#This Row],[India ]]</f>
        <v>0</v>
      </c>
    </row>
    <row r="459" spans="4:4" x14ac:dyDescent="0.3">
      <c r="D459" s="89">
        <f>Table14[[#This Row],[USA]]-Table14[[#This Row],[India ]]</f>
        <v>0</v>
      </c>
    </row>
    <row r="460" spans="4:4" x14ac:dyDescent="0.3">
      <c r="D460" s="89">
        <f>Table14[[#This Row],[USA]]-Table14[[#This Row],[India ]]</f>
        <v>0</v>
      </c>
    </row>
    <row r="461" spans="4:4" x14ac:dyDescent="0.3">
      <c r="D461" s="89">
        <f>Table14[[#This Row],[USA]]-Table14[[#This Row],[India ]]</f>
        <v>0</v>
      </c>
    </row>
    <row r="462" spans="4:4" x14ac:dyDescent="0.3">
      <c r="D462" s="89">
        <f>Table14[[#This Row],[USA]]-Table14[[#This Row],[India ]]</f>
        <v>0</v>
      </c>
    </row>
    <row r="463" spans="4:4" x14ac:dyDescent="0.3">
      <c r="D463" s="89">
        <f>Table14[[#This Row],[USA]]-Table14[[#This Row],[India ]]</f>
        <v>0</v>
      </c>
    </row>
    <row r="464" spans="4:4" x14ac:dyDescent="0.3">
      <c r="D464" s="89">
        <f>Table14[[#This Row],[USA]]-Table14[[#This Row],[India ]]</f>
        <v>0</v>
      </c>
    </row>
    <row r="465" spans="4:4" x14ac:dyDescent="0.3">
      <c r="D465" s="89">
        <f>Table14[[#This Row],[USA]]-Table14[[#This Row],[India ]]</f>
        <v>0</v>
      </c>
    </row>
    <row r="466" spans="4:4" x14ac:dyDescent="0.3">
      <c r="D466" s="89">
        <f>Table14[[#This Row],[USA]]-Table14[[#This Row],[India ]]</f>
        <v>0</v>
      </c>
    </row>
    <row r="467" spans="4:4" x14ac:dyDescent="0.3">
      <c r="D467" s="89">
        <f>Table14[[#This Row],[USA]]-Table14[[#This Row],[India ]]</f>
        <v>0</v>
      </c>
    </row>
    <row r="468" spans="4:4" x14ac:dyDescent="0.3">
      <c r="D468" s="89">
        <f>Table14[[#This Row],[USA]]-Table14[[#This Row],[India ]]</f>
        <v>0</v>
      </c>
    </row>
    <row r="469" spans="4:4" x14ac:dyDescent="0.3">
      <c r="D469" s="89">
        <f>Table14[[#This Row],[USA]]-Table14[[#This Row],[India ]]</f>
        <v>0</v>
      </c>
    </row>
    <row r="470" spans="4:4" x14ac:dyDescent="0.3">
      <c r="D470" s="89">
        <f>Table14[[#This Row],[USA]]-Table14[[#This Row],[India ]]</f>
        <v>0</v>
      </c>
    </row>
    <row r="471" spans="4:4" x14ac:dyDescent="0.3">
      <c r="D471" s="89">
        <f>Table14[[#This Row],[USA]]-Table14[[#This Row],[India ]]</f>
        <v>0</v>
      </c>
    </row>
    <row r="472" spans="4:4" x14ac:dyDescent="0.3">
      <c r="D472" s="89">
        <f>Table14[[#This Row],[USA]]-Table14[[#This Row],[India ]]</f>
        <v>0</v>
      </c>
    </row>
    <row r="473" spans="4:4" x14ac:dyDescent="0.3">
      <c r="D473" s="89">
        <f>Table14[[#This Row],[USA]]-Table14[[#This Row],[India ]]</f>
        <v>0</v>
      </c>
    </row>
    <row r="474" spans="4:4" x14ac:dyDescent="0.3">
      <c r="D474" s="89">
        <f>Table14[[#This Row],[USA]]-Table14[[#This Row],[India ]]</f>
        <v>0</v>
      </c>
    </row>
    <row r="475" spans="4:4" x14ac:dyDescent="0.3">
      <c r="D475" s="89">
        <f>Table14[[#This Row],[USA]]-Table14[[#This Row],[India ]]</f>
        <v>0</v>
      </c>
    </row>
    <row r="476" spans="4:4" x14ac:dyDescent="0.3">
      <c r="D476" s="89">
        <f>Table14[[#This Row],[USA]]-Table14[[#This Row],[India ]]</f>
        <v>0</v>
      </c>
    </row>
    <row r="477" spans="4:4" x14ac:dyDescent="0.3">
      <c r="D477" s="89">
        <f>Table14[[#This Row],[USA]]-Table14[[#This Row],[India ]]</f>
        <v>0</v>
      </c>
    </row>
    <row r="478" spans="4:4" x14ac:dyDescent="0.3">
      <c r="D478" s="89">
        <f>Table14[[#This Row],[USA]]-Table14[[#This Row],[India ]]</f>
        <v>0</v>
      </c>
    </row>
    <row r="479" spans="4:4" x14ac:dyDescent="0.3">
      <c r="D479" s="89">
        <f>Table14[[#This Row],[USA]]-Table14[[#This Row],[India ]]</f>
        <v>0</v>
      </c>
    </row>
    <row r="480" spans="4:4" x14ac:dyDescent="0.3">
      <c r="D480" s="89">
        <f>Table14[[#This Row],[USA]]-Table14[[#This Row],[India ]]</f>
        <v>0</v>
      </c>
    </row>
    <row r="481" spans="4:4" x14ac:dyDescent="0.3">
      <c r="D481" s="89">
        <f>Table14[[#This Row],[USA]]-Table14[[#This Row],[India ]]</f>
        <v>0</v>
      </c>
    </row>
    <row r="482" spans="4:4" x14ac:dyDescent="0.3">
      <c r="D482" s="89">
        <f>Table14[[#This Row],[USA]]-Table14[[#This Row],[India ]]</f>
        <v>0</v>
      </c>
    </row>
    <row r="483" spans="4:4" x14ac:dyDescent="0.3">
      <c r="D483" s="89">
        <f>Table14[[#This Row],[USA]]-Table14[[#This Row],[India ]]</f>
        <v>0</v>
      </c>
    </row>
    <row r="484" spans="4:4" x14ac:dyDescent="0.3">
      <c r="D484" s="89">
        <f>Table14[[#This Row],[USA]]-Table14[[#This Row],[India ]]</f>
        <v>0</v>
      </c>
    </row>
    <row r="485" spans="4:4" x14ac:dyDescent="0.3">
      <c r="D485" s="89">
        <f>Table14[[#This Row],[USA]]-Table14[[#This Row],[India ]]</f>
        <v>0</v>
      </c>
    </row>
    <row r="486" spans="4:4" x14ac:dyDescent="0.3">
      <c r="D486" s="89">
        <f>Table14[[#This Row],[USA]]-Table14[[#This Row],[India ]]</f>
        <v>0</v>
      </c>
    </row>
    <row r="487" spans="4:4" x14ac:dyDescent="0.3">
      <c r="D487" s="89">
        <f>Table14[[#This Row],[USA]]-Table14[[#This Row],[India ]]</f>
        <v>0</v>
      </c>
    </row>
    <row r="488" spans="4:4" x14ac:dyDescent="0.3">
      <c r="D488" s="89">
        <f>Table14[[#This Row],[USA]]-Table14[[#This Row],[India ]]</f>
        <v>0</v>
      </c>
    </row>
    <row r="489" spans="4:4" x14ac:dyDescent="0.3">
      <c r="D489" s="89">
        <f>Table14[[#This Row],[USA]]-Table14[[#This Row],[India ]]</f>
        <v>0</v>
      </c>
    </row>
    <row r="490" spans="4:4" x14ac:dyDescent="0.3">
      <c r="D490" s="89">
        <f>Table14[[#This Row],[USA]]-Table14[[#This Row],[India ]]</f>
        <v>0</v>
      </c>
    </row>
    <row r="491" spans="4:4" x14ac:dyDescent="0.3">
      <c r="D491" s="89">
        <f>Table14[[#This Row],[USA]]-Table14[[#This Row],[India ]]</f>
        <v>0</v>
      </c>
    </row>
    <row r="492" spans="4:4" x14ac:dyDescent="0.3">
      <c r="D492" s="89">
        <f>Table14[[#This Row],[USA]]-Table14[[#This Row],[India ]]</f>
        <v>0</v>
      </c>
    </row>
    <row r="493" spans="4:4" x14ac:dyDescent="0.3">
      <c r="D493" s="89">
        <f>Table14[[#This Row],[USA]]-Table14[[#This Row],[India ]]</f>
        <v>0</v>
      </c>
    </row>
    <row r="494" spans="4:4" x14ac:dyDescent="0.3">
      <c r="D494" s="89">
        <f>Table14[[#This Row],[USA]]-Table14[[#This Row],[India ]]</f>
        <v>0</v>
      </c>
    </row>
    <row r="495" spans="4:4" x14ac:dyDescent="0.3">
      <c r="D495" s="89">
        <f>Table14[[#This Row],[USA]]-Table14[[#This Row],[India ]]</f>
        <v>0</v>
      </c>
    </row>
    <row r="496" spans="4:4" x14ac:dyDescent="0.3">
      <c r="D496" s="89">
        <f>Table14[[#This Row],[USA]]-Table14[[#This Row],[India ]]</f>
        <v>0</v>
      </c>
    </row>
    <row r="497" spans="4:4" x14ac:dyDescent="0.3">
      <c r="D497" s="89">
        <f>Table14[[#This Row],[USA]]-Table14[[#This Row],[India ]]</f>
        <v>0</v>
      </c>
    </row>
    <row r="498" spans="4:4" x14ac:dyDescent="0.3">
      <c r="D498" s="89">
        <f>Table14[[#This Row],[USA]]-Table14[[#This Row],[India ]]</f>
        <v>0</v>
      </c>
    </row>
    <row r="499" spans="4:4" x14ac:dyDescent="0.3">
      <c r="D499" s="89">
        <f>Table14[[#This Row],[USA]]-Table14[[#This Row],[India ]]</f>
        <v>0</v>
      </c>
    </row>
    <row r="500" spans="4:4" x14ac:dyDescent="0.3">
      <c r="D500" s="89">
        <f>Table14[[#This Row],[USA]]-Table14[[#This Row],[India ]]</f>
        <v>0</v>
      </c>
    </row>
    <row r="501" spans="4:4" x14ac:dyDescent="0.3">
      <c r="D501" s="89">
        <f>Table14[[#This Row],[USA]]-Table14[[#This Row],[India ]]</f>
        <v>0</v>
      </c>
    </row>
    <row r="502" spans="4:4" x14ac:dyDescent="0.3">
      <c r="D502" s="89">
        <f>Table14[[#This Row],[USA]]-Table14[[#This Row],[India ]]</f>
        <v>0</v>
      </c>
    </row>
    <row r="503" spans="4:4" x14ac:dyDescent="0.3">
      <c r="D503" s="89">
        <f>Table14[[#This Row],[USA]]-Table14[[#This Row],[India ]]</f>
        <v>0</v>
      </c>
    </row>
    <row r="504" spans="4:4" x14ac:dyDescent="0.3">
      <c r="D504" s="89">
        <f>Table14[[#This Row],[USA]]-Table14[[#This Row],[India ]]</f>
        <v>0</v>
      </c>
    </row>
    <row r="505" spans="4:4" x14ac:dyDescent="0.3">
      <c r="D505" s="89">
        <f>Table14[[#This Row],[USA]]-Table14[[#This Row],[India ]]</f>
        <v>0</v>
      </c>
    </row>
    <row r="506" spans="4:4" x14ac:dyDescent="0.3">
      <c r="D506" s="89">
        <f>Table14[[#This Row],[USA]]-Table14[[#This Row],[India ]]</f>
        <v>0</v>
      </c>
    </row>
    <row r="507" spans="4:4" x14ac:dyDescent="0.3">
      <c r="D507" s="89">
        <f>Table14[[#This Row],[USA]]-Table14[[#This Row],[India 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FFBB-6BB4-4484-AFE8-AB9F2CD76D52}">
  <dimension ref="B2:R179"/>
  <sheetViews>
    <sheetView topLeftCell="B1" workbookViewId="0">
      <selection activeCell="M1" activeCellId="2" sqref="B1:B1048576 F1:F1048576 M1:M1048576"/>
    </sheetView>
  </sheetViews>
  <sheetFormatPr defaultRowHeight="14.4" x14ac:dyDescent="0.3"/>
  <cols>
    <col min="2" max="2" width="9.5546875" bestFit="1" customWidth="1"/>
    <col min="3" max="3" width="11.5546875" bestFit="1" customWidth="1"/>
    <col min="4" max="4" width="14.88671875" bestFit="1" customWidth="1"/>
    <col min="5" max="6" width="10.109375" bestFit="1" customWidth="1"/>
    <col min="7" max="7" width="12.33203125" bestFit="1" customWidth="1"/>
    <col min="8" max="8" width="10.109375" bestFit="1" customWidth="1"/>
    <col min="9" max="9" width="14.44140625" bestFit="1" customWidth="1"/>
    <col min="10" max="10" width="17.109375" bestFit="1" customWidth="1"/>
    <col min="11" max="11" width="9.109375" bestFit="1" customWidth="1"/>
    <col min="12" max="12" width="13.109375" bestFit="1" customWidth="1"/>
    <col min="13" max="13" width="10" bestFit="1" customWidth="1"/>
    <col min="14" max="14" width="10.33203125" bestFit="1" customWidth="1"/>
    <col min="15" max="15" width="12.77734375" bestFit="1" customWidth="1"/>
    <col min="16" max="16" width="9.88671875" bestFit="1" customWidth="1"/>
    <col min="17" max="17" width="10" bestFit="1" customWidth="1"/>
  </cols>
  <sheetData>
    <row r="2" spans="2:18" x14ac:dyDescent="0.3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2:18" x14ac:dyDescent="0.3">
      <c r="B3" s="3" t="s">
        <v>0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30" t="s">
        <v>29</v>
      </c>
      <c r="O3" s="30" t="s">
        <v>27</v>
      </c>
      <c r="P3" s="30" t="s">
        <v>28</v>
      </c>
      <c r="Q3" s="30" t="s">
        <v>42</v>
      </c>
      <c r="R3" s="30" t="s">
        <v>43</v>
      </c>
    </row>
    <row r="4" spans="2:18" x14ac:dyDescent="0.3">
      <c r="B4" s="2">
        <v>43906</v>
      </c>
      <c r="C4" s="21">
        <v>80860</v>
      </c>
      <c r="D4" s="21">
        <v>27980</v>
      </c>
      <c r="E4" s="22">
        <v>9437</v>
      </c>
      <c r="F4" s="22">
        <v>4186</v>
      </c>
      <c r="G4" s="22">
        <v>5423</v>
      </c>
      <c r="H4" s="22">
        <v>14991</v>
      </c>
      <c r="I4" s="22">
        <v>7241</v>
      </c>
      <c r="J4" s="22">
        <v>8236</v>
      </c>
      <c r="K4" s="22">
        <v>1551</v>
      </c>
      <c r="L4" s="22">
        <v>376</v>
      </c>
      <c r="M4" s="22">
        <v>130</v>
      </c>
      <c r="N4" s="22">
        <v>835</v>
      </c>
      <c r="O4" s="22">
        <v>377</v>
      </c>
      <c r="P4" s="22">
        <v>218</v>
      </c>
      <c r="Q4" s="22">
        <v>93</v>
      </c>
      <c r="R4" s="22"/>
    </row>
    <row r="5" spans="2:18" x14ac:dyDescent="0.3">
      <c r="B5" s="2">
        <v>43907</v>
      </c>
      <c r="C5" s="21">
        <v>80881</v>
      </c>
      <c r="D5" s="21">
        <v>31506</v>
      </c>
      <c r="E5" s="22">
        <v>11309</v>
      </c>
      <c r="F5" s="22">
        <v>5709</v>
      </c>
      <c r="G5" s="22">
        <v>6633</v>
      </c>
      <c r="H5" s="22">
        <v>16169</v>
      </c>
      <c r="I5" s="22">
        <v>9597</v>
      </c>
      <c r="J5" s="22">
        <v>8320</v>
      </c>
      <c r="K5" s="22">
        <v>1950</v>
      </c>
      <c r="L5" s="22">
        <v>467</v>
      </c>
      <c r="M5" s="22">
        <v>142</v>
      </c>
      <c r="N5" s="22">
        <v>851</v>
      </c>
      <c r="O5" s="22">
        <v>452</v>
      </c>
      <c r="P5" s="22">
        <v>352</v>
      </c>
      <c r="Q5" s="22">
        <v>114</v>
      </c>
      <c r="R5" s="22"/>
    </row>
    <row r="6" spans="2:18" x14ac:dyDescent="0.3">
      <c r="B6" s="2">
        <v>43908</v>
      </c>
      <c r="C6" s="21">
        <v>80906</v>
      </c>
      <c r="D6" s="21">
        <v>35713</v>
      </c>
      <c r="E6" s="22">
        <v>13910</v>
      </c>
      <c r="F6" s="22">
        <v>7666</v>
      </c>
      <c r="G6" s="22">
        <v>7730</v>
      </c>
      <c r="H6" s="22">
        <v>17361</v>
      </c>
      <c r="I6" s="22">
        <v>12612</v>
      </c>
      <c r="J6" s="22">
        <v>8413</v>
      </c>
      <c r="K6" s="22">
        <v>2642</v>
      </c>
      <c r="L6" s="22">
        <v>644</v>
      </c>
      <c r="M6" s="22">
        <v>156</v>
      </c>
      <c r="N6" s="22">
        <v>918</v>
      </c>
      <c r="O6" s="22">
        <v>568</v>
      </c>
      <c r="P6" s="22">
        <v>394</v>
      </c>
      <c r="Q6" s="22">
        <v>147</v>
      </c>
      <c r="R6" s="22">
        <v>98</v>
      </c>
    </row>
    <row r="7" spans="2:18" x14ac:dyDescent="0.3">
      <c r="B7" s="2">
        <v>43909</v>
      </c>
      <c r="C7" s="21">
        <v>80930</v>
      </c>
      <c r="D7" s="21">
        <v>41035</v>
      </c>
      <c r="E7" s="22">
        <v>17395</v>
      </c>
      <c r="F7" s="22">
        <v>11348</v>
      </c>
      <c r="G7" s="22">
        <v>9134</v>
      </c>
      <c r="H7" s="22">
        <v>18407</v>
      </c>
      <c r="I7" s="22">
        <v>15194</v>
      </c>
      <c r="J7" s="22">
        <v>8565</v>
      </c>
      <c r="K7" s="22">
        <v>2707</v>
      </c>
      <c r="L7" s="22">
        <v>797</v>
      </c>
      <c r="M7" s="22">
        <v>197</v>
      </c>
      <c r="N7" s="22">
        <v>956</v>
      </c>
      <c r="O7" s="22">
        <v>710</v>
      </c>
      <c r="P7" s="22">
        <v>535</v>
      </c>
      <c r="Q7" s="22">
        <v>199</v>
      </c>
      <c r="R7" s="22">
        <v>192</v>
      </c>
    </row>
    <row r="8" spans="2:18" x14ac:dyDescent="0.3">
      <c r="B8" s="2">
        <v>43910</v>
      </c>
      <c r="C8" s="21">
        <v>80977</v>
      </c>
      <c r="D8" s="21">
        <v>47021</v>
      </c>
      <c r="E8" s="22">
        <v>20412</v>
      </c>
      <c r="F8" s="22">
        <v>16489</v>
      </c>
      <c r="G8" s="22">
        <v>10995</v>
      </c>
      <c r="H8" s="22">
        <v>19664</v>
      </c>
      <c r="I8" s="22">
        <v>19758</v>
      </c>
      <c r="J8" s="22">
        <v>8652</v>
      </c>
      <c r="K8" s="22">
        <v>3269</v>
      </c>
      <c r="L8" s="22">
        <v>943</v>
      </c>
      <c r="M8" s="22">
        <v>249</v>
      </c>
      <c r="N8" s="22">
        <v>1012</v>
      </c>
      <c r="O8" s="22">
        <v>876</v>
      </c>
      <c r="P8" s="22">
        <v>655</v>
      </c>
      <c r="Q8" s="22">
        <v>253</v>
      </c>
      <c r="R8" s="22">
        <v>359</v>
      </c>
    </row>
    <row r="9" spans="2:18" x14ac:dyDescent="0.3">
      <c r="B9" s="2">
        <v>43911</v>
      </c>
      <c r="C9" s="21">
        <v>81014</v>
      </c>
      <c r="D9" s="21">
        <v>53578</v>
      </c>
      <c r="E9" s="22">
        <v>25374</v>
      </c>
      <c r="F9" s="22">
        <v>22213</v>
      </c>
      <c r="G9" s="22">
        <v>12773</v>
      </c>
      <c r="H9" s="22">
        <v>20610</v>
      </c>
      <c r="I9" s="22">
        <v>23495</v>
      </c>
      <c r="J9" s="22">
        <v>8799</v>
      </c>
      <c r="K9" s="22">
        <v>4176</v>
      </c>
      <c r="L9" s="22">
        <v>1147</v>
      </c>
      <c r="M9" s="22">
        <v>329</v>
      </c>
      <c r="N9" s="22">
        <v>1054</v>
      </c>
      <c r="O9" s="22">
        <v>1072</v>
      </c>
      <c r="P9" s="22">
        <v>1021</v>
      </c>
      <c r="Q9" s="22">
        <v>306</v>
      </c>
      <c r="R9" s="22">
        <v>670</v>
      </c>
    </row>
    <row r="10" spans="2:18" x14ac:dyDescent="0.3">
      <c r="B10" s="2">
        <v>43912</v>
      </c>
      <c r="C10" s="21">
        <v>81060</v>
      </c>
      <c r="D10" s="21">
        <v>59138</v>
      </c>
      <c r="E10" s="22">
        <v>28603</v>
      </c>
      <c r="F10" s="22">
        <v>32801</v>
      </c>
      <c r="G10" s="22">
        <v>14459</v>
      </c>
      <c r="H10" s="22">
        <v>21638</v>
      </c>
      <c r="I10" s="22">
        <v>27246</v>
      </c>
      <c r="J10" s="22">
        <v>8897</v>
      </c>
      <c r="K10" s="22">
        <v>5018</v>
      </c>
      <c r="L10" s="22">
        <v>1385</v>
      </c>
      <c r="M10" s="22">
        <v>391</v>
      </c>
      <c r="N10" s="22">
        <v>1101</v>
      </c>
      <c r="O10" s="22">
        <v>1353</v>
      </c>
      <c r="P10" s="22">
        <v>1209</v>
      </c>
      <c r="Q10" s="22">
        <v>367</v>
      </c>
      <c r="R10" s="22">
        <v>947</v>
      </c>
    </row>
    <row r="11" spans="2:18" x14ac:dyDescent="0.3">
      <c r="B11" s="2">
        <v>43913</v>
      </c>
      <c r="C11" s="21">
        <v>81116</v>
      </c>
      <c r="D11" s="21">
        <v>63928</v>
      </c>
      <c r="E11" s="22">
        <v>33089</v>
      </c>
      <c r="F11" s="22">
        <v>41170</v>
      </c>
      <c r="G11" s="22">
        <v>16689</v>
      </c>
      <c r="H11" s="22">
        <v>23049</v>
      </c>
      <c r="I11" s="22">
        <v>30752</v>
      </c>
      <c r="J11" s="22">
        <v>8961</v>
      </c>
      <c r="K11" s="22">
        <v>5911</v>
      </c>
      <c r="L11" s="22">
        <v>1563</v>
      </c>
      <c r="M11" s="22">
        <v>496</v>
      </c>
      <c r="N11" s="22">
        <v>1138</v>
      </c>
      <c r="O11" s="22">
        <v>1717</v>
      </c>
      <c r="P11" s="22">
        <v>1629</v>
      </c>
      <c r="Q11" s="22">
        <v>438</v>
      </c>
      <c r="R11" s="22">
        <v>1236</v>
      </c>
    </row>
    <row r="12" spans="2:18" x14ac:dyDescent="0.3">
      <c r="B12" s="2">
        <v>43914</v>
      </c>
      <c r="C12" s="21">
        <v>81180</v>
      </c>
      <c r="D12" s="21">
        <v>69176</v>
      </c>
      <c r="E12" s="22">
        <v>39676</v>
      </c>
      <c r="F12" s="22">
        <v>50075</v>
      </c>
      <c r="G12" s="22">
        <v>19856</v>
      </c>
      <c r="H12" s="22">
        <v>24811</v>
      </c>
      <c r="I12" s="22">
        <v>33429</v>
      </c>
      <c r="J12" s="22">
        <v>9037</v>
      </c>
      <c r="K12" s="22">
        <v>8077</v>
      </c>
      <c r="L12" s="22">
        <v>2187</v>
      </c>
      <c r="M12" s="22">
        <v>551</v>
      </c>
      <c r="N12" s="22">
        <v>1209</v>
      </c>
      <c r="O12" s="22">
        <v>2144</v>
      </c>
      <c r="P12" s="22">
        <v>1980</v>
      </c>
      <c r="Q12" s="22">
        <v>495</v>
      </c>
      <c r="R12" s="22">
        <v>1529</v>
      </c>
    </row>
    <row r="13" spans="2:18" x14ac:dyDescent="0.3">
      <c r="B13" s="2">
        <v>43915</v>
      </c>
      <c r="C13" s="21">
        <v>81221</v>
      </c>
      <c r="D13" s="21">
        <v>74836</v>
      </c>
      <c r="E13" s="22">
        <v>47610</v>
      </c>
      <c r="F13" s="22">
        <v>60126</v>
      </c>
      <c r="G13" s="22">
        <v>22654</v>
      </c>
      <c r="H13" s="22">
        <v>27077</v>
      </c>
      <c r="I13" s="22">
        <v>38182</v>
      </c>
      <c r="J13" s="22">
        <v>9137</v>
      </c>
      <c r="K13" s="22">
        <v>8077</v>
      </c>
      <c r="L13" s="22">
        <v>2923</v>
      </c>
      <c r="M13" s="22">
        <v>606</v>
      </c>
      <c r="N13" s="22">
        <v>1299</v>
      </c>
      <c r="O13" s="22">
        <v>2431</v>
      </c>
      <c r="P13" s="22">
        <v>2274</v>
      </c>
      <c r="Q13" s="22">
        <v>658</v>
      </c>
      <c r="R13" s="22">
        <v>1872</v>
      </c>
    </row>
    <row r="14" spans="2:18" x14ac:dyDescent="0.3">
      <c r="B14" s="2">
        <v>43916</v>
      </c>
      <c r="C14" s="21">
        <v>81299</v>
      </c>
      <c r="D14" s="21">
        <v>80589</v>
      </c>
      <c r="E14" s="22">
        <v>56197</v>
      </c>
      <c r="F14" s="22">
        <v>79313</v>
      </c>
      <c r="G14" s="22">
        <v>29155</v>
      </c>
      <c r="H14" s="22">
        <v>29406</v>
      </c>
      <c r="I14" s="22">
        <v>45464</v>
      </c>
      <c r="J14" s="22">
        <v>9241</v>
      </c>
      <c r="K14" s="22">
        <v>11658</v>
      </c>
      <c r="L14" s="22">
        <v>3588</v>
      </c>
      <c r="M14" s="22">
        <v>732</v>
      </c>
      <c r="N14" s="22">
        <v>1401</v>
      </c>
      <c r="O14" s="22">
        <v>2810</v>
      </c>
      <c r="P14" s="22">
        <v>2611</v>
      </c>
      <c r="Q14" s="22">
        <v>840</v>
      </c>
      <c r="R14" s="22">
        <v>2433</v>
      </c>
    </row>
    <row r="15" spans="2:18" x14ac:dyDescent="0.3">
      <c r="B15" s="2">
        <v>43917</v>
      </c>
      <c r="C15" s="21">
        <v>81345</v>
      </c>
      <c r="D15" s="21">
        <v>86498</v>
      </c>
      <c r="E15" s="22">
        <v>64059</v>
      </c>
      <c r="F15" s="22">
        <v>94281</v>
      </c>
      <c r="G15" s="22">
        <v>29591</v>
      </c>
      <c r="H15" s="22">
        <v>32332</v>
      </c>
      <c r="I15" s="22">
        <v>49344</v>
      </c>
      <c r="J15" s="22">
        <v>9332</v>
      </c>
      <c r="K15" s="22">
        <v>14375</v>
      </c>
      <c r="L15" s="22">
        <v>4184</v>
      </c>
      <c r="M15" s="22">
        <v>887</v>
      </c>
      <c r="N15" s="22">
        <v>1519</v>
      </c>
      <c r="O15" s="22">
        <v>3180</v>
      </c>
      <c r="P15" s="22">
        <v>3027</v>
      </c>
      <c r="Q15" s="22">
        <v>1036</v>
      </c>
      <c r="R15" s="22">
        <v>5698</v>
      </c>
    </row>
    <row r="16" spans="2:18" x14ac:dyDescent="0.3">
      <c r="B16" s="2">
        <v>43918</v>
      </c>
      <c r="C16" s="21">
        <v>81401</v>
      </c>
      <c r="D16" s="21">
        <v>92472</v>
      </c>
      <c r="E16" s="22">
        <v>72251</v>
      </c>
      <c r="F16" s="22">
        <v>114958</v>
      </c>
      <c r="G16" s="22">
        <v>33450</v>
      </c>
      <c r="H16" s="22">
        <v>35408</v>
      </c>
      <c r="I16" s="22">
        <v>56202</v>
      </c>
      <c r="J16" s="22">
        <v>9478</v>
      </c>
      <c r="K16" s="22">
        <v>17301</v>
      </c>
      <c r="L16" s="22">
        <v>5434</v>
      </c>
      <c r="M16" s="22">
        <v>933</v>
      </c>
      <c r="N16" s="22">
        <v>1722</v>
      </c>
      <c r="O16" s="22">
        <v>3640</v>
      </c>
      <c r="P16" s="22">
        <v>3546</v>
      </c>
      <c r="Q16" s="22">
        <v>1264</v>
      </c>
      <c r="R16" s="22">
        <v>7402</v>
      </c>
    </row>
    <row r="17" spans="2:18" x14ac:dyDescent="0.3">
      <c r="B17" s="2">
        <v>43919</v>
      </c>
      <c r="C17" s="21">
        <v>81445</v>
      </c>
      <c r="D17" s="21">
        <v>97689</v>
      </c>
      <c r="E17" s="22">
        <v>78799</v>
      </c>
      <c r="F17" s="22">
        <v>132351</v>
      </c>
      <c r="G17" s="22">
        <v>37575</v>
      </c>
      <c r="H17" s="22">
        <v>38309</v>
      </c>
      <c r="I17" s="22">
        <v>60739</v>
      </c>
      <c r="J17" s="22">
        <v>9583</v>
      </c>
      <c r="K17" s="22">
        <v>19522</v>
      </c>
      <c r="L17" s="22">
        <v>5886</v>
      </c>
      <c r="M17" s="22">
        <v>1127</v>
      </c>
      <c r="N17" s="22">
        <v>1897</v>
      </c>
      <c r="O17" s="22">
        <v>3980</v>
      </c>
      <c r="P17" s="22">
        <v>4006</v>
      </c>
      <c r="Q17" s="22">
        <v>1534</v>
      </c>
      <c r="R17" s="22">
        <v>9217</v>
      </c>
    </row>
    <row r="18" spans="2:18" x14ac:dyDescent="0.3">
      <c r="B18" s="2">
        <v>43920</v>
      </c>
      <c r="C18" s="21">
        <v>81479</v>
      </c>
      <c r="D18" s="21">
        <v>101739</v>
      </c>
      <c r="E18" s="22">
        <v>85199</v>
      </c>
      <c r="F18" s="22">
        <v>147729</v>
      </c>
      <c r="G18" s="22">
        <v>40174</v>
      </c>
      <c r="H18" s="22">
        <v>41495</v>
      </c>
      <c r="I18" s="22">
        <v>64468</v>
      </c>
      <c r="J18" s="22">
        <v>9661</v>
      </c>
      <c r="K18" s="22">
        <v>22141</v>
      </c>
      <c r="L18" s="22">
        <v>6671</v>
      </c>
      <c r="M18" s="22">
        <v>1209</v>
      </c>
      <c r="N18" s="22">
        <v>1976</v>
      </c>
      <c r="O18" s="22">
        <v>4245</v>
      </c>
      <c r="P18" s="22">
        <v>4371</v>
      </c>
      <c r="Q18" s="22">
        <v>1836</v>
      </c>
      <c r="R18" s="22">
        <v>10827</v>
      </c>
    </row>
    <row r="19" spans="2:18" x14ac:dyDescent="0.3">
      <c r="B19" s="2">
        <v>43921</v>
      </c>
      <c r="C19" s="21">
        <v>81524</v>
      </c>
      <c r="D19" s="21">
        <v>105792</v>
      </c>
      <c r="E19" s="22">
        <v>94917</v>
      </c>
      <c r="F19" s="22">
        <v>176518</v>
      </c>
      <c r="G19" s="22">
        <v>44550</v>
      </c>
      <c r="H19" s="22">
        <v>44606</v>
      </c>
      <c r="I19" s="22">
        <v>70197</v>
      </c>
      <c r="J19" s="22">
        <v>9786</v>
      </c>
      <c r="K19" s="22">
        <v>25150</v>
      </c>
      <c r="L19" s="22">
        <v>7474</v>
      </c>
      <c r="M19" s="22">
        <v>1614</v>
      </c>
      <c r="N19" s="22">
        <v>2193</v>
      </c>
      <c r="O19" s="22">
        <v>4561</v>
      </c>
      <c r="P19" s="22">
        <v>4715</v>
      </c>
      <c r="Q19" s="22">
        <v>2337</v>
      </c>
      <c r="R19" s="22">
        <v>13531</v>
      </c>
    </row>
    <row r="20" spans="2:18" x14ac:dyDescent="0.3">
      <c r="B20" s="2">
        <v>43922</v>
      </c>
      <c r="C20" s="21">
        <v>81556</v>
      </c>
      <c r="D20" s="21">
        <v>110574</v>
      </c>
      <c r="E20" s="22">
        <v>102136</v>
      </c>
      <c r="F20" s="22">
        <v>205036</v>
      </c>
      <c r="G20" s="22">
        <v>52128</v>
      </c>
      <c r="H20" s="22">
        <v>47593</v>
      </c>
      <c r="I20" s="22">
        <v>76895</v>
      </c>
      <c r="J20" s="22">
        <v>9887</v>
      </c>
      <c r="K20" s="22">
        <v>29474</v>
      </c>
      <c r="L20" s="22">
        <v>9489</v>
      </c>
      <c r="M20" s="22">
        <v>2012</v>
      </c>
      <c r="N20" s="22">
        <v>2494</v>
      </c>
      <c r="O20" s="22">
        <v>4864</v>
      </c>
      <c r="P20" s="22">
        <v>5923</v>
      </c>
      <c r="Q20" s="22">
        <v>2777</v>
      </c>
      <c r="R20" s="22">
        <v>15679</v>
      </c>
    </row>
    <row r="21" spans="2:18" x14ac:dyDescent="0.3">
      <c r="B21" s="2">
        <v>43923</v>
      </c>
      <c r="C21" s="21">
        <v>81590</v>
      </c>
      <c r="D21" s="21">
        <v>115242</v>
      </c>
      <c r="E21" s="22">
        <v>110238</v>
      </c>
      <c r="F21" s="22">
        <v>235972</v>
      </c>
      <c r="G21" s="22">
        <v>56989</v>
      </c>
      <c r="H21" s="22">
        <v>50468</v>
      </c>
      <c r="I21" s="22">
        <v>83726</v>
      </c>
      <c r="J21" s="22">
        <v>9976</v>
      </c>
      <c r="K21" s="22">
        <v>33718</v>
      </c>
      <c r="L21" s="22">
        <v>11068</v>
      </c>
      <c r="M21" s="22">
        <v>2530</v>
      </c>
      <c r="N21" s="22">
        <v>2769</v>
      </c>
      <c r="O21" s="22">
        <v>5137</v>
      </c>
      <c r="P21" s="22">
        <v>7031</v>
      </c>
      <c r="Q21" s="22">
        <v>3548</v>
      </c>
      <c r="R21" s="22">
        <v>18135</v>
      </c>
    </row>
    <row r="22" spans="2:18" x14ac:dyDescent="0.3">
      <c r="B22" s="2">
        <v>43924</v>
      </c>
      <c r="C22" s="21">
        <v>81623</v>
      </c>
      <c r="D22" s="21">
        <v>119827</v>
      </c>
      <c r="E22" s="22">
        <v>117710</v>
      </c>
      <c r="F22" s="22">
        <v>265506</v>
      </c>
      <c r="G22" s="22">
        <v>59105</v>
      </c>
      <c r="H22" s="22">
        <v>53183</v>
      </c>
      <c r="I22" s="22">
        <v>89410</v>
      </c>
      <c r="J22" s="22">
        <v>10062</v>
      </c>
      <c r="K22" s="22">
        <v>38168</v>
      </c>
      <c r="L22" s="22">
        <v>11747</v>
      </c>
      <c r="M22" s="22">
        <v>3053</v>
      </c>
      <c r="N22" s="22">
        <v>3129</v>
      </c>
      <c r="O22" s="22">
        <v>5350</v>
      </c>
      <c r="P22" s="22">
        <v>8229</v>
      </c>
      <c r="Q22" s="22">
        <v>4149</v>
      </c>
      <c r="R22" s="22">
        <v>20921</v>
      </c>
    </row>
    <row r="23" spans="2:18" x14ac:dyDescent="0.3">
      <c r="B23" s="2">
        <v>43925</v>
      </c>
      <c r="C23" s="21">
        <v>81639</v>
      </c>
      <c r="D23" s="21">
        <v>124632</v>
      </c>
      <c r="E23" s="22">
        <v>124736</v>
      </c>
      <c r="F23" s="22">
        <v>300106</v>
      </c>
      <c r="G23" s="22">
        <v>82165</v>
      </c>
      <c r="H23" s="22">
        <v>55743</v>
      </c>
      <c r="I23" s="22">
        <v>92155</v>
      </c>
      <c r="J23" s="22">
        <v>10156</v>
      </c>
      <c r="K23" s="22">
        <v>41903</v>
      </c>
      <c r="L23" s="22">
        <v>12953</v>
      </c>
      <c r="M23" s="22">
        <v>3501</v>
      </c>
      <c r="N23" s="22">
        <v>3507</v>
      </c>
      <c r="O23" s="22">
        <v>5550</v>
      </c>
      <c r="P23" s="22">
        <v>9391</v>
      </c>
      <c r="Q23" s="22">
        <v>4731</v>
      </c>
      <c r="R23" s="22">
        <v>20921</v>
      </c>
    </row>
    <row r="24" spans="2:18" x14ac:dyDescent="0.3">
      <c r="B24" s="2">
        <v>43926</v>
      </c>
      <c r="C24" s="21">
        <v>82602</v>
      </c>
      <c r="D24" s="21">
        <v>128948</v>
      </c>
      <c r="E24" s="22">
        <v>130759</v>
      </c>
      <c r="F24" s="22">
        <v>324052</v>
      </c>
      <c r="G24" s="22">
        <v>90864</v>
      </c>
      <c r="H24" s="22">
        <v>58226</v>
      </c>
      <c r="I24" s="22">
        <v>98765</v>
      </c>
      <c r="J24" s="22">
        <v>10237</v>
      </c>
      <c r="K24" s="22">
        <v>48406</v>
      </c>
      <c r="L24" s="22">
        <v>14493</v>
      </c>
      <c r="M24" s="22">
        <v>3588</v>
      </c>
      <c r="N24" s="22">
        <v>3507</v>
      </c>
      <c r="O24" s="22">
        <v>5687</v>
      </c>
      <c r="P24" s="22">
        <v>10568</v>
      </c>
      <c r="Q24" s="22"/>
      <c r="R24" s="22">
        <v>27069</v>
      </c>
    </row>
    <row r="25" spans="2:18" x14ac:dyDescent="0.3">
      <c r="B25" s="2">
        <v>43927</v>
      </c>
      <c r="C25" s="21">
        <v>82602</v>
      </c>
      <c r="D25" s="21">
        <v>132547</v>
      </c>
      <c r="E25" s="22">
        <v>135032</v>
      </c>
      <c r="F25" s="22">
        <v>352249</v>
      </c>
      <c r="G25" s="22">
        <v>98010</v>
      </c>
      <c r="H25" s="22">
        <v>60500</v>
      </c>
      <c r="I25" s="22">
        <v>100232</v>
      </c>
      <c r="J25" s="22">
        <v>10284</v>
      </c>
      <c r="K25" s="22">
        <v>51608</v>
      </c>
      <c r="L25" s="22">
        <v>15940</v>
      </c>
      <c r="M25" s="22">
        <v>4778</v>
      </c>
      <c r="N25" s="22">
        <v>4083</v>
      </c>
      <c r="O25" s="22">
        <v>5797</v>
      </c>
      <c r="P25" s="22">
        <v>11518</v>
      </c>
      <c r="Q25" s="22">
        <v>6343</v>
      </c>
      <c r="R25" s="22">
        <v>30217</v>
      </c>
    </row>
    <row r="26" spans="2:18" x14ac:dyDescent="0.3">
      <c r="B26" s="2">
        <v>43928</v>
      </c>
      <c r="C26" s="21">
        <v>82602</v>
      </c>
      <c r="D26" s="21">
        <v>135586</v>
      </c>
      <c r="E26" s="22">
        <v>140511</v>
      </c>
      <c r="F26" s="22">
        <v>385985</v>
      </c>
      <c r="G26" s="22">
        <v>98010</v>
      </c>
      <c r="H26" s="22">
        <v>62589</v>
      </c>
      <c r="I26" s="22">
        <v>106409</v>
      </c>
      <c r="J26" s="22">
        <v>10331</v>
      </c>
      <c r="K26" s="22">
        <v>55242</v>
      </c>
      <c r="L26" s="22">
        <v>17553</v>
      </c>
      <c r="M26" s="22">
        <v>5337</v>
      </c>
      <c r="N26" s="22">
        <v>4459</v>
      </c>
      <c r="O26" s="22">
        <v>5919</v>
      </c>
      <c r="P26" s="22">
        <v>12377</v>
      </c>
      <c r="Q26" s="22">
        <v>7497</v>
      </c>
      <c r="R26" s="22">
        <v>34109</v>
      </c>
    </row>
    <row r="27" spans="2:18" x14ac:dyDescent="0.3">
      <c r="B27" s="2">
        <v>43929</v>
      </c>
      <c r="C27" s="21">
        <v>82602</v>
      </c>
      <c r="D27" s="21">
        <v>139422</v>
      </c>
      <c r="E27" s="22">
        <v>146690</v>
      </c>
      <c r="F27" s="22">
        <v>410916</v>
      </c>
      <c r="G27" s="22">
        <v>109069</v>
      </c>
      <c r="H27" s="22">
        <v>64586</v>
      </c>
      <c r="I27" s="22">
        <v>110100</v>
      </c>
      <c r="J27" s="22">
        <v>10384</v>
      </c>
      <c r="K27" s="22">
        <v>60733</v>
      </c>
      <c r="L27" s="22">
        <v>18479</v>
      </c>
      <c r="M27" s="22">
        <v>5916</v>
      </c>
      <c r="N27" s="22">
        <v>4961</v>
      </c>
      <c r="O27" s="22">
        <v>6013</v>
      </c>
      <c r="P27" s="22">
        <v>14275</v>
      </c>
      <c r="Q27" s="22">
        <v>8672</v>
      </c>
      <c r="R27" s="22">
        <v>38226</v>
      </c>
    </row>
    <row r="28" spans="2:18" x14ac:dyDescent="0.3">
      <c r="B28" s="2">
        <v>43930</v>
      </c>
      <c r="C28" s="21">
        <v>82602</v>
      </c>
      <c r="D28" s="21">
        <v>143626</v>
      </c>
      <c r="E28" s="22">
        <v>152446</v>
      </c>
      <c r="F28" s="22">
        <v>455445</v>
      </c>
      <c r="G28" s="22">
        <v>117749</v>
      </c>
      <c r="H28" s="22">
        <v>66220</v>
      </c>
      <c r="I28" s="22">
        <v>115489</v>
      </c>
      <c r="J28" s="22">
        <v>10423</v>
      </c>
      <c r="K28" s="22">
        <v>65077</v>
      </c>
      <c r="L28" s="22">
        <v>20690</v>
      </c>
      <c r="M28" s="22">
        <v>6725</v>
      </c>
      <c r="N28" s="22">
        <v>5548</v>
      </c>
      <c r="O28" s="22">
        <v>6108</v>
      </c>
      <c r="P28" s="22">
        <v>16474</v>
      </c>
      <c r="Q28" s="22">
        <v>10131</v>
      </c>
      <c r="R28" s="22">
        <v>42282</v>
      </c>
    </row>
    <row r="29" spans="2:18" x14ac:dyDescent="0.3">
      <c r="B29" s="2">
        <v>43931</v>
      </c>
      <c r="C29" s="21">
        <v>82602</v>
      </c>
      <c r="D29" s="21">
        <v>147577</v>
      </c>
      <c r="E29" s="22">
        <v>157053</v>
      </c>
      <c r="F29" s="22">
        <v>489973</v>
      </c>
      <c r="G29" s="22">
        <v>124869</v>
      </c>
      <c r="H29" s="22">
        <v>68192</v>
      </c>
      <c r="I29" s="22">
        <v>119311</v>
      </c>
      <c r="J29" s="22">
        <v>10450</v>
      </c>
      <c r="K29" s="22">
        <v>73758</v>
      </c>
      <c r="L29" s="22">
        <v>22008</v>
      </c>
      <c r="M29" s="22">
        <v>7598</v>
      </c>
      <c r="N29" s="22">
        <v>6134</v>
      </c>
      <c r="O29" s="22">
        <v>6204</v>
      </c>
      <c r="P29" s="22">
        <v>18397</v>
      </c>
      <c r="Q29" s="22">
        <v>11917</v>
      </c>
      <c r="R29" s="22">
        <v>47029</v>
      </c>
    </row>
    <row r="30" spans="2:18" x14ac:dyDescent="0.3">
      <c r="B30" s="2">
        <v>43932</v>
      </c>
      <c r="C30" s="21">
        <v>82602</v>
      </c>
      <c r="D30" s="21">
        <v>152271</v>
      </c>
      <c r="E30" s="22">
        <v>161883</v>
      </c>
      <c r="F30" s="22">
        <v>521714</v>
      </c>
      <c r="G30" s="22">
        <v>129654</v>
      </c>
      <c r="H30" s="22">
        <v>70029</v>
      </c>
      <c r="I30" s="22">
        <v>122422</v>
      </c>
      <c r="J30" s="22">
        <v>10480</v>
      </c>
      <c r="K30" s="22">
        <v>78991</v>
      </c>
      <c r="L30" s="22">
        <v>23174</v>
      </c>
      <c r="M30" s="22">
        <v>8439</v>
      </c>
      <c r="N30" s="22">
        <v>6923</v>
      </c>
      <c r="O30" s="22">
        <v>6303</v>
      </c>
      <c r="P30" s="22">
        <v>20154</v>
      </c>
      <c r="Q30" s="22">
        <v>13584</v>
      </c>
      <c r="R30" s="22">
        <v>52167</v>
      </c>
    </row>
    <row r="31" spans="2:18" x14ac:dyDescent="0.3">
      <c r="B31" s="2">
        <v>43933</v>
      </c>
      <c r="C31" s="21">
        <v>82602</v>
      </c>
      <c r="D31" s="21">
        <v>156363</v>
      </c>
      <c r="E31" s="22">
        <v>166045</v>
      </c>
      <c r="F31" s="22">
        <v>546481</v>
      </c>
      <c r="G31" s="22">
        <v>132591</v>
      </c>
      <c r="H31" s="22">
        <v>71686</v>
      </c>
      <c r="I31" s="22">
        <v>126117</v>
      </c>
      <c r="J31" s="22">
        <v>10512</v>
      </c>
      <c r="K31" s="22">
        <v>84279</v>
      </c>
      <c r="L31" s="22">
        <v>23738</v>
      </c>
      <c r="M31" s="22">
        <v>9204</v>
      </c>
      <c r="N31" s="22">
        <v>7399</v>
      </c>
      <c r="O31" s="22">
        <v>6315</v>
      </c>
      <c r="P31" s="22">
        <v>21065</v>
      </c>
      <c r="Q31" s="22">
        <v>15770</v>
      </c>
      <c r="R31" s="22">
        <v>56956</v>
      </c>
    </row>
    <row r="32" spans="2:18" x14ac:dyDescent="0.3">
      <c r="B32" s="2">
        <v>43934</v>
      </c>
      <c r="C32" s="21">
        <v>82602</v>
      </c>
      <c r="D32" s="21">
        <v>159516</v>
      </c>
      <c r="E32" s="22">
        <v>169496</v>
      </c>
      <c r="F32" s="22">
        <v>574138</v>
      </c>
      <c r="G32" s="22">
        <v>136779</v>
      </c>
      <c r="H32" s="22">
        <v>73303</v>
      </c>
      <c r="I32" s="22">
        <v>127952</v>
      </c>
      <c r="J32" s="22">
        <v>10537</v>
      </c>
      <c r="K32" s="22">
        <v>88621</v>
      </c>
      <c r="L32" s="22">
        <v>25546</v>
      </c>
      <c r="M32" s="22">
        <v>10453</v>
      </c>
      <c r="N32" s="22">
        <v>7688</v>
      </c>
      <c r="O32" s="22">
        <v>6359</v>
      </c>
      <c r="P32" s="22">
        <v>22720</v>
      </c>
      <c r="Q32" s="22">
        <v>18328</v>
      </c>
      <c r="R32" s="22">
        <v>61049</v>
      </c>
    </row>
    <row r="33" spans="2:18" x14ac:dyDescent="0.3">
      <c r="B33" s="2">
        <v>43935</v>
      </c>
      <c r="C33" s="21">
        <v>82602</v>
      </c>
      <c r="D33" s="21">
        <v>162488</v>
      </c>
      <c r="E33" s="22">
        <v>172655</v>
      </c>
      <c r="F33" s="22">
        <v>596211</v>
      </c>
      <c r="G33" s="22">
        <v>143303</v>
      </c>
      <c r="H33" s="22">
        <v>74877</v>
      </c>
      <c r="I33" s="22">
        <v>130944</v>
      </c>
      <c r="J33" s="22">
        <v>10564</v>
      </c>
      <c r="K33" s="22">
        <v>93873</v>
      </c>
      <c r="L33" s="22">
        <v>26206</v>
      </c>
      <c r="M33" s="22">
        <v>11476</v>
      </c>
      <c r="N33" s="22">
        <v>8173</v>
      </c>
      <c r="O33" s="22">
        <v>6494</v>
      </c>
      <c r="P33" s="22">
        <v>24169</v>
      </c>
      <c r="Q33" s="22">
        <v>21102</v>
      </c>
      <c r="R33" s="22">
        <v>65111</v>
      </c>
    </row>
    <row r="34" spans="2:18" x14ac:dyDescent="0.3">
      <c r="B34" s="2">
        <v>43936</v>
      </c>
      <c r="C34" s="21">
        <v>82602</v>
      </c>
      <c r="D34" s="21">
        <v>165155</v>
      </c>
      <c r="E34" s="22">
        <v>177633</v>
      </c>
      <c r="F34" s="22">
        <v>619234</v>
      </c>
      <c r="G34" s="22">
        <v>147863</v>
      </c>
      <c r="H34" s="22">
        <v>76389</v>
      </c>
      <c r="I34" s="22">
        <v>132945</v>
      </c>
      <c r="J34" s="22">
        <v>10591</v>
      </c>
      <c r="K34" s="22">
        <v>98476</v>
      </c>
      <c r="L34" s="22">
        <v>28205</v>
      </c>
      <c r="M34" s="22">
        <v>12370</v>
      </c>
      <c r="N34" s="22">
        <v>8683</v>
      </c>
      <c r="O34" s="22">
        <v>6447</v>
      </c>
      <c r="P34" s="22">
        <v>26113</v>
      </c>
      <c r="Q34" s="22">
        <v>24490</v>
      </c>
      <c r="R34" s="22">
        <v>69392</v>
      </c>
    </row>
    <row r="35" spans="2:18" x14ac:dyDescent="0.3">
      <c r="B35" s="2">
        <v>43937</v>
      </c>
      <c r="C35" s="21">
        <v>82602</v>
      </c>
      <c r="D35" s="21">
        <v>168941</v>
      </c>
      <c r="E35" s="22">
        <v>182816</v>
      </c>
      <c r="F35" s="22">
        <v>666949</v>
      </c>
      <c r="G35" s="22">
        <v>147863</v>
      </c>
      <c r="H35" s="22">
        <v>77995</v>
      </c>
      <c r="I35" s="22">
        <v>135441</v>
      </c>
      <c r="J35" s="22">
        <v>10613</v>
      </c>
      <c r="K35" s="22">
        <v>103093</v>
      </c>
      <c r="L35" s="22">
        <v>29925</v>
      </c>
      <c r="M35" s="22">
        <v>13428</v>
      </c>
      <c r="N35" s="22">
        <v>9296</v>
      </c>
      <c r="O35" s="22">
        <v>6479</v>
      </c>
      <c r="P35" s="22">
        <v>29214</v>
      </c>
      <c r="Q35" s="22">
        <v>27938</v>
      </c>
      <c r="R35" s="22">
        <v>74193</v>
      </c>
    </row>
    <row r="36" spans="2:18" x14ac:dyDescent="0.3">
      <c r="B36" s="2">
        <v>43938</v>
      </c>
      <c r="C36" s="21">
        <v>82695</v>
      </c>
      <c r="D36" s="21">
        <v>172434</v>
      </c>
      <c r="E36" s="22">
        <v>188093</v>
      </c>
      <c r="F36" s="22">
        <v>689286</v>
      </c>
      <c r="G36" s="22">
        <v>168241</v>
      </c>
      <c r="H36" s="22">
        <v>79494</v>
      </c>
      <c r="I36" s="22">
        <v>138584</v>
      </c>
      <c r="J36" s="22">
        <v>10635</v>
      </c>
      <c r="K36" s="22">
        <v>108692</v>
      </c>
      <c r="L36" s="22">
        <v>32106</v>
      </c>
      <c r="M36" s="22">
        <v>14347</v>
      </c>
      <c r="N36" s="22">
        <v>9849</v>
      </c>
      <c r="O36" s="22">
        <v>6526</v>
      </c>
      <c r="P36" s="22">
        <v>30961</v>
      </c>
      <c r="Q36" s="22">
        <v>32008</v>
      </c>
      <c r="R36" s="22">
        <v>78546</v>
      </c>
    </row>
    <row r="37" spans="2:18" x14ac:dyDescent="0.3">
      <c r="B37" s="2">
        <v>43939</v>
      </c>
      <c r="C37" s="21">
        <v>82719</v>
      </c>
      <c r="D37" s="21">
        <v>175925</v>
      </c>
      <c r="E37" s="22">
        <v>192317</v>
      </c>
      <c r="F37" s="22">
        <v>726856</v>
      </c>
      <c r="G37" s="22">
        <v>168241</v>
      </c>
      <c r="H37" s="22">
        <v>80868</v>
      </c>
      <c r="I37" s="22">
        <v>141747</v>
      </c>
      <c r="J37" s="22">
        <v>10653</v>
      </c>
      <c r="K37" s="22">
        <v>114217</v>
      </c>
      <c r="L37" s="22">
        <v>33137</v>
      </c>
      <c r="M37" s="22">
        <v>15722</v>
      </c>
      <c r="N37" s="22">
        <v>10433</v>
      </c>
      <c r="O37" s="22">
        <v>6565</v>
      </c>
      <c r="P37" s="22">
        <v>35025</v>
      </c>
      <c r="Q37" s="22">
        <v>36793</v>
      </c>
      <c r="R37" s="22">
        <v>82329</v>
      </c>
    </row>
    <row r="38" spans="2:18" x14ac:dyDescent="0.3">
      <c r="B38" s="2">
        <v>43940</v>
      </c>
      <c r="C38" s="21">
        <v>82735</v>
      </c>
      <c r="D38" s="21">
        <v>178972</v>
      </c>
      <c r="E38" s="22">
        <v>196586</v>
      </c>
      <c r="F38" s="22">
        <v>755162</v>
      </c>
      <c r="G38" s="22">
        <v>168241</v>
      </c>
      <c r="H38" s="22">
        <v>82211</v>
      </c>
      <c r="I38" s="22">
        <v>143978</v>
      </c>
      <c r="J38" s="22">
        <v>10661</v>
      </c>
      <c r="K38" s="22">
        <v>120067</v>
      </c>
      <c r="L38" s="22">
        <v>34549</v>
      </c>
      <c r="M38" s="22">
        <v>17615</v>
      </c>
      <c r="N38" s="22">
        <v>10807</v>
      </c>
      <c r="O38" s="22">
        <v>6612</v>
      </c>
      <c r="P38" s="22">
        <v>37193</v>
      </c>
      <c r="Q38" s="22">
        <v>42853</v>
      </c>
      <c r="R38" s="22">
        <v>86306</v>
      </c>
    </row>
    <row r="39" spans="2:18" x14ac:dyDescent="0.3">
      <c r="B39" s="2">
        <v>43941</v>
      </c>
      <c r="C39" s="21">
        <v>82747</v>
      </c>
      <c r="D39" s="21">
        <v>181228</v>
      </c>
      <c r="E39" s="22">
        <v>200210</v>
      </c>
      <c r="F39" s="22">
        <v>779481</v>
      </c>
      <c r="G39" s="22">
        <v>168241</v>
      </c>
      <c r="H39" s="22">
        <v>83505</v>
      </c>
      <c r="I39" s="22">
        <v>146904</v>
      </c>
      <c r="J39" s="22">
        <v>10674</v>
      </c>
      <c r="K39" s="22">
        <v>124743</v>
      </c>
      <c r="L39" s="22">
        <v>36837</v>
      </c>
      <c r="M39" s="22">
        <v>18539</v>
      </c>
      <c r="N39" s="22">
        <v>11154</v>
      </c>
      <c r="O39" s="22">
        <v>6619</v>
      </c>
      <c r="P39" s="22">
        <v>39548</v>
      </c>
      <c r="Q39" s="22">
        <v>47121</v>
      </c>
      <c r="R39" s="22">
        <v>90980</v>
      </c>
    </row>
    <row r="40" spans="2:18" x14ac:dyDescent="0.3">
      <c r="B40" s="2">
        <v>43942</v>
      </c>
      <c r="C40" s="21">
        <v>82779</v>
      </c>
      <c r="D40" s="21">
        <v>183947</v>
      </c>
      <c r="E40" s="22">
        <v>204178</v>
      </c>
      <c r="F40" s="22">
        <v>811117</v>
      </c>
      <c r="G40" s="22">
        <v>168241</v>
      </c>
      <c r="H40" s="22">
        <v>84802</v>
      </c>
      <c r="I40" s="22">
        <v>148365</v>
      </c>
      <c r="J40" s="22">
        <v>10683</v>
      </c>
      <c r="K40" s="22">
        <v>129044</v>
      </c>
      <c r="L40" s="22">
        <v>38424</v>
      </c>
      <c r="M40" s="22">
        <v>20080</v>
      </c>
      <c r="N40" s="22">
        <v>11543</v>
      </c>
      <c r="O40" s="22">
        <v>6645</v>
      </c>
      <c r="P40" s="22">
        <v>41294</v>
      </c>
      <c r="Q40" s="22">
        <v>52763</v>
      </c>
      <c r="R40" s="22">
        <v>95591</v>
      </c>
    </row>
    <row r="41" spans="2:18" x14ac:dyDescent="0.3">
      <c r="B41" s="2">
        <v>43943</v>
      </c>
      <c r="C41" s="21">
        <v>82790</v>
      </c>
      <c r="D41" s="21">
        <v>187327</v>
      </c>
      <c r="E41" s="22">
        <v>208389</v>
      </c>
      <c r="F41" s="22">
        <v>837136</v>
      </c>
      <c r="G41" s="22">
        <v>168241</v>
      </c>
      <c r="H41" s="22">
        <v>85996</v>
      </c>
      <c r="I41" s="22">
        <v>150187</v>
      </c>
      <c r="J41" s="22">
        <v>10694</v>
      </c>
      <c r="K41" s="22">
        <v>133495</v>
      </c>
      <c r="L41" s="22">
        <v>40500</v>
      </c>
      <c r="M41" s="22">
        <v>21370</v>
      </c>
      <c r="N41" s="22">
        <v>11992</v>
      </c>
      <c r="O41" s="22">
        <v>6649</v>
      </c>
      <c r="P41" s="22">
        <v>44563</v>
      </c>
      <c r="Q41" s="22">
        <v>57999</v>
      </c>
      <c r="R41" s="22">
        <v>98674</v>
      </c>
    </row>
    <row r="42" spans="2:18" x14ac:dyDescent="0.3">
      <c r="B42" s="2">
        <v>43944</v>
      </c>
      <c r="C42" s="21">
        <v>82798</v>
      </c>
      <c r="D42" s="21">
        <v>189973</v>
      </c>
      <c r="E42" s="22">
        <v>213024</v>
      </c>
      <c r="F42" s="22">
        <v>869293</v>
      </c>
      <c r="G42" s="22">
        <v>168241</v>
      </c>
      <c r="H42" s="22">
        <v>87026</v>
      </c>
      <c r="I42" s="22">
        <v>152976</v>
      </c>
      <c r="J42" s="22">
        <v>10702</v>
      </c>
      <c r="K42" s="22">
        <v>138078</v>
      </c>
      <c r="L42" s="22">
        <v>42573</v>
      </c>
      <c r="M42" s="22">
        <v>23031</v>
      </c>
      <c r="N42" s="22">
        <v>13141</v>
      </c>
      <c r="O42" s="22">
        <v>6661</v>
      </c>
      <c r="P42" s="22">
        <v>46834</v>
      </c>
      <c r="Q42" s="22">
        <v>62773</v>
      </c>
      <c r="R42" s="22">
        <v>101790</v>
      </c>
    </row>
    <row r="43" spans="2:18" x14ac:dyDescent="0.3">
      <c r="B43" s="2">
        <v>43945</v>
      </c>
      <c r="C43" s="21">
        <v>82805</v>
      </c>
      <c r="D43" s="21">
        <v>192994</v>
      </c>
      <c r="E43" s="22">
        <v>219764</v>
      </c>
      <c r="F43" s="22">
        <v>904759</v>
      </c>
      <c r="G43" s="22">
        <v>168241</v>
      </c>
      <c r="H43" s="22">
        <v>88194</v>
      </c>
      <c r="I43" s="22">
        <v>153188</v>
      </c>
      <c r="J43" s="22">
        <v>10708</v>
      </c>
      <c r="K43" s="22">
        <v>143464</v>
      </c>
      <c r="L43" s="22">
        <v>44489</v>
      </c>
      <c r="M43" s="22">
        <v>24434</v>
      </c>
      <c r="N43" s="22">
        <v>13141</v>
      </c>
      <c r="O43" s="22">
        <v>6675</v>
      </c>
      <c r="P43" s="22">
        <v>51073</v>
      </c>
      <c r="Q43" s="22">
        <v>68622</v>
      </c>
      <c r="R43" s="22">
        <v>104912</v>
      </c>
    </row>
    <row r="44" spans="2:18" x14ac:dyDescent="0.3">
      <c r="B44" s="2">
        <v>43946</v>
      </c>
      <c r="C44" s="21">
        <v>82819</v>
      </c>
      <c r="D44" s="21">
        <v>195351</v>
      </c>
      <c r="E44" s="22">
        <v>223759</v>
      </c>
      <c r="F44" s="22">
        <v>945833</v>
      </c>
      <c r="G44" s="22">
        <v>168241</v>
      </c>
      <c r="H44" s="22">
        <v>89328</v>
      </c>
      <c r="I44" s="22">
        <v>155102</v>
      </c>
      <c r="J44" s="22">
        <v>10718</v>
      </c>
      <c r="K44" s="22">
        <v>148377</v>
      </c>
      <c r="L44" s="22">
        <v>45016</v>
      </c>
      <c r="M44" s="22">
        <v>26283</v>
      </c>
      <c r="N44" s="22">
        <v>13231</v>
      </c>
      <c r="O44" s="22">
        <v>6695</v>
      </c>
      <c r="P44" s="22">
        <v>55224</v>
      </c>
      <c r="Q44" s="22">
        <v>74588</v>
      </c>
      <c r="R44" s="22">
        <v>107773</v>
      </c>
    </row>
    <row r="45" spans="2:18" x14ac:dyDescent="0.3">
      <c r="B45" s="2">
        <v>43947</v>
      </c>
      <c r="C45" s="21">
        <v>82827</v>
      </c>
      <c r="D45" s="21">
        <v>197675</v>
      </c>
      <c r="E45" s="22">
        <v>226629</v>
      </c>
      <c r="F45" s="22">
        <v>975798</v>
      </c>
      <c r="G45" s="22">
        <v>168241</v>
      </c>
      <c r="H45" s="22">
        <v>90481</v>
      </c>
      <c r="I45" s="22">
        <v>156571</v>
      </c>
      <c r="J45" s="22">
        <v>10728</v>
      </c>
      <c r="K45" s="22">
        <v>152840</v>
      </c>
      <c r="L45" s="22">
        <v>45791</v>
      </c>
      <c r="M45" s="22">
        <v>27891</v>
      </c>
      <c r="N45" s="22">
        <v>13441</v>
      </c>
      <c r="O45" s="22">
        <v>6714</v>
      </c>
      <c r="P45" s="22">
        <v>59875</v>
      </c>
      <c r="Q45" s="22">
        <v>80949</v>
      </c>
      <c r="R45" s="22">
        <v>110130</v>
      </c>
    </row>
    <row r="46" spans="2:18" x14ac:dyDescent="0.3">
      <c r="B46" s="2">
        <v>43948</v>
      </c>
      <c r="C46" s="21">
        <v>82830</v>
      </c>
      <c r="D46" s="21">
        <v>199414</v>
      </c>
      <c r="E46" s="22">
        <v>229422</v>
      </c>
      <c r="F46" s="22">
        <v>999237</v>
      </c>
      <c r="G46" s="22">
        <v>168241</v>
      </c>
      <c r="H46" s="22">
        <v>91472</v>
      </c>
      <c r="I46" s="22">
        <v>157777</v>
      </c>
      <c r="J46" s="22">
        <v>10738</v>
      </c>
      <c r="K46" s="22">
        <v>152840</v>
      </c>
      <c r="L46" s="22">
        <v>48229</v>
      </c>
      <c r="M46" s="22">
        <v>29451</v>
      </c>
      <c r="N46" s="22">
        <v>13613</v>
      </c>
      <c r="O46" s="22">
        <v>6721</v>
      </c>
      <c r="P46" s="22">
        <v>63679</v>
      </c>
      <c r="Q46" s="22">
        <v>87147</v>
      </c>
      <c r="R46" s="22">
        <v>112261</v>
      </c>
    </row>
    <row r="47" spans="2:18" x14ac:dyDescent="0.3">
      <c r="B47" s="2">
        <v>43949</v>
      </c>
      <c r="C47" s="21">
        <v>82856</v>
      </c>
      <c r="D47" s="21">
        <v>201505</v>
      </c>
      <c r="E47" s="22">
        <v>232128</v>
      </c>
      <c r="F47" s="22">
        <v>1019823</v>
      </c>
      <c r="G47" s="22">
        <v>168241</v>
      </c>
      <c r="H47" s="22">
        <v>92584</v>
      </c>
      <c r="I47" s="22">
        <v>158732</v>
      </c>
      <c r="J47" s="22">
        <v>10752</v>
      </c>
      <c r="K47" s="22">
        <v>157149</v>
      </c>
      <c r="L47" s="22">
        <v>49701</v>
      </c>
      <c r="M47" s="22">
        <v>30631</v>
      </c>
      <c r="N47" s="22">
        <v>13888</v>
      </c>
      <c r="O47" s="22">
        <v>6731</v>
      </c>
      <c r="P47" s="22">
        <v>68188</v>
      </c>
      <c r="Q47" s="22">
        <v>93558</v>
      </c>
      <c r="R47" s="22">
        <v>114653</v>
      </c>
    </row>
    <row r="48" spans="2:18" x14ac:dyDescent="0.3">
      <c r="B48" s="2">
        <v>43950</v>
      </c>
      <c r="C48" s="21">
        <v>82858</v>
      </c>
      <c r="D48" s="21">
        <v>203591</v>
      </c>
      <c r="E48" s="22">
        <v>236899</v>
      </c>
      <c r="F48" s="22">
        <v>1048934</v>
      </c>
      <c r="G48" s="22">
        <v>168935</v>
      </c>
      <c r="H48" s="22">
        <v>93657</v>
      </c>
      <c r="I48" s="22">
        <v>159945</v>
      </c>
      <c r="J48" s="22">
        <v>10761</v>
      </c>
      <c r="K48" s="22">
        <v>165221</v>
      </c>
      <c r="L48" s="22">
        <v>51299</v>
      </c>
      <c r="M48" s="22">
        <v>33061</v>
      </c>
      <c r="N48" s="22">
        <v>14119</v>
      </c>
      <c r="O48" s="22">
        <v>6746</v>
      </c>
      <c r="P48" s="22">
        <v>74493</v>
      </c>
      <c r="Q48" s="22">
        <v>99399</v>
      </c>
      <c r="R48" s="22">
        <v>117589</v>
      </c>
    </row>
    <row r="49" spans="2:18" x14ac:dyDescent="0.3">
      <c r="B49" s="2">
        <v>43951</v>
      </c>
      <c r="C49" s="21">
        <v>82862</v>
      </c>
      <c r="D49" s="21">
        <v>205463</v>
      </c>
      <c r="E49" s="22">
        <v>239639</v>
      </c>
      <c r="F49" s="22">
        <v>1076129</v>
      </c>
      <c r="G49" s="22">
        <v>168935</v>
      </c>
      <c r="H49" s="22">
        <v>94640</v>
      </c>
      <c r="I49" s="22">
        <v>161576</v>
      </c>
      <c r="J49" s="22">
        <v>10765</v>
      </c>
      <c r="K49" s="22">
        <v>171253</v>
      </c>
      <c r="L49" s="22">
        <v>53907</v>
      </c>
      <c r="M49" s="22">
        <v>34856</v>
      </c>
      <c r="N49" s="22">
        <v>14305</v>
      </c>
      <c r="O49" s="22">
        <v>6754</v>
      </c>
      <c r="P49" s="22">
        <v>80246</v>
      </c>
      <c r="Q49" s="22">
        <v>106498</v>
      </c>
      <c r="R49" s="22">
        <v>120204</v>
      </c>
    </row>
    <row r="50" spans="2:18" x14ac:dyDescent="0.3">
      <c r="B50" s="2">
        <v>43952</v>
      </c>
      <c r="C50" s="21">
        <v>82874</v>
      </c>
      <c r="D50" s="21">
        <v>207428</v>
      </c>
      <c r="E50" s="22">
        <v>242988</v>
      </c>
      <c r="F50" s="22">
        <v>1111543</v>
      </c>
      <c r="G50" s="22">
        <v>168935</v>
      </c>
      <c r="H50" s="22">
        <v>95646</v>
      </c>
      <c r="I50" s="22">
        <v>163045</v>
      </c>
      <c r="J50" s="22">
        <v>10774</v>
      </c>
      <c r="K50" s="22">
        <v>177454</v>
      </c>
      <c r="L50" s="22">
        <v>54504</v>
      </c>
      <c r="M50" s="22">
        <v>37257</v>
      </c>
      <c r="N50" s="22">
        <v>14571</v>
      </c>
      <c r="O50" s="22">
        <v>6767</v>
      </c>
      <c r="P50" s="22">
        <v>87479</v>
      </c>
      <c r="Q50" s="22">
        <v>114431</v>
      </c>
      <c r="R50" s="22">
        <v>122392</v>
      </c>
    </row>
    <row r="51" spans="2:18" x14ac:dyDescent="0.3">
      <c r="B51" s="2">
        <v>43953</v>
      </c>
      <c r="C51" s="21">
        <v>82875</v>
      </c>
      <c r="D51" s="21">
        <v>209328</v>
      </c>
      <c r="E51" s="22">
        <v>245567</v>
      </c>
      <c r="F51" s="22">
        <v>1147358</v>
      </c>
      <c r="G51" s="22">
        <v>168935</v>
      </c>
      <c r="H51" s="22">
        <v>96448</v>
      </c>
      <c r="I51" s="22">
        <v>164076</v>
      </c>
      <c r="J51" s="22">
        <v>10780</v>
      </c>
      <c r="K51" s="22">
        <v>182260</v>
      </c>
      <c r="L51" s="22">
        <v>56580</v>
      </c>
      <c r="M51" s="22">
        <v>39699</v>
      </c>
      <c r="N51" s="22">
        <v>14877</v>
      </c>
      <c r="O51" s="22">
        <v>6783</v>
      </c>
      <c r="P51" s="22">
        <v>92630</v>
      </c>
      <c r="Q51" s="22">
        <v>124054</v>
      </c>
      <c r="R51" s="22">
        <v>124375</v>
      </c>
    </row>
    <row r="52" spans="2:18" x14ac:dyDescent="0.3">
      <c r="B52" s="2">
        <v>43954</v>
      </c>
      <c r="C52" s="21">
        <v>82877</v>
      </c>
      <c r="D52" s="21">
        <v>210717</v>
      </c>
      <c r="E52" s="22">
        <v>247122</v>
      </c>
      <c r="F52" s="22">
        <v>1171350</v>
      </c>
      <c r="G52" s="22">
        <v>168935</v>
      </c>
      <c r="H52" s="22">
        <v>97424</v>
      </c>
      <c r="I52" s="22">
        <v>164983</v>
      </c>
      <c r="J52" s="22">
        <v>10793</v>
      </c>
      <c r="K52" s="22">
        <v>186599</v>
      </c>
      <c r="L52" s="22">
        <v>58014</v>
      </c>
      <c r="M52" s="22">
        <v>42505</v>
      </c>
      <c r="N52" s="22">
        <v>15077</v>
      </c>
      <c r="O52" s="22">
        <v>6801</v>
      </c>
      <c r="P52" s="22">
        <v>97100</v>
      </c>
      <c r="Q52" s="22">
        <v>134687</v>
      </c>
      <c r="R52" s="22">
        <v>126045</v>
      </c>
    </row>
    <row r="53" spans="2:18" x14ac:dyDescent="0.3">
      <c r="B53" s="2">
        <v>43955</v>
      </c>
      <c r="C53" s="21">
        <v>82880</v>
      </c>
      <c r="D53" s="21">
        <v>211938</v>
      </c>
      <c r="E53" s="22">
        <v>248301</v>
      </c>
      <c r="F53" s="22">
        <v>1200794</v>
      </c>
      <c r="G53" s="22">
        <v>168935</v>
      </c>
      <c r="H53" s="22">
        <v>98467</v>
      </c>
      <c r="I53" s="22">
        <v>165681</v>
      </c>
      <c r="J53" s="22">
        <v>10801</v>
      </c>
      <c r="K53" s="22">
        <v>190584</v>
      </c>
      <c r="L53" s="22">
        <v>60577</v>
      </c>
      <c r="M53" s="22">
        <v>44870</v>
      </c>
      <c r="N53" s="22">
        <v>15253</v>
      </c>
      <c r="O53" s="22">
        <v>6825</v>
      </c>
      <c r="P53" s="22">
        <v>102514</v>
      </c>
      <c r="Q53" s="22">
        <v>145268</v>
      </c>
      <c r="R53" s="22">
        <v>127659</v>
      </c>
    </row>
    <row r="54" spans="2:18" x14ac:dyDescent="0.3">
      <c r="B54" s="2">
        <v>43956</v>
      </c>
      <c r="C54" s="21">
        <v>82881</v>
      </c>
      <c r="D54" s="21">
        <v>213013</v>
      </c>
      <c r="E54" s="22">
        <v>250561</v>
      </c>
      <c r="F54" s="22">
        <v>1224570</v>
      </c>
      <c r="G54" s="22">
        <v>169462</v>
      </c>
      <c r="H54" s="22">
        <v>99970</v>
      </c>
      <c r="I54" s="22">
        <v>166171</v>
      </c>
      <c r="J54" s="22">
        <v>10804</v>
      </c>
      <c r="K54" s="22">
        <v>194990</v>
      </c>
      <c r="L54" s="22">
        <v>62052</v>
      </c>
      <c r="M54" s="22">
        <v>49393</v>
      </c>
      <c r="N54" s="22">
        <v>15374</v>
      </c>
      <c r="O54" s="22">
        <v>6851</v>
      </c>
      <c r="P54" s="22">
        <v>109539</v>
      </c>
      <c r="Q54" s="22">
        <v>155370</v>
      </c>
      <c r="R54" s="22">
        <v>129491</v>
      </c>
    </row>
    <row r="55" spans="2:18" x14ac:dyDescent="0.3">
      <c r="B55" s="2">
        <v>43957</v>
      </c>
      <c r="C55" s="21">
        <v>82883</v>
      </c>
      <c r="D55" s="21">
        <v>214457</v>
      </c>
      <c r="E55" s="22">
        <v>253682</v>
      </c>
      <c r="F55" s="22">
        <v>1246462</v>
      </c>
      <c r="G55" s="22">
        <v>170551</v>
      </c>
      <c r="H55" s="22">
        <v>101650</v>
      </c>
      <c r="I55" s="22">
        <v>167018</v>
      </c>
      <c r="J55" s="22">
        <v>10806</v>
      </c>
      <c r="K55" s="22">
        <v>201101</v>
      </c>
      <c r="L55" s="22">
        <v>63375</v>
      </c>
      <c r="M55" s="22">
        <v>52559</v>
      </c>
      <c r="N55" s="22">
        <v>15477</v>
      </c>
      <c r="O55" s="22">
        <v>6875</v>
      </c>
      <c r="P55" s="22">
        <v>121600</v>
      </c>
      <c r="Q55" s="22">
        <v>165929</v>
      </c>
      <c r="R55" s="22">
        <v>131744</v>
      </c>
    </row>
    <row r="56" spans="2:18" x14ac:dyDescent="0.3">
      <c r="B56" s="2">
        <v>43958</v>
      </c>
      <c r="C56" s="21">
        <v>82885</v>
      </c>
      <c r="D56" s="21">
        <v>215858</v>
      </c>
      <c r="E56" s="22">
        <v>256855</v>
      </c>
      <c r="F56" s="22">
        <v>1277606</v>
      </c>
      <c r="G56" s="22">
        <v>174191</v>
      </c>
      <c r="H56" s="22">
        <v>103135</v>
      </c>
      <c r="I56" s="22">
        <v>168145</v>
      </c>
      <c r="J56" s="22">
        <v>10810</v>
      </c>
      <c r="K56" s="22">
        <v>206715</v>
      </c>
      <c r="L56" s="22">
        <v>64817</v>
      </c>
      <c r="M56" s="22">
        <v>56325</v>
      </c>
      <c r="N56" s="22">
        <v>15574</v>
      </c>
      <c r="O56" s="22">
        <v>6897</v>
      </c>
      <c r="P56" s="22">
        <v>127655</v>
      </c>
      <c r="Q56" s="22">
        <v>177160</v>
      </c>
      <c r="R56" s="22">
        <v>133721</v>
      </c>
    </row>
    <row r="57" spans="2:18" x14ac:dyDescent="0.3">
      <c r="B57" s="2">
        <v>43959</v>
      </c>
      <c r="C57" s="21">
        <v>82887</v>
      </c>
      <c r="D57" s="21">
        <v>217185</v>
      </c>
      <c r="E57" s="22">
        <v>260117</v>
      </c>
      <c r="F57" s="22">
        <v>1303819</v>
      </c>
      <c r="G57" s="22">
        <v>174791</v>
      </c>
      <c r="H57" s="22">
        <v>104691</v>
      </c>
      <c r="I57" s="22">
        <v>169440</v>
      </c>
      <c r="J57" s="22">
        <v>10822</v>
      </c>
      <c r="K57" s="22">
        <v>211364</v>
      </c>
      <c r="L57" s="22">
        <v>66202</v>
      </c>
      <c r="M57" s="22">
        <v>59642</v>
      </c>
      <c r="N57" s="22">
        <v>15663</v>
      </c>
      <c r="O57" s="22">
        <v>6914</v>
      </c>
      <c r="P57" s="22">
        <v>140023</v>
      </c>
      <c r="Q57" s="22">
        <v>187859</v>
      </c>
      <c r="R57" s="22">
        <v>135569</v>
      </c>
    </row>
    <row r="58" spans="2:18" x14ac:dyDescent="0.3">
      <c r="B58" s="2">
        <v>43960</v>
      </c>
      <c r="C58" s="21">
        <v>82887</v>
      </c>
      <c r="D58" s="21">
        <v>218268</v>
      </c>
      <c r="E58" s="22">
        <v>262783</v>
      </c>
      <c r="F58" s="22">
        <v>1333230</v>
      </c>
      <c r="G58" s="22">
        <v>176079</v>
      </c>
      <c r="H58" s="22">
        <v>106220</v>
      </c>
      <c r="I58" s="22">
        <v>170595</v>
      </c>
      <c r="J58" s="22">
        <v>10840</v>
      </c>
      <c r="K58" s="22">
        <v>215260</v>
      </c>
      <c r="L58" s="22">
        <v>67732</v>
      </c>
      <c r="M58" s="22">
        <v>62808</v>
      </c>
      <c r="N58" s="22">
        <v>15663</v>
      </c>
      <c r="O58" s="22">
        <v>6929</v>
      </c>
      <c r="P58" s="22">
        <v>148670</v>
      </c>
      <c r="Q58" s="22">
        <v>198676</v>
      </c>
      <c r="R58" s="22">
        <v>137115</v>
      </c>
    </row>
    <row r="59" spans="2:18" x14ac:dyDescent="0.3">
      <c r="B59" s="2">
        <v>43961</v>
      </c>
      <c r="C59" s="21">
        <v>82903</v>
      </c>
      <c r="D59" s="21">
        <v>219070</v>
      </c>
      <c r="E59" s="22">
        <v>264663</v>
      </c>
      <c r="F59" s="22">
        <v>1353534</v>
      </c>
      <c r="G59" s="22">
        <v>176658</v>
      </c>
      <c r="H59" s="22">
        <v>107603</v>
      </c>
      <c r="I59" s="22">
        <v>171325</v>
      </c>
      <c r="J59" s="22">
        <v>10874</v>
      </c>
      <c r="K59" s="22">
        <v>219183</v>
      </c>
      <c r="L59" s="22">
        <v>68974</v>
      </c>
      <c r="M59" s="22">
        <v>67138</v>
      </c>
      <c r="N59" s="22">
        <v>15847</v>
      </c>
      <c r="O59" s="22">
        <v>6941</v>
      </c>
      <c r="P59" s="22">
        <v>156862</v>
      </c>
      <c r="Q59" s="22">
        <v>209688</v>
      </c>
      <c r="R59" s="22">
        <v>138657</v>
      </c>
    </row>
    <row r="60" spans="2:18" x14ac:dyDescent="0.3">
      <c r="B60" s="2">
        <v>43962</v>
      </c>
      <c r="C60" s="21">
        <v>82918</v>
      </c>
      <c r="D60" s="21">
        <v>219814</v>
      </c>
      <c r="E60" s="22">
        <v>268143</v>
      </c>
      <c r="F60" s="22">
        <v>1375401</v>
      </c>
      <c r="G60" s="22">
        <v>176970</v>
      </c>
      <c r="H60" s="22">
        <v>109286</v>
      </c>
      <c r="I60" s="22">
        <v>171880</v>
      </c>
      <c r="J60" s="22">
        <v>10909</v>
      </c>
      <c r="K60" s="22">
        <v>223060</v>
      </c>
      <c r="L60" s="22">
        <v>70895</v>
      </c>
      <c r="M60" s="22">
        <v>70765</v>
      </c>
      <c r="N60" s="22">
        <v>15968</v>
      </c>
      <c r="O60" s="22">
        <v>6948</v>
      </c>
      <c r="P60" s="22">
        <v>163510</v>
      </c>
      <c r="Q60" s="22">
        <v>221344</v>
      </c>
      <c r="R60" s="22">
        <v>139771</v>
      </c>
    </row>
    <row r="61" spans="2:18" x14ac:dyDescent="0.3">
      <c r="B61" s="2">
        <v>43963</v>
      </c>
      <c r="C61" s="21">
        <v>82919</v>
      </c>
      <c r="D61" s="21">
        <v>221216</v>
      </c>
      <c r="E61" s="22">
        <v>269520</v>
      </c>
      <c r="F61" s="22">
        <v>1395026</v>
      </c>
      <c r="G61" s="22">
        <v>177423</v>
      </c>
      <c r="H61" s="22">
        <v>110767</v>
      </c>
      <c r="I61" s="22">
        <v>172584</v>
      </c>
      <c r="J61" s="22">
        <v>10936</v>
      </c>
      <c r="K61" s="22">
        <v>226463</v>
      </c>
      <c r="L61" s="22">
        <v>71368</v>
      </c>
      <c r="M61" s="22">
        <v>74243</v>
      </c>
      <c r="N61" s="22">
        <v>16049</v>
      </c>
      <c r="O61" s="22">
        <v>6966</v>
      </c>
      <c r="P61" s="22">
        <v>172790</v>
      </c>
      <c r="Q61" s="22">
        <v>232243</v>
      </c>
      <c r="R61" s="22">
        <v>141475</v>
      </c>
    </row>
    <row r="62" spans="2:18" x14ac:dyDescent="0.3">
      <c r="B62" s="2">
        <v>43964</v>
      </c>
      <c r="C62" s="21">
        <v>82926</v>
      </c>
      <c r="D62" s="21">
        <v>222104</v>
      </c>
      <c r="E62" s="22">
        <v>271095</v>
      </c>
      <c r="F62" s="22">
        <v>1418504</v>
      </c>
      <c r="G62" s="22">
        <v>178225</v>
      </c>
      <c r="H62" s="22">
        <v>112725</v>
      </c>
      <c r="I62" s="22">
        <v>173274</v>
      </c>
      <c r="J62" s="22">
        <v>10962</v>
      </c>
      <c r="K62" s="22">
        <v>229705</v>
      </c>
      <c r="L62" s="22">
        <v>72485</v>
      </c>
      <c r="M62" s="22">
        <v>78042</v>
      </c>
      <c r="N62" s="22">
        <v>16103</v>
      </c>
      <c r="O62" s="22">
        <v>6980</v>
      </c>
      <c r="P62" s="22">
        <v>180737</v>
      </c>
      <c r="Q62" s="22">
        <v>242271</v>
      </c>
      <c r="R62" s="22">
        <v>143114</v>
      </c>
    </row>
    <row r="63" spans="2:18" x14ac:dyDescent="0.3">
      <c r="B63" s="2">
        <v>43965</v>
      </c>
      <c r="C63" s="21">
        <v>82929</v>
      </c>
      <c r="D63" s="21">
        <v>223096</v>
      </c>
      <c r="E63" s="22">
        <v>272646</v>
      </c>
      <c r="F63" s="22">
        <v>1440427</v>
      </c>
      <c r="G63" s="22">
        <v>178060</v>
      </c>
      <c r="H63" s="22">
        <v>114533</v>
      </c>
      <c r="I63" s="22">
        <v>174532</v>
      </c>
      <c r="J63" s="22">
        <v>10991</v>
      </c>
      <c r="K63" s="22">
        <v>233151</v>
      </c>
      <c r="L63" s="22">
        <v>73653</v>
      </c>
      <c r="M63" s="22">
        <v>81987</v>
      </c>
      <c r="N63" s="22">
        <v>16203</v>
      </c>
      <c r="O63" s="22">
        <v>6990</v>
      </c>
      <c r="P63" s="22">
        <v>196375</v>
      </c>
      <c r="Q63" s="22">
        <v>252245</v>
      </c>
      <c r="R63" s="22">
        <v>144749</v>
      </c>
    </row>
    <row r="64" spans="2:18" x14ac:dyDescent="0.3">
      <c r="B64" s="2">
        <v>43966</v>
      </c>
      <c r="C64" s="21">
        <v>82933</v>
      </c>
      <c r="D64" s="21">
        <v>223885</v>
      </c>
      <c r="E64" s="22">
        <v>230183</v>
      </c>
      <c r="F64" s="22">
        <v>1470067</v>
      </c>
      <c r="G64" s="22">
        <v>178870</v>
      </c>
      <c r="H64" s="22">
        <v>116635</v>
      </c>
      <c r="I64" s="22">
        <v>174952</v>
      </c>
      <c r="J64" s="22">
        <v>11018</v>
      </c>
      <c r="K64" s="22">
        <v>236711</v>
      </c>
      <c r="L64" s="22">
        <v>74851</v>
      </c>
      <c r="M64" s="22">
        <v>85784</v>
      </c>
      <c r="N64" s="22">
        <v>16253</v>
      </c>
      <c r="O64" s="22">
        <v>7020</v>
      </c>
      <c r="P64" s="22">
        <v>208031</v>
      </c>
      <c r="Q64" s="22">
        <v>262843</v>
      </c>
      <c r="R64" s="22">
        <v>146457</v>
      </c>
    </row>
    <row r="65" spans="2:18" x14ac:dyDescent="0.3">
      <c r="B65" s="2">
        <v>43967</v>
      </c>
      <c r="C65" s="21">
        <v>82941</v>
      </c>
      <c r="D65" s="21">
        <v>224760</v>
      </c>
      <c r="E65" s="22">
        <v>230698</v>
      </c>
      <c r="F65" s="22">
        <v>1495468</v>
      </c>
      <c r="G65" s="22">
        <v>179506</v>
      </c>
      <c r="H65" s="22">
        <v>118392</v>
      </c>
      <c r="I65" s="22">
        <v>175709</v>
      </c>
      <c r="J65" s="22">
        <v>11037</v>
      </c>
      <c r="K65" s="22">
        <v>240161</v>
      </c>
      <c r="L65" s="22">
        <v>76117</v>
      </c>
      <c r="M65" s="22">
        <v>90614</v>
      </c>
      <c r="N65" s="22">
        <v>16310</v>
      </c>
      <c r="O65" s="22">
        <v>7036</v>
      </c>
      <c r="P65" s="22">
        <v>222877</v>
      </c>
      <c r="Q65" s="22">
        <v>272043</v>
      </c>
      <c r="R65" s="22">
        <v>148067</v>
      </c>
    </row>
    <row r="66" spans="2:18" x14ac:dyDescent="0.3">
      <c r="B66" s="2">
        <v>43968</v>
      </c>
      <c r="C66" s="21">
        <v>82947</v>
      </c>
      <c r="D66" s="21">
        <v>225435</v>
      </c>
      <c r="E66" s="22">
        <v>231350</v>
      </c>
      <c r="F66" s="22">
        <v>1515311</v>
      </c>
      <c r="G66" s="22">
        <v>179506</v>
      </c>
      <c r="H66" s="22">
        <v>120198</v>
      </c>
      <c r="I66" s="22">
        <v>176252</v>
      </c>
      <c r="J66" s="22">
        <v>11050</v>
      </c>
      <c r="K66" s="22">
        <v>243303</v>
      </c>
      <c r="L66" s="22">
        <v>77333</v>
      </c>
      <c r="M66" s="22">
        <v>95664</v>
      </c>
      <c r="N66" s="22">
        <v>16337</v>
      </c>
      <c r="O66" s="22">
        <v>7045</v>
      </c>
      <c r="P66" s="22">
        <v>233648</v>
      </c>
      <c r="Q66" s="22">
        <v>281752</v>
      </c>
      <c r="R66" s="22">
        <v>149435</v>
      </c>
    </row>
    <row r="67" spans="2:18" x14ac:dyDescent="0.3">
      <c r="B67" s="2">
        <v>43969</v>
      </c>
      <c r="C67" s="21">
        <v>82954</v>
      </c>
      <c r="D67" s="21">
        <v>225886</v>
      </c>
      <c r="E67" s="22">
        <v>231606</v>
      </c>
      <c r="F67" s="22">
        <v>1535123</v>
      </c>
      <c r="G67" s="22">
        <v>179569</v>
      </c>
      <c r="H67" s="22">
        <v>122492</v>
      </c>
      <c r="I67" s="22">
        <v>177200</v>
      </c>
      <c r="J67" s="22">
        <v>11065</v>
      </c>
      <c r="K67" s="22">
        <v>246406</v>
      </c>
      <c r="L67" s="22">
        <v>78364</v>
      </c>
      <c r="M67" s="22">
        <v>100340</v>
      </c>
      <c r="N67" s="22">
        <v>16367</v>
      </c>
      <c r="O67" s="22">
        <v>7060</v>
      </c>
      <c r="P67" s="22">
        <v>245595</v>
      </c>
      <c r="Q67" s="22">
        <v>290678</v>
      </c>
      <c r="R67" s="22">
        <v>150593</v>
      </c>
    </row>
    <row r="68" spans="2:18" x14ac:dyDescent="0.3">
      <c r="B68" s="2">
        <v>43970</v>
      </c>
      <c r="C68" s="21">
        <v>82963</v>
      </c>
      <c r="D68" s="21">
        <v>226699</v>
      </c>
      <c r="E68" s="22">
        <v>232037</v>
      </c>
      <c r="F68" s="22">
        <v>1558498</v>
      </c>
      <c r="G68" s="22">
        <v>179927</v>
      </c>
      <c r="H68" s="22">
        <v>124603</v>
      </c>
      <c r="I68" s="22">
        <v>177535</v>
      </c>
      <c r="J68" s="22">
        <v>11078</v>
      </c>
      <c r="K68" s="22">
        <v>248818</v>
      </c>
      <c r="L68" s="22">
        <v>79563</v>
      </c>
      <c r="M68" s="22">
        <v>106446</v>
      </c>
      <c r="N68" s="22">
        <v>16392</v>
      </c>
      <c r="O68" s="22">
        <v>7068</v>
      </c>
      <c r="P68" s="22">
        <v>262545</v>
      </c>
      <c r="Q68" s="22">
        <v>299941</v>
      </c>
      <c r="R68" s="22">
        <v>151615</v>
      </c>
    </row>
    <row r="69" spans="2:18" x14ac:dyDescent="0.3">
      <c r="B69" s="2">
        <v>43971</v>
      </c>
      <c r="C69" s="21">
        <v>82966</v>
      </c>
      <c r="D69" s="21">
        <v>227364</v>
      </c>
      <c r="E69" s="22">
        <v>232555</v>
      </c>
      <c r="F69" s="22">
        <v>1577936</v>
      </c>
      <c r="G69" s="22">
        <v>180909</v>
      </c>
      <c r="H69" s="22">
        <v>126949</v>
      </c>
      <c r="I69" s="22">
        <v>177835</v>
      </c>
      <c r="J69" s="22">
        <v>11110</v>
      </c>
      <c r="K69" s="22">
        <v>251290</v>
      </c>
      <c r="L69" s="22">
        <v>80537</v>
      </c>
      <c r="M69" s="22">
        <v>111999</v>
      </c>
      <c r="N69" s="22">
        <v>16433</v>
      </c>
      <c r="O69" s="22">
        <v>7079</v>
      </c>
      <c r="P69" s="22">
        <v>275382</v>
      </c>
      <c r="Q69" s="22">
        <v>308705</v>
      </c>
      <c r="R69" s="22">
        <v>152587</v>
      </c>
    </row>
    <row r="70" spans="2:18" x14ac:dyDescent="0.3">
      <c r="B70" s="2">
        <v>43973</v>
      </c>
      <c r="C70" s="21">
        <v>82971</v>
      </c>
      <c r="D70" s="21">
        <v>228658</v>
      </c>
      <c r="E70" s="22">
        <v>234824</v>
      </c>
      <c r="F70" s="22">
        <v>1630519</v>
      </c>
      <c r="G70" s="22">
        <v>181826</v>
      </c>
      <c r="H70" s="22">
        <v>131652</v>
      </c>
      <c r="I70" s="22">
        <v>179020</v>
      </c>
      <c r="J70" s="22">
        <v>11142</v>
      </c>
      <c r="K70" s="22">
        <v>254195</v>
      </c>
      <c r="L70" s="22">
        <v>82798</v>
      </c>
      <c r="M70" s="22">
        <v>124073</v>
      </c>
      <c r="N70" s="22">
        <v>16518</v>
      </c>
      <c r="O70" s="22">
        <v>7095</v>
      </c>
      <c r="P70" s="22">
        <v>314769</v>
      </c>
      <c r="Q70" s="22">
        <v>326448</v>
      </c>
      <c r="R70" s="22">
        <v>154500</v>
      </c>
    </row>
    <row r="71" spans="2:18" x14ac:dyDescent="0.3">
      <c r="B71" s="2">
        <v>43974</v>
      </c>
      <c r="C71" s="21">
        <v>82971</v>
      </c>
      <c r="D71" s="21">
        <v>229327</v>
      </c>
      <c r="E71" s="22">
        <v>234824</v>
      </c>
      <c r="F71" s="22">
        <v>1655670</v>
      </c>
      <c r="G71" s="22">
        <v>182219</v>
      </c>
      <c r="H71" s="22">
        <v>133521</v>
      </c>
      <c r="I71" s="22">
        <v>179730</v>
      </c>
      <c r="J71" s="22">
        <v>11165</v>
      </c>
      <c r="K71" s="22">
        <v>257154</v>
      </c>
      <c r="L71" s="22">
        <v>83973</v>
      </c>
      <c r="M71" s="22">
        <v>131385</v>
      </c>
      <c r="N71" s="22">
        <v>16569</v>
      </c>
      <c r="O71" s="22">
        <v>7111</v>
      </c>
      <c r="P71" s="22">
        <v>340837</v>
      </c>
      <c r="Q71" s="22">
        <v>335882</v>
      </c>
      <c r="R71" s="22">
        <v>155686</v>
      </c>
    </row>
    <row r="72" spans="2:18" x14ac:dyDescent="0.3">
      <c r="B72" s="2">
        <v>43975</v>
      </c>
      <c r="C72" s="21">
        <v>82974</v>
      </c>
      <c r="D72" s="21">
        <v>229858</v>
      </c>
      <c r="E72" s="22">
        <v>235772</v>
      </c>
      <c r="F72" s="22">
        <v>1673855</v>
      </c>
      <c r="G72" s="22">
        <v>182469</v>
      </c>
      <c r="H72" s="22">
        <v>135701</v>
      </c>
      <c r="I72" s="22">
        <v>179996</v>
      </c>
      <c r="J72" s="22">
        <v>11190</v>
      </c>
      <c r="K72" s="22">
        <v>259559</v>
      </c>
      <c r="L72" s="22">
        <v>85175</v>
      </c>
      <c r="M72" s="22">
        <v>138059</v>
      </c>
      <c r="N72" s="22">
        <v>16569</v>
      </c>
      <c r="O72" s="22">
        <v>7114</v>
      </c>
      <c r="P72" s="22">
        <v>352523</v>
      </c>
      <c r="Q72" s="22">
        <v>344481</v>
      </c>
      <c r="R72" s="22">
        <v>156827</v>
      </c>
    </row>
    <row r="73" spans="2:18" x14ac:dyDescent="0.3">
      <c r="B73" s="2">
        <v>43976</v>
      </c>
      <c r="C73" s="21">
        <v>82985</v>
      </c>
      <c r="D73" s="21">
        <v>230158</v>
      </c>
      <c r="E73" s="22">
        <v>235400</v>
      </c>
      <c r="F73" s="22">
        <v>1695820</v>
      </c>
      <c r="G73" s="22">
        <v>182584</v>
      </c>
      <c r="H73" s="22">
        <v>137724</v>
      </c>
      <c r="I73" s="22">
        <v>180612</v>
      </c>
      <c r="J73" s="22">
        <v>11206</v>
      </c>
      <c r="K73" s="22">
        <v>261184</v>
      </c>
      <c r="L73" s="22">
        <v>86157</v>
      </c>
      <c r="M73" s="22">
        <v>144686</v>
      </c>
      <c r="N73" s="22">
        <v>16623</v>
      </c>
      <c r="O73" s="22"/>
      <c r="P73" s="22">
        <v>367906</v>
      </c>
      <c r="Q73" s="22">
        <v>353427</v>
      </c>
      <c r="R73" s="22">
        <v>157814</v>
      </c>
    </row>
    <row r="74" spans="2:18" x14ac:dyDescent="0.3">
      <c r="B74" s="2">
        <v>43977</v>
      </c>
      <c r="C74" s="21">
        <v>82992</v>
      </c>
      <c r="D74" s="21">
        <v>230555</v>
      </c>
      <c r="E74" s="22">
        <v>236259</v>
      </c>
      <c r="F74" s="22">
        <v>1713815</v>
      </c>
      <c r="G74" s="22">
        <v>182942</v>
      </c>
      <c r="H74" s="22">
        <v>139511</v>
      </c>
      <c r="I74" s="22">
        <v>181100</v>
      </c>
      <c r="J74" s="22">
        <v>11225</v>
      </c>
      <c r="K74" s="22">
        <v>265227</v>
      </c>
      <c r="L74" s="22">
        <v>87122</v>
      </c>
      <c r="M74" s="22">
        <v>150762</v>
      </c>
      <c r="N74" s="22">
        <v>16662</v>
      </c>
      <c r="O74" s="22"/>
      <c r="P74" s="22">
        <v>378372</v>
      </c>
      <c r="Q74" s="22">
        <v>362342</v>
      </c>
      <c r="R74" s="22">
        <v>158762</v>
      </c>
    </row>
    <row r="75" spans="2:18" x14ac:dyDescent="0.3">
      <c r="B75" s="2">
        <v>43978</v>
      </c>
      <c r="C75" s="21">
        <v>82993</v>
      </c>
      <c r="D75" s="21">
        <v>231139</v>
      </c>
      <c r="E75" s="22">
        <v>236769</v>
      </c>
      <c r="F75" s="22">
        <v>1735029</v>
      </c>
      <c r="G75" s="22">
        <v>182722</v>
      </c>
      <c r="H75" s="22">
        <v>141591</v>
      </c>
      <c r="I75" s="22">
        <v>181533</v>
      </c>
      <c r="J75" s="22">
        <v>11265</v>
      </c>
      <c r="K75" s="22">
        <v>267240</v>
      </c>
      <c r="L75" s="22">
        <v>88113</v>
      </c>
      <c r="M75" s="22">
        <v>157935</v>
      </c>
      <c r="N75" s="22">
        <v>16696</v>
      </c>
      <c r="O75" s="22"/>
      <c r="P75" s="22">
        <v>396166</v>
      </c>
      <c r="Q75" s="22">
        <v>370680</v>
      </c>
      <c r="R75" s="22">
        <v>159797</v>
      </c>
    </row>
    <row r="76" spans="2:18" x14ac:dyDescent="0.3">
      <c r="B76" s="2">
        <v>43979</v>
      </c>
      <c r="C76" s="21">
        <v>82995</v>
      </c>
      <c r="D76" s="21">
        <v>231732</v>
      </c>
      <c r="E76" s="22">
        <v>237906</v>
      </c>
      <c r="F76" s="22">
        <v>1757130</v>
      </c>
      <c r="G76" s="22">
        <v>182913</v>
      </c>
      <c r="H76" s="22">
        <v>143849</v>
      </c>
      <c r="I76" s="22">
        <v>182196</v>
      </c>
      <c r="J76" s="22">
        <v>11344</v>
      </c>
      <c r="K76" s="22">
        <v>269127</v>
      </c>
      <c r="L76" s="22">
        <v>89688</v>
      </c>
      <c r="M76" s="22">
        <v>165362</v>
      </c>
      <c r="N76" s="22">
        <v>16759</v>
      </c>
      <c r="O76" s="22"/>
      <c r="P76" s="22">
        <v>418608</v>
      </c>
      <c r="Q76" s="22">
        <v>379051</v>
      </c>
      <c r="R76" s="22">
        <v>160979</v>
      </c>
    </row>
    <row r="77" spans="2:18" x14ac:dyDescent="0.3">
      <c r="B77" s="2">
        <v>43980</v>
      </c>
      <c r="C77" s="21">
        <v>82995</v>
      </c>
      <c r="D77" s="21">
        <v>232248</v>
      </c>
      <c r="E77" s="22">
        <v>238564</v>
      </c>
      <c r="F77" s="22">
        <v>1777711</v>
      </c>
      <c r="G77" s="22">
        <v>186238</v>
      </c>
      <c r="H77" s="22">
        <v>146668</v>
      </c>
      <c r="I77" s="22">
        <v>182922</v>
      </c>
      <c r="J77" s="22">
        <v>11402</v>
      </c>
      <c r="K77" s="22">
        <v>271222</v>
      </c>
      <c r="L77" s="22">
        <v>90027</v>
      </c>
      <c r="M77" s="22">
        <v>173140</v>
      </c>
      <c r="N77" s="22">
        <v>16833</v>
      </c>
      <c r="O77" s="22"/>
      <c r="P77" s="22">
        <v>444636</v>
      </c>
      <c r="Q77" s="22">
        <v>387623</v>
      </c>
      <c r="R77" s="22">
        <v>162120</v>
      </c>
    </row>
    <row r="78" spans="2:18" x14ac:dyDescent="0.3">
      <c r="B78" s="2">
        <v>43981</v>
      </c>
      <c r="C78" s="21">
        <v>82999</v>
      </c>
      <c r="D78" s="21">
        <v>232664</v>
      </c>
      <c r="E78" s="22">
        <v>239228</v>
      </c>
      <c r="F78" s="22">
        <v>1805270</v>
      </c>
      <c r="G78" s="22">
        <v>186835</v>
      </c>
      <c r="H78" s="22">
        <v>148950</v>
      </c>
      <c r="I78" s="22">
        <v>183025</v>
      </c>
      <c r="J78" s="22">
        <v>11441</v>
      </c>
      <c r="K78" s="22">
        <v>272826</v>
      </c>
      <c r="L78" s="22">
        <v>90910</v>
      </c>
      <c r="M78" s="22">
        <v>181796</v>
      </c>
      <c r="N78" s="22">
        <v>16877</v>
      </c>
      <c r="O78" s="22"/>
      <c r="P78" s="22">
        <v>469510</v>
      </c>
      <c r="Q78" s="22">
        <v>396575</v>
      </c>
      <c r="R78" s="22">
        <v>163103</v>
      </c>
    </row>
    <row r="79" spans="2:18" x14ac:dyDescent="0.3">
      <c r="B79" s="2">
        <v>43982</v>
      </c>
      <c r="C79" s="21">
        <v>83001</v>
      </c>
      <c r="D79" s="21">
        <v>233019</v>
      </c>
      <c r="E79" s="22">
        <v>239429</v>
      </c>
      <c r="F79" s="22">
        <v>1826090</v>
      </c>
      <c r="G79" s="22">
        <v>188625</v>
      </c>
      <c r="H79" s="22">
        <v>151466</v>
      </c>
      <c r="I79" s="22">
        <v>183025</v>
      </c>
      <c r="J79" s="22">
        <v>11468</v>
      </c>
      <c r="K79" s="22">
        <v>274762</v>
      </c>
      <c r="L79" s="22">
        <v>90910</v>
      </c>
      <c r="M79" s="22">
        <v>190536</v>
      </c>
      <c r="N79" s="22">
        <v>16912</v>
      </c>
      <c r="O79" s="22"/>
      <c r="P79" s="22">
        <v>501985</v>
      </c>
      <c r="Q79" s="22">
        <v>405843</v>
      </c>
      <c r="R79" s="22">
        <v>163942</v>
      </c>
    </row>
    <row r="80" spans="2:18" x14ac:dyDescent="0.3">
      <c r="B80" s="2">
        <v>43983</v>
      </c>
      <c r="C80" s="21">
        <v>83018</v>
      </c>
      <c r="D80" s="21">
        <v>233197</v>
      </c>
      <c r="E80" s="22">
        <v>239638</v>
      </c>
      <c r="F80" s="22">
        <v>1842883</v>
      </c>
      <c r="G80" s="22">
        <v>188882</v>
      </c>
      <c r="H80" s="22">
        <v>154445</v>
      </c>
      <c r="I80" s="22">
        <v>183025</v>
      </c>
      <c r="J80" s="22">
        <v>11503</v>
      </c>
      <c r="K80" s="22">
        <v>274762</v>
      </c>
      <c r="L80" s="22">
        <v>91647</v>
      </c>
      <c r="M80" s="22">
        <v>197808</v>
      </c>
      <c r="N80" s="22">
        <v>16949</v>
      </c>
      <c r="O80" s="22"/>
      <c r="P80" s="22">
        <v>514992</v>
      </c>
      <c r="Q80" s="22">
        <v>414878</v>
      </c>
      <c r="R80" s="22">
        <v>163942</v>
      </c>
    </row>
    <row r="81" spans="2:18" x14ac:dyDescent="0.3">
      <c r="B81" s="2">
        <v>43984</v>
      </c>
      <c r="C81" s="21">
        <v>83022</v>
      </c>
      <c r="D81" s="21">
        <v>233515</v>
      </c>
      <c r="E81" s="22">
        <v>239932</v>
      </c>
      <c r="F81" s="22">
        <v>1868500</v>
      </c>
      <c r="G81" s="22">
        <v>189220</v>
      </c>
      <c r="H81" s="22">
        <v>157562</v>
      </c>
      <c r="I81" s="22">
        <v>183879</v>
      </c>
      <c r="J81" s="22">
        <v>11541</v>
      </c>
      <c r="K81" s="22">
        <v>277985</v>
      </c>
      <c r="L81" s="22">
        <v>92390</v>
      </c>
      <c r="M81" s="22">
        <v>207085</v>
      </c>
      <c r="N81" s="22">
        <v>17000</v>
      </c>
      <c r="O81" s="22"/>
      <c r="P81" s="22">
        <v>531768</v>
      </c>
      <c r="Q81" s="22">
        <v>423741</v>
      </c>
      <c r="R81" s="22">
        <v>165555</v>
      </c>
    </row>
    <row r="82" spans="2:18" x14ac:dyDescent="0.3">
      <c r="B82" s="2">
        <v>43985</v>
      </c>
      <c r="C82" s="21">
        <v>83022</v>
      </c>
      <c r="D82" s="21">
        <v>233836</v>
      </c>
      <c r="E82" s="22">
        <v>240326</v>
      </c>
      <c r="F82" s="22">
        <v>1890239</v>
      </c>
      <c r="G82" s="22">
        <v>151325</v>
      </c>
      <c r="H82" s="22">
        <v>160696</v>
      </c>
      <c r="I82" s="22">
        <v>184121</v>
      </c>
      <c r="J82" s="22">
        <v>11590</v>
      </c>
      <c r="K82" s="22">
        <v>279856</v>
      </c>
      <c r="L82" s="22">
        <v>93040</v>
      </c>
      <c r="M82" s="22">
        <v>216653</v>
      </c>
      <c r="N82" s="22">
        <v>17031</v>
      </c>
      <c r="O82" s="22"/>
      <c r="P82" s="22">
        <v>560737</v>
      </c>
      <c r="Q82" s="22">
        <v>432277</v>
      </c>
      <c r="R82" s="22">
        <v>166422</v>
      </c>
    </row>
    <row r="83" spans="2:18" x14ac:dyDescent="0.3">
      <c r="B83" s="2">
        <v>43986</v>
      </c>
      <c r="C83" s="21">
        <v>83022</v>
      </c>
      <c r="D83" s="21">
        <v>234013</v>
      </c>
      <c r="E83" s="22">
        <v>240660</v>
      </c>
      <c r="F83" s="22">
        <v>1910735</v>
      </c>
      <c r="G83" s="22">
        <v>151677</v>
      </c>
      <c r="H83" s="22">
        <v>164270</v>
      </c>
      <c r="I83" s="22">
        <v>184472</v>
      </c>
      <c r="J83" s="22">
        <v>11629</v>
      </c>
      <c r="K83" s="22">
        <v>281661</v>
      </c>
      <c r="L83" s="22">
        <v>93700</v>
      </c>
      <c r="M83" s="22">
        <v>226494</v>
      </c>
      <c r="N83" s="22">
        <v>17078</v>
      </c>
      <c r="O83" s="22"/>
      <c r="P83" s="22">
        <v>590485</v>
      </c>
      <c r="Q83" s="22">
        <v>441108</v>
      </c>
      <c r="R83" s="22">
        <v>167410</v>
      </c>
    </row>
    <row r="84" spans="2:18" x14ac:dyDescent="0.3">
      <c r="B84" s="2">
        <v>43987</v>
      </c>
      <c r="C84" s="21">
        <v>83027</v>
      </c>
      <c r="D84" s="21">
        <v>234531</v>
      </c>
      <c r="E84" s="22">
        <v>240978</v>
      </c>
      <c r="F84" s="22">
        <v>1934987</v>
      </c>
      <c r="G84" s="22">
        <v>153055</v>
      </c>
      <c r="H84" s="22">
        <v>167156</v>
      </c>
      <c r="I84" s="22">
        <v>184924</v>
      </c>
      <c r="J84" s="22">
        <v>11668</v>
      </c>
      <c r="K84" s="22">
        <v>283311</v>
      </c>
      <c r="L84" s="22">
        <v>94325</v>
      </c>
      <c r="M84" s="22">
        <v>236001</v>
      </c>
      <c r="N84" s="22">
        <v>17078</v>
      </c>
      <c r="O84" s="22"/>
      <c r="P84" s="22">
        <v>621877</v>
      </c>
      <c r="Q84" s="22">
        <v>449834</v>
      </c>
      <c r="R84" s="22">
        <v>168340</v>
      </c>
    </row>
    <row r="85" spans="2:18" x14ac:dyDescent="0.3">
      <c r="B85" s="2">
        <v>43988</v>
      </c>
      <c r="C85" s="21">
        <v>83031</v>
      </c>
      <c r="D85" s="21">
        <v>234801</v>
      </c>
      <c r="E85" s="22">
        <v>241310</v>
      </c>
      <c r="F85" s="22">
        <v>1976513</v>
      </c>
      <c r="G85" s="22">
        <v>153055</v>
      </c>
      <c r="H85" s="22">
        <v>169425</v>
      </c>
      <c r="I85" s="22">
        <v>185416</v>
      </c>
      <c r="J85" s="22">
        <v>11719</v>
      </c>
      <c r="K85" s="22">
        <v>284868</v>
      </c>
      <c r="L85" s="22">
        <v>95016</v>
      </c>
      <c r="M85" s="22">
        <v>246454</v>
      </c>
      <c r="N85" s="22">
        <v>17164</v>
      </c>
      <c r="O85" s="22"/>
      <c r="P85" s="22">
        <v>651980</v>
      </c>
      <c r="Q85" s="22">
        <v>458689</v>
      </c>
      <c r="R85" s="22">
        <v>168340</v>
      </c>
    </row>
    <row r="86" spans="2:18" x14ac:dyDescent="0.3">
      <c r="B86" s="2">
        <v>43989</v>
      </c>
      <c r="C86" s="21">
        <v>83036</v>
      </c>
      <c r="D86" s="21">
        <v>234998</v>
      </c>
      <c r="E86" s="22">
        <v>241550</v>
      </c>
      <c r="F86" s="22">
        <v>1996571</v>
      </c>
      <c r="G86" s="22">
        <v>153977</v>
      </c>
      <c r="H86" s="22">
        <v>171789</v>
      </c>
      <c r="I86" s="22">
        <v>185416</v>
      </c>
      <c r="J86" s="22">
        <v>11776</v>
      </c>
      <c r="K86" s="22">
        <v>286194</v>
      </c>
      <c r="L86" s="22">
        <v>95698</v>
      </c>
      <c r="M86" s="22">
        <v>257238</v>
      </c>
      <c r="N86" s="22">
        <v>17202</v>
      </c>
      <c r="O86" s="22"/>
      <c r="P86" s="22">
        <v>678360</v>
      </c>
      <c r="Q86" s="22">
        <v>467673</v>
      </c>
      <c r="R86" s="22">
        <v>170132</v>
      </c>
    </row>
    <row r="87" spans="2:18" x14ac:dyDescent="0.3">
      <c r="B87" s="2">
        <v>43990</v>
      </c>
      <c r="C87" s="21">
        <v>83040</v>
      </c>
      <c r="D87" s="21">
        <v>235278</v>
      </c>
      <c r="E87" s="22">
        <v>241717</v>
      </c>
      <c r="F87" s="22">
        <v>2014110</v>
      </c>
      <c r="G87" s="22">
        <v>153977</v>
      </c>
      <c r="H87" s="22">
        <v>173832</v>
      </c>
      <c r="I87" s="22">
        <v>185869</v>
      </c>
      <c r="J87" s="22">
        <v>11814</v>
      </c>
      <c r="K87" s="22">
        <v>287399</v>
      </c>
      <c r="L87" s="22">
        <v>96140</v>
      </c>
      <c r="M87" s="22">
        <v>265827</v>
      </c>
      <c r="N87" s="22">
        <v>17223</v>
      </c>
      <c r="O87" s="22"/>
      <c r="P87" s="22">
        <v>693953</v>
      </c>
      <c r="Q87" s="22">
        <v>476658</v>
      </c>
      <c r="R87" s="22">
        <v>171121</v>
      </c>
    </row>
    <row r="88" spans="2:18" x14ac:dyDescent="0.3">
      <c r="B88" s="2">
        <v>43991</v>
      </c>
      <c r="C88" s="21">
        <v>83043</v>
      </c>
      <c r="D88" s="21">
        <v>235561</v>
      </c>
      <c r="E88" s="22">
        <v>241966</v>
      </c>
      <c r="F88" s="22">
        <v>2033996</v>
      </c>
      <c r="G88" s="22">
        <v>154188</v>
      </c>
      <c r="H88" s="22">
        <v>175927</v>
      </c>
      <c r="I88" s="22">
        <v>186233</v>
      </c>
      <c r="J88" s="22">
        <v>11852</v>
      </c>
      <c r="K88" s="22">
        <v>289140</v>
      </c>
      <c r="L88" s="22">
        <v>96474</v>
      </c>
      <c r="M88" s="22">
        <v>274479</v>
      </c>
      <c r="N88" s="22">
        <v>17268</v>
      </c>
      <c r="O88" s="22"/>
      <c r="P88" s="22">
        <v>719449</v>
      </c>
      <c r="Q88" s="22">
        <v>485253</v>
      </c>
      <c r="R88" s="22">
        <v>172114</v>
      </c>
    </row>
    <row r="89" spans="2:18" x14ac:dyDescent="0.3">
      <c r="B89" s="2">
        <v>43992</v>
      </c>
      <c r="C89" s="21">
        <v>83046</v>
      </c>
      <c r="D89" s="21">
        <v>235763</v>
      </c>
      <c r="E89" s="22">
        <v>242280</v>
      </c>
      <c r="F89" s="22">
        <v>2055368</v>
      </c>
      <c r="G89" s="22">
        <v>154591</v>
      </c>
      <c r="H89" s="22">
        <v>177938</v>
      </c>
      <c r="I89" s="22">
        <v>186522</v>
      </c>
      <c r="J89" s="22">
        <v>11902</v>
      </c>
      <c r="K89" s="22">
        <v>290143</v>
      </c>
      <c r="L89" s="22">
        <v>97060</v>
      </c>
      <c r="M89" s="22">
        <v>286833</v>
      </c>
      <c r="N89" s="22">
        <v>17306</v>
      </c>
      <c r="O89" s="22"/>
      <c r="P89" s="22">
        <v>747561</v>
      </c>
      <c r="Q89" s="22">
        <v>493657</v>
      </c>
      <c r="R89" s="22">
        <v>173036</v>
      </c>
    </row>
    <row r="90" spans="2:18" x14ac:dyDescent="0.3">
      <c r="B90" s="2">
        <v>43993</v>
      </c>
      <c r="C90" s="21">
        <v>83057</v>
      </c>
      <c r="D90" s="21">
        <v>236142</v>
      </c>
      <c r="E90" s="22">
        <v>242707</v>
      </c>
      <c r="F90" s="22">
        <v>2076495</v>
      </c>
      <c r="G90" s="22">
        <v>155136</v>
      </c>
      <c r="H90" s="22">
        <v>180156</v>
      </c>
      <c r="I90" s="22">
        <v>186522</v>
      </c>
      <c r="J90" s="22">
        <v>11947</v>
      </c>
      <c r="K90" s="22">
        <v>291409</v>
      </c>
      <c r="L90" s="22">
        <v>97472</v>
      </c>
      <c r="M90" s="22">
        <v>297832</v>
      </c>
      <c r="N90" s="22">
        <v>17348</v>
      </c>
      <c r="O90" s="22"/>
      <c r="P90" s="22">
        <v>787489</v>
      </c>
      <c r="Q90" s="22">
        <v>502436</v>
      </c>
      <c r="R90" s="22">
        <v>174023</v>
      </c>
    </row>
    <row r="91" spans="2:18" x14ac:dyDescent="0.3">
      <c r="B91" s="2">
        <v>43994</v>
      </c>
      <c r="C91" s="21">
        <v>83066</v>
      </c>
      <c r="D91" s="21">
        <v>236535</v>
      </c>
      <c r="E91" s="22">
        <v>243209</v>
      </c>
      <c r="F91" s="22">
        <v>2101000</v>
      </c>
      <c r="G91" s="22">
        <v>155561</v>
      </c>
      <c r="H91" s="22">
        <v>182525</v>
      </c>
      <c r="I91" s="22">
        <v>186522</v>
      </c>
      <c r="J91" s="22">
        <v>12003</v>
      </c>
      <c r="K91" s="22">
        <v>292950</v>
      </c>
      <c r="L91" s="22">
        <v>97893</v>
      </c>
      <c r="M91" s="22">
        <v>309405</v>
      </c>
      <c r="N91" s="22">
        <v>17409</v>
      </c>
      <c r="O91" s="22"/>
      <c r="P91" s="22">
        <v>809398</v>
      </c>
      <c r="Q91" s="22">
        <v>511423</v>
      </c>
      <c r="R91" s="22">
        <v>175218</v>
      </c>
    </row>
    <row r="92" spans="2:18" x14ac:dyDescent="0.3">
      <c r="B92" s="2">
        <v>43995</v>
      </c>
      <c r="C92" s="21">
        <v>83075</v>
      </c>
      <c r="D92" s="21">
        <v>236651</v>
      </c>
      <c r="E92" s="22">
        <v>243605</v>
      </c>
      <c r="F92" s="22">
        <v>2134957</v>
      </c>
      <c r="G92" s="22">
        <v>156813</v>
      </c>
      <c r="H92" s="22">
        <v>184955</v>
      </c>
      <c r="I92" s="22">
        <v>187427</v>
      </c>
      <c r="J92" s="22">
        <v>12051</v>
      </c>
      <c r="K92" s="22">
        <v>294375</v>
      </c>
      <c r="L92" s="22">
        <v>98368</v>
      </c>
      <c r="M92" s="22">
        <v>321626</v>
      </c>
      <c r="N92" s="22">
        <v>17454</v>
      </c>
      <c r="O92" s="22"/>
      <c r="P92" s="22">
        <v>832866</v>
      </c>
      <c r="Q92" s="22">
        <v>520129</v>
      </c>
      <c r="R92" s="22">
        <v>176677</v>
      </c>
    </row>
    <row r="93" spans="2:18" x14ac:dyDescent="0.3">
      <c r="B93" s="2">
        <v>43996</v>
      </c>
      <c r="C93" s="21">
        <v>83132</v>
      </c>
      <c r="D93" s="21">
        <v>236989</v>
      </c>
      <c r="E93" s="22">
        <v>243928</v>
      </c>
      <c r="F93" s="22">
        <v>2151730</v>
      </c>
      <c r="G93" s="22">
        <v>156813</v>
      </c>
      <c r="H93" s="22">
        <v>187427</v>
      </c>
      <c r="I93" s="22">
        <v>187434</v>
      </c>
      <c r="J93" s="22">
        <v>12085</v>
      </c>
      <c r="K93" s="22">
        <v>295889</v>
      </c>
      <c r="L93" s="22">
        <v>98735</v>
      </c>
      <c r="M93" s="22">
        <v>332901</v>
      </c>
      <c r="N93" s="22">
        <v>17529</v>
      </c>
      <c r="O93" s="22"/>
      <c r="P93" s="22">
        <v>852785</v>
      </c>
      <c r="Q93" s="22">
        <v>528964</v>
      </c>
      <c r="R93" s="22">
        <v>178239</v>
      </c>
    </row>
    <row r="94" spans="2:18" x14ac:dyDescent="0.3">
      <c r="B94" s="2">
        <v>43997</v>
      </c>
      <c r="C94" s="21">
        <v>83181</v>
      </c>
      <c r="D94" s="21">
        <v>237290</v>
      </c>
      <c r="E94" s="22">
        <v>244109</v>
      </c>
      <c r="F94" s="22">
        <v>2171670</v>
      </c>
      <c r="G94" s="22">
        <v>157220</v>
      </c>
      <c r="H94" s="22">
        <v>189876</v>
      </c>
      <c r="I94" s="22">
        <v>187682</v>
      </c>
      <c r="J94" s="22">
        <v>12121</v>
      </c>
      <c r="K94" s="22">
        <v>296857</v>
      </c>
      <c r="L94" s="22">
        <v>99070</v>
      </c>
      <c r="M94" s="22">
        <v>342845</v>
      </c>
      <c r="N94" s="22">
        <v>17583</v>
      </c>
      <c r="O94" s="22"/>
      <c r="P94" s="22">
        <v>873963</v>
      </c>
      <c r="Q94" s="22">
        <v>537210</v>
      </c>
      <c r="R94" s="22">
        <v>179831</v>
      </c>
    </row>
    <row r="95" spans="2:18" x14ac:dyDescent="0.3">
      <c r="B95" s="2">
        <v>43998</v>
      </c>
      <c r="C95" s="21">
        <v>83221</v>
      </c>
      <c r="D95" s="21">
        <v>237500</v>
      </c>
      <c r="E95" s="22">
        <v>244328</v>
      </c>
      <c r="F95" s="22">
        <v>2194667</v>
      </c>
      <c r="G95" s="22">
        <v>157372</v>
      </c>
      <c r="H95" s="22">
        <v>192439</v>
      </c>
      <c r="I95" s="22">
        <v>188054</v>
      </c>
      <c r="J95" s="22">
        <v>12155</v>
      </c>
      <c r="K95" s="22">
        <v>298136</v>
      </c>
      <c r="L95" s="22">
        <v>99423</v>
      </c>
      <c r="M95" s="22">
        <v>352815</v>
      </c>
      <c r="N95" s="22">
        <v>17644</v>
      </c>
      <c r="O95" s="22"/>
      <c r="P95" s="22">
        <v>904734</v>
      </c>
      <c r="Q95" s="22">
        <v>545458</v>
      </c>
      <c r="R95" s="22">
        <v>181298</v>
      </c>
    </row>
    <row r="96" spans="2:18" x14ac:dyDescent="0.3">
      <c r="B96" s="2">
        <v>43999</v>
      </c>
      <c r="C96" s="21">
        <v>83265</v>
      </c>
      <c r="D96" s="21">
        <v>237828</v>
      </c>
      <c r="E96" s="22">
        <v>244683</v>
      </c>
      <c r="F96" s="22">
        <v>2219755</v>
      </c>
      <c r="G96" s="22">
        <v>157716</v>
      </c>
      <c r="H96" s="22">
        <v>195051</v>
      </c>
      <c r="I96" s="22">
        <v>188820</v>
      </c>
      <c r="J96" s="22">
        <v>12198</v>
      </c>
      <c r="K96" s="22">
        <v>299251</v>
      </c>
      <c r="L96" s="22">
        <v>99774</v>
      </c>
      <c r="M96" s="22">
        <v>360795</v>
      </c>
      <c r="N96" s="22">
        <v>17645</v>
      </c>
      <c r="O96" s="22"/>
      <c r="P96" s="22">
        <v>934769</v>
      </c>
      <c r="Q96" s="22">
        <v>553301</v>
      </c>
      <c r="R96" s="22">
        <v>182727</v>
      </c>
    </row>
    <row r="97" spans="2:18" x14ac:dyDescent="0.3">
      <c r="B97" s="2">
        <v>44000</v>
      </c>
      <c r="C97" s="21">
        <v>83293</v>
      </c>
      <c r="D97" s="21">
        <v>238159</v>
      </c>
      <c r="E97" s="22">
        <v>245268</v>
      </c>
      <c r="F97" s="22">
        <v>2246940</v>
      </c>
      <c r="G97" s="22">
        <v>158174</v>
      </c>
      <c r="H97" s="22">
        <v>197647</v>
      </c>
      <c r="I97" s="22">
        <v>189519</v>
      </c>
      <c r="J97" s="22">
        <v>12257</v>
      </c>
      <c r="K97" s="22">
        <v>300469</v>
      </c>
      <c r="L97" s="22">
        <v>100146</v>
      </c>
      <c r="M97" s="22">
        <v>378171</v>
      </c>
      <c r="N97" s="22">
        <v>17689</v>
      </c>
      <c r="O97" s="22"/>
      <c r="P97" s="22">
        <v>965512</v>
      </c>
      <c r="Q97" s="22">
        <v>561091</v>
      </c>
      <c r="R97" s="22">
        <v>184031</v>
      </c>
    </row>
    <row r="98" spans="2:18" x14ac:dyDescent="0.3">
      <c r="B98" s="2">
        <v>44001</v>
      </c>
      <c r="C98" s="21">
        <v>83325</v>
      </c>
      <c r="D98" s="21">
        <v>238159</v>
      </c>
      <c r="E98" s="22">
        <v>245575</v>
      </c>
      <c r="F98" s="22">
        <v>2278917</v>
      </c>
      <c r="G98" s="22">
        <v>158641</v>
      </c>
      <c r="H98" s="22">
        <v>200262</v>
      </c>
      <c r="I98" s="22">
        <v>190299</v>
      </c>
      <c r="J98" s="22">
        <v>12306</v>
      </c>
      <c r="K98" s="22">
        <v>301815</v>
      </c>
      <c r="L98" s="22">
        <v>100565</v>
      </c>
      <c r="M98" s="22">
        <v>392536</v>
      </c>
      <c r="N98" s="22">
        <v>17759</v>
      </c>
      <c r="O98" s="22"/>
      <c r="P98" s="22">
        <v>1009699</v>
      </c>
      <c r="Q98" s="22">
        <v>569063</v>
      </c>
      <c r="R98" s="22">
        <v>185245</v>
      </c>
    </row>
    <row r="99" spans="2:18" x14ac:dyDescent="0.3">
      <c r="B99" s="2">
        <v>44002</v>
      </c>
      <c r="C99" s="21">
        <v>83352</v>
      </c>
      <c r="D99" s="21">
        <v>238275</v>
      </c>
      <c r="E99" s="22">
        <v>245938</v>
      </c>
      <c r="F99" s="22">
        <v>2313920</v>
      </c>
      <c r="G99" s="22">
        <v>159452</v>
      </c>
      <c r="H99" s="22">
        <v>202584</v>
      </c>
      <c r="I99" s="22">
        <v>190669</v>
      </c>
      <c r="J99" s="22">
        <v>12373</v>
      </c>
      <c r="K99" s="22">
        <v>303110</v>
      </c>
      <c r="L99" s="22">
        <v>100959</v>
      </c>
      <c r="M99" s="22">
        <v>407689</v>
      </c>
      <c r="N99" s="22">
        <v>17881</v>
      </c>
      <c r="O99" s="22"/>
      <c r="P99" s="22">
        <v>1043168</v>
      </c>
      <c r="Q99" s="22">
        <v>576952</v>
      </c>
      <c r="R99" s="22">
        <v>186493</v>
      </c>
    </row>
    <row r="100" spans="2:18" x14ac:dyDescent="0.3">
      <c r="B100" s="2">
        <v>44003</v>
      </c>
      <c r="C100" s="21">
        <v>83378</v>
      </c>
      <c r="D100" s="21">
        <v>238499</v>
      </c>
      <c r="E100" s="22">
        <v>246272</v>
      </c>
      <c r="F100" s="22">
        <v>2344023</v>
      </c>
      <c r="G100" s="22">
        <v>160093</v>
      </c>
      <c r="H100" s="22">
        <v>204952</v>
      </c>
      <c r="I100" s="22">
        <v>191284</v>
      </c>
      <c r="J100" s="22">
        <v>12421</v>
      </c>
      <c r="K100" s="22">
        <v>304331</v>
      </c>
      <c r="L100" s="22">
        <v>101286</v>
      </c>
      <c r="M100" s="22">
        <v>426473</v>
      </c>
      <c r="N100" s="22">
        <v>17937</v>
      </c>
      <c r="O100" s="22"/>
      <c r="P100" s="22">
        <v>1073376</v>
      </c>
      <c r="Q100" s="22">
        <v>584680</v>
      </c>
      <c r="R100" s="22">
        <v>187685</v>
      </c>
    </row>
    <row r="101" spans="2:18" x14ac:dyDescent="0.3">
      <c r="B101" s="2">
        <v>44004</v>
      </c>
      <c r="C101" s="21">
        <v>83396</v>
      </c>
      <c r="D101" s="21">
        <v>238720</v>
      </c>
      <c r="E101" s="22">
        <v>246504</v>
      </c>
      <c r="F101" s="22">
        <v>2367445</v>
      </c>
      <c r="G101" s="22">
        <v>160377</v>
      </c>
      <c r="H101" s="22">
        <v>207525</v>
      </c>
      <c r="I101" s="22">
        <v>191584</v>
      </c>
      <c r="J101" s="22"/>
      <c r="K101" s="22">
        <v>305289</v>
      </c>
      <c r="L101" s="22">
        <v>101498</v>
      </c>
      <c r="M101" s="22">
        <v>440174</v>
      </c>
      <c r="N101" s="22">
        <v>17937</v>
      </c>
      <c r="O101" s="22"/>
      <c r="P101" s="22">
        <v>1090349</v>
      </c>
      <c r="Q101" s="22">
        <v>592280</v>
      </c>
      <c r="R101" s="22">
        <v>188897</v>
      </c>
    </row>
    <row r="102" spans="2:18" x14ac:dyDescent="0.3">
      <c r="B102" s="2">
        <v>44005</v>
      </c>
      <c r="C102" s="21">
        <v>83418</v>
      </c>
      <c r="D102" s="21">
        <v>238833</v>
      </c>
      <c r="E102" s="22">
        <v>246752</v>
      </c>
      <c r="F102" s="22">
        <v>2416304</v>
      </c>
      <c r="G102" s="22">
        <v>161267</v>
      </c>
      <c r="H102" s="22">
        <v>209970</v>
      </c>
      <c r="I102" s="22">
        <v>192127</v>
      </c>
      <c r="J102" s="22"/>
      <c r="K102" s="22">
        <v>306210</v>
      </c>
      <c r="L102" s="22">
        <v>101905</v>
      </c>
      <c r="M102" s="22">
        <v>456062</v>
      </c>
      <c r="N102" s="22">
        <v>18009</v>
      </c>
      <c r="O102" s="22"/>
      <c r="P102" s="22">
        <v>1117430</v>
      </c>
      <c r="Q102" s="22">
        <v>599705</v>
      </c>
      <c r="R102" s="22">
        <v>190165</v>
      </c>
    </row>
    <row r="103" spans="2:18" x14ac:dyDescent="0.3">
      <c r="B103" s="2">
        <v>44006</v>
      </c>
      <c r="C103" s="21">
        <v>83430</v>
      </c>
      <c r="D103" s="21">
        <v>238833</v>
      </c>
      <c r="E103" s="22">
        <v>247086</v>
      </c>
      <c r="F103" s="22">
        <v>2441111</v>
      </c>
      <c r="G103" s="22">
        <v>161267</v>
      </c>
      <c r="H103" s="22">
        <v>212501</v>
      </c>
      <c r="I103" s="22">
        <v>192786</v>
      </c>
      <c r="J103" s="22"/>
      <c r="K103" s="22">
        <v>306862</v>
      </c>
      <c r="L103" s="22">
        <v>102179</v>
      </c>
      <c r="M103" s="22">
        <v>473170</v>
      </c>
      <c r="N103" s="22">
        <v>18130</v>
      </c>
      <c r="O103" s="22"/>
      <c r="P103" s="22">
        <v>1157451</v>
      </c>
      <c r="Q103" s="22">
        <v>606881</v>
      </c>
      <c r="R103" s="22">
        <v>191657</v>
      </c>
    </row>
    <row r="104" spans="2:18" x14ac:dyDescent="0.3">
      <c r="B104" s="2">
        <v>44007</v>
      </c>
      <c r="C104" s="21">
        <v>83449</v>
      </c>
      <c r="D104" s="21">
        <v>239706</v>
      </c>
      <c r="E104" s="22">
        <v>247486</v>
      </c>
      <c r="F104" s="22">
        <v>2496955</v>
      </c>
      <c r="G104" s="22">
        <v>161348</v>
      </c>
      <c r="H104" s="22">
        <v>215096</v>
      </c>
      <c r="I104" s="22">
        <v>193257</v>
      </c>
      <c r="J104" s="22"/>
      <c r="K104" s="22">
        <v>307980</v>
      </c>
      <c r="L104" s="22">
        <v>102576</v>
      </c>
      <c r="M104" s="22">
        <v>491170</v>
      </c>
      <c r="N104" s="22">
        <v>18212</v>
      </c>
      <c r="O104" s="22"/>
      <c r="P104" s="22">
        <v>1228114</v>
      </c>
      <c r="Q104" s="22">
        <v>613994</v>
      </c>
      <c r="R104" s="22">
        <v>193115</v>
      </c>
    </row>
    <row r="105" spans="2:18" x14ac:dyDescent="0.3">
      <c r="B105" s="2">
        <v>44008</v>
      </c>
      <c r="C105" s="21">
        <v>83462</v>
      </c>
      <c r="D105" s="21">
        <v>239961</v>
      </c>
      <c r="E105" s="22">
        <v>247905</v>
      </c>
      <c r="F105" s="22">
        <v>2527025</v>
      </c>
      <c r="G105" s="22">
        <v>161348</v>
      </c>
      <c r="H105" s="22">
        <v>217724</v>
      </c>
      <c r="I105" s="22">
        <v>194036</v>
      </c>
      <c r="J105" s="22"/>
      <c r="K105" s="22">
        <v>309360</v>
      </c>
      <c r="L105" s="22">
        <v>102733</v>
      </c>
      <c r="M105" s="22">
        <v>509170</v>
      </c>
      <c r="N105" s="22">
        <v>18317</v>
      </c>
      <c r="O105" s="22"/>
      <c r="P105" s="22">
        <v>1244419</v>
      </c>
      <c r="Q105" s="22">
        <v>620794</v>
      </c>
      <c r="R105" s="22">
        <v>194511</v>
      </c>
    </row>
    <row r="106" spans="2:18" x14ac:dyDescent="0.3">
      <c r="B106" s="2">
        <v>44009</v>
      </c>
      <c r="C106" s="21">
        <v>83483</v>
      </c>
      <c r="D106" s="21">
        <v>240136</v>
      </c>
      <c r="E106" s="22">
        <v>248469</v>
      </c>
      <c r="F106" s="22">
        <v>2586255</v>
      </c>
      <c r="G106" s="22">
        <v>162936</v>
      </c>
      <c r="H106" s="22">
        <v>220180</v>
      </c>
      <c r="I106" s="22">
        <v>194646</v>
      </c>
      <c r="J106" s="22"/>
      <c r="K106" s="22">
        <v>310250</v>
      </c>
      <c r="L106" s="22">
        <v>102954</v>
      </c>
      <c r="M106" s="22">
        <v>529577</v>
      </c>
      <c r="N106" s="22">
        <v>18317</v>
      </c>
      <c r="O106" s="22"/>
      <c r="P106" s="22">
        <v>1284214</v>
      </c>
      <c r="Q106" s="22">
        <v>627646</v>
      </c>
      <c r="R106" s="22">
        <v>195883</v>
      </c>
    </row>
    <row r="107" spans="2:18" x14ac:dyDescent="0.3">
      <c r="B107" s="2">
        <v>44010</v>
      </c>
      <c r="C107" s="21">
        <v>83500</v>
      </c>
      <c r="D107" s="21">
        <v>240310</v>
      </c>
      <c r="E107" s="22">
        <v>248770</v>
      </c>
      <c r="F107" s="22">
        <v>2617847</v>
      </c>
      <c r="G107" s="22">
        <v>162936</v>
      </c>
      <c r="H107" s="22">
        <v>222669</v>
      </c>
      <c r="I107" s="22">
        <v>194693</v>
      </c>
      <c r="J107" s="22"/>
      <c r="K107" s="22">
        <v>311151</v>
      </c>
      <c r="L107" s="22">
        <v>103210</v>
      </c>
      <c r="M107" s="22">
        <v>548869</v>
      </c>
      <c r="N107" s="22">
        <v>18317</v>
      </c>
      <c r="O107" s="22"/>
      <c r="P107" s="22">
        <v>1319274</v>
      </c>
      <c r="Q107" s="22">
        <v>634437</v>
      </c>
      <c r="R107" s="22">
        <v>195883</v>
      </c>
    </row>
    <row r="108" spans="2:18" x14ac:dyDescent="0.3">
      <c r="B108" s="2">
        <v>44011</v>
      </c>
      <c r="C108" s="21">
        <v>83512</v>
      </c>
      <c r="D108" s="21">
        <v>240436</v>
      </c>
      <c r="E108" s="22">
        <v>248970</v>
      </c>
      <c r="F108" s="22">
        <v>2652334</v>
      </c>
      <c r="G108" s="22">
        <v>162936</v>
      </c>
      <c r="H108" s="22">
        <v>225205</v>
      </c>
      <c r="I108" s="22">
        <v>195192</v>
      </c>
      <c r="J108" s="22"/>
      <c r="K108" s="22">
        <v>311965</v>
      </c>
      <c r="L108" s="22">
        <v>103818</v>
      </c>
      <c r="M108" s="22">
        <v>566931</v>
      </c>
      <c r="N108" s="22">
        <v>18617</v>
      </c>
      <c r="O108" s="22"/>
      <c r="P108" s="22">
        <v>1352708</v>
      </c>
      <c r="Q108" s="22">
        <v>641156</v>
      </c>
      <c r="R108" s="22">
        <v>198613</v>
      </c>
    </row>
    <row r="109" spans="2:18" x14ac:dyDescent="0.3">
      <c r="B109" s="2">
        <v>44012</v>
      </c>
      <c r="C109" s="21">
        <v>83531</v>
      </c>
      <c r="D109" s="21">
        <v>240578</v>
      </c>
      <c r="E109" s="22">
        <v>249271</v>
      </c>
      <c r="F109" s="22">
        <v>2699317</v>
      </c>
      <c r="G109" s="22">
        <v>164260</v>
      </c>
      <c r="H109" s="22">
        <v>227662</v>
      </c>
      <c r="I109" s="22">
        <v>195565</v>
      </c>
      <c r="J109" s="22"/>
      <c r="K109" s="22">
        <v>312654</v>
      </c>
      <c r="L109" s="22">
        <v>104144</v>
      </c>
      <c r="M109" s="22">
        <v>585197</v>
      </c>
      <c r="N109" s="22">
        <v>18752</v>
      </c>
      <c r="O109" s="22"/>
      <c r="P109" s="22">
        <v>1383678</v>
      </c>
      <c r="Q109" s="22">
        <v>647849</v>
      </c>
      <c r="R109" s="22">
        <v>199906</v>
      </c>
    </row>
    <row r="110" spans="2:18" x14ac:dyDescent="0.3">
      <c r="B110" s="2">
        <v>44013</v>
      </c>
      <c r="C110" s="21">
        <v>83534</v>
      </c>
      <c r="D110" s="21">
        <v>240760</v>
      </c>
      <c r="E110" s="22">
        <v>249659</v>
      </c>
      <c r="F110" s="22">
        <v>2751571</v>
      </c>
      <c r="G110" s="22">
        <v>164801</v>
      </c>
      <c r="H110" s="22">
        <v>230211</v>
      </c>
      <c r="I110" s="22">
        <v>195912</v>
      </c>
      <c r="J110" s="22"/>
      <c r="K110" s="22">
        <v>313483</v>
      </c>
      <c r="L110" s="22">
        <v>104271</v>
      </c>
      <c r="M110" s="22">
        <v>604808</v>
      </c>
      <c r="N110" s="22">
        <v>18896</v>
      </c>
      <c r="O110" s="22"/>
      <c r="P110" s="22">
        <v>1426913</v>
      </c>
      <c r="Q110" s="22">
        <v>654405</v>
      </c>
      <c r="R110" s="22">
        <v>201098</v>
      </c>
    </row>
    <row r="111" spans="2:18" x14ac:dyDescent="0.3">
      <c r="B111" s="2">
        <v>44014</v>
      </c>
      <c r="C111" s="21">
        <v>83537</v>
      </c>
      <c r="D111" s="21">
        <v>240961</v>
      </c>
      <c r="E111" s="22">
        <v>250103</v>
      </c>
      <c r="F111" s="22">
        <v>2804733</v>
      </c>
      <c r="G111" s="22">
        <v>165719</v>
      </c>
      <c r="H111" s="22">
        <v>232863</v>
      </c>
      <c r="I111" s="22">
        <v>196330</v>
      </c>
      <c r="J111" s="22"/>
      <c r="K111" s="22">
        <v>313483</v>
      </c>
      <c r="L111" s="22">
        <v>104643</v>
      </c>
      <c r="M111" s="22">
        <v>626651</v>
      </c>
      <c r="N111" s="22">
        <v>19090</v>
      </c>
      <c r="O111" s="22"/>
      <c r="P111" s="22">
        <v>1476884</v>
      </c>
      <c r="Q111" s="22">
        <v>661165</v>
      </c>
      <c r="R111" s="22">
        <v>202284</v>
      </c>
    </row>
    <row r="112" spans="2:18" x14ac:dyDescent="0.3">
      <c r="B112" s="2">
        <v>44015</v>
      </c>
      <c r="C112" s="21">
        <v>83542</v>
      </c>
      <c r="D112" s="21">
        <v>241184</v>
      </c>
      <c r="E112" s="22">
        <v>250545</v>
      </c>
      <c r="F112" s="22">
        <v>2860640</v>
      </c>
      <c r="G112" s="22">
        <v>166378</v>
      </c>
      <c r="H112" s="22">
        <v>235429</v>
      </c>
      <c r="I112" s="22">
        <v>196723</v>
      </c>
      <c r="J112" s="22"/>
      <c r="K112" s="22">
        <v>313483</v>
      </c>
      <c r="L112" s="22">
        <v>105025</v>
      </c>
      <c r="M112" s="22">
        <v>646987</v>
      </c>
      <c r="N112" s="22">
        <v>19329</v>
      </c>
      <c r="O112" s="22"/>
      <c r="P112" s="22">
        <v>1508991</v>
      </c>
      <c r="Q112" s="22">
        <v>667883</v>
      </c>
      <c r="R112" s="22">
        <v>203456</v>
      </c>
    </row>
    <row r="113" spans="2:18" x14ac:dyDescent="0.3">
      <c r="B113" s="2">
        <v>44016</v>
      </c>
      <c r="C113" s="21">
        <v>83545</v>
      </c>
      <c r="D113" s="21">
        <v>241419</v>
      </c>
      <c r="E113" s="22">
        <v>250545</v>
      </c>
      <c r="F113" s="22">
        <v>2914838</v>
      </c>
      <c r="G113" s="22">
        <v>166960</v>
      </c>
      <c r="H113" s="22">
        <v>237878</v>
      </c>
      <c r="I113" s="22">
        <v>196723</v>
      </c>
      <c r="J113" s="22"/>
      <c r="K113" s="22">
        <v>313483</v>
      </c>
      <c r="L113" s="22">
        <v>105211</v>
      </c>
      <c r="M113" s="22">
        <v>672644</v>
      </c>
      <c r="N113" s="22">
        <v>19602</v>
      </c>
      <c r="O113" s="22"/>
      <c r="P113" s="22">
        <v>1550176</v>
      </c>
      <c r="Q113" s="22">
        <v>674515</v>
      </c>
      <c r="R113" s="22">
        <v>204610</v>
      </c>
    </row>
    <row r="114" spans="2:18" x14ac:dyDescent="0.3">
      <c r="B114" s="2">
        <v>44017</v>
      </c>
      <c r="C114" s="21">
        <v>83553</v>
      </c>
      <c r="D114" s="21">
        <v>241611</v>
      </c>
      <c r="E114" s="22">
        <v>250545</v>
      </c>
      <c r="F114" s="22">
        <v>2959188</v>
      </c>
      <c r="G114" s="22">
        <v>166960</v>
      </c>
      <c r="H114" s="22">
        <v>240438</v>
      </c>
      <c r="I114" s="22">
        <v>197513</v>
      </c>
      <c r="J114" s="22"/>
      <c r="K114" s="22">
        <v>313483</v>
      </c>
      <c r="L114" s="22">
        <v>105533</v>
      </c>
      <c r="M114" s="22">
        <v>697069</v>
      </c>
      <c r="N114" s="22">
        <v>19821</v>
      </c>
      <c r="O114" s="22"/>
      <c r="P114" s="22">
        <v>1579837</v>
      </c>
      <c r="Q114" s="22">
        <v>681251</v>
      </c>
      <c r="R114" s="22">
        <v>205758</v>
      </c>
    </row>
    <row r="115" spans="2:18" x14ac:dyDescent="0.3">
      <c r="B115" s="2">
        <v>44018</v>
      </c>
      <c r="C115" s="21">
        <v>83557</v>
      </c>
      <c r="D115" s="21">
        <v>241819</v>
      </c>
      <c r="E115" s="22">
        <v>251789</v>
      </c>
      <c r="F115" s="22">
        <v>3005724</v>
      </c>
      <c r="G115" s="22">
        <v>166960</v>
      </c>
      <c r="H115" s="22">
        <v>243051</v>
      </c>
      <c r="I115" s="22">
        <v>197944</v>
      </c>
      <c r="J115" s="22"/>
      <c r="K115" s="22">
        <v>285768</v>
      </c>
      <c r="L115" s="22">
        <v>105764</v>
      </c>
      <c r="M115" s="22">
        <v>719447</v>
      </c>
      <c r="N115" s="22">
        <v>19822</v>
      </c>
      <c r="O115" s="22"/>
      <c r="P115" s="22">
        <v>1613351</v>
      </c>
      <c r="Q115" s="22">
        <v>687862</v>
      </c>
      <c r="R115" s="22">
        <v>206844</v>
      </c>
    </row>
    <row r="116" spans="2:18" x14ac:dyDescent="0.3">
      <c r="B116" s="2">
        <v>44019</v>
      </c>
      <c r="C116" s="21">
        <v>83565</v>
      </c>
      <c r="D116" s="21">
        <v>241956</v>
      </c>
      <c r="E116" s="22">
        <v>251789</v>
      </c>
      <c r="F116" s="22">
        <v>3061364</v>
      </c>
      <c r="G116" s="22">
        <v>168335</v>
      </c>
      <c r="H116" s="22">
        <v>245688</v>
      </c>
      <c r="I116" s="22">
        <v>198179</v>
      </c>
      <c r="J116" s="22"/>
      <c r="K116" s="22">
        <v>286349</v>
      </c>
      <c r="L116" s="22">
        <v>106106</v>
      </c>
      <c r="M116" s="22">
        <v>742016</v>
      </c>
      <c r="N116" s="22">
        <v>20209</v>
      </c>
      <c r="O116" s="22"/>
      <c r="P116" s="22">
        <v>1643539</v>
      </c>
      <c r="Q116" s="22">
        <v>694230</v>
      </c>
      <c r="R116" s="22">
        <v>207897</v>
      </c>
    </row>
    <row r="117" spans="2:18" x14ac:dyDescent="0.3">
      <c r="B117" s="2">
        <v>44020</v>
      </c>
      <c r="C117" s="21">
        <v>83572</v>
      </c>
      <c r="D117" s="21">
        <v>242149</v>
      </c>
      <c r="E117" s="22">
        <v>252513</v>
      </c>
      <c r="F117" s="22">
        <v>3120481</v>
      </c>
      <c r="G117" s="22">
        <v>169473</v>
      </c>
      <c r="H117" s="22">
        <v>248379</v>
      </c>
      <c r="I117" s="22">
        <v>198699</v>
      </c>
      <c r="J117" s="22"/>
      <c r="K117" s="22">
        <v>286979</v>
      </c>
      <c r="L117" s="22">
        <v>106366</v>
      </c>
      <c r="M117" s="22">
        <v>768345</v>
      </c>
      <c r="N117" s="22">
        <v>20413</v>
      </c>
      <c r="O117" s="22"/>
      <c r="P117" s="22">
        <v>1683738</v>
      </c>
      <c r="Q117" s="22">
        <v>700792</v>
      </c>
      <c r="R117" s="22">
        <v>208938</v>
      </c>
    </row>
    <row r="118" spans="2:18" x14ac:dyDescent="0.3">
      <c r="B118" s="2">
        <v>44021</v>
      </c>
      <c r="C118" s="21">
        <v>83581</v>
      </c>
      <c r="D118" s="21">
        <v>242363</v>
      </c>
      <c r="E118" s="22">
        <v>253056</v>
      </c>
      <c r="F118" s="22">
        <v>3206370</v>
      </c>
      <c r="G118" s="22">
        <v>170094</v>
      </c>
      <c r="H118" s="22">
        <v>250458</v>
      </c>
      <c r="I118" s="22">
        <v>199203</v>
      </c>
      <c r="J118" s="22"/>
      <c r="K118" s="22">
        <v>287621</v>
      </c>
      <c r="L118" s="22">
        <v>106742</v>
      </c>
      <c r="M118" s="22">
        <v>794855</v>
      </c>
      <c r="N118" s="22">
        <v>20768</v>
      </c>
      <c r="O118" s="22"/>
      <c r="P118" s="22">
        <v>1727279</v>
      </c>
      <c r="Q118" s="22">
        <v>707301</v>
      </c>
      <c r="R118" s="22">
        <v>209962</v>
      </c>
    </row>
    <row r="119" spans="2:18" x14ac:dyDescent="0.3">
      <c r="B119" s="2">
        <v>44022</v>
      </c>
      <c r="C119" s="21">
        <v>83585</v>
      </c>
      <c r="D119" s="21">
        <v>242639</v>
      </c>
      <c r="E119" s="22">
        <v>253908</v>
      </c>
      <c r="F119" s="22">
        <v>3250705</v>
      </c>
      <c r="G119" s="22">
        <v>170094</v>
      </c>
      <c r="H119" s="22">
        <v>252720</v>
      </c>
      <c r="I119" s="22">
        <v>199336</v>
      </c>
      <c r="J119" s="22"/>
      <c r="K119" s="22">
        <v>288133</v>
      </c>
      <c r="L119" s="22">
        <v>107021</v>
      </c>
      <c r="M119" s="22">
        <v>821493</v>
      </c>
      <c r="N119" s="22">
        <v>21198</v>
      </c>
      <c r="O119" s="22"/>
      <c r="P119" s="22">
        <v>1768970</v>
      </c>
      <c r="Q119" s="22">
        <v>713936</v>
      </c>
      <c r="R119" s="22">
        <v>210965</v>
      </c>
    </row>
    <row r="120" spans="2:18" x14ac:dyDescent="0.3">
      <c r="B120" s="2">
        <v>44023</v>
      </c>
      <c r="C120" s="21">
        <v>83588</v>
      </c>
      <c r="D120" s="21">
        <v>242827</v>
      </c>
      <c r="E120" s="22">
        <v>253908</v>
      </c>
      <c r="F120" s="22">
        <v>3329621</v>
      </c>
      <c r="G120" s="22">
        <v>170752</v>
      </c>
      <c r="H120" s="22">
        <v>255117</v>
      </c>
      <c r="I120" s="22">
        <v>199788</v>
      </c>
      <c r="J120" s="22"/>
      <c r="K120" s="22">
        <v>288953</v>
      </c>
      <c r="L120" s="22">
        <v>107346</v>
      </c>
      <c r="M120" s="22">
        <v>850358</v>
      </c>
      <c r="N120" s="22">
        <v>21584</v>
      </c>
      <c r="O120" s="22"/>
      <c r="P120" s="22">
        <v>1810691</v>
      </c>
      <c r="Q120" s="22">
        <v>720547</v>
      </c>
      <c r="R120" s="22">
        <v>211981</v>
      </c>
    </row>
    <row r="121" spans="2:18" x14ac:dyDescent="0.3">
      <c r="B121" s="2">
        <v>44024</v>
      </c>
      <c r="C121" s="21">
        <v>83594</v>
      </c>
      <c r="D121" s="21">
        <v>243061</v>
      </c>
      <c r="E121" s="22">
        <v>253908</v>
      </c>
      <c r="F121" s="22">
        <v>3388832</v>
      </c>
      <c r="G121" s="22">
        <v>170752</v>
      </c>
      <c r="H121" s="22">
        <v>257303</v>
      </c>
      <c r="I121" s="22">
        <v>199919</v>
      </c>
      <c r="J121" s="22"/>
      <c r="K121" s="22">
        <v>289603</v>
      </c>
      <c r="L121" s="22">
        <v>107589</v>
      </c>
      <c r="M121" s="22">
        <v>879447</v>
      </c>
      <c r="N121" s="22">
        <v>21991</v>
      </c>
      <c r="O121" s="22"/>
      <c r="P121" s="22">
        <v>1846249</v>
      </c>
      <c r="Q121" s="22">
        <v>727162</v>
      </c>
      <c r="R121" s="22">
        <v>212993</v>
      </c>
    </row>
    <row r="122" spans="2:18" x14ac:dyDescent="0.3">
      <c r="B122" s="2">
        <v>44025</v>
      </c>
      <c r="C122" s="21">
        <v>83602</v>
      </c>
      <c r="D122" s="21">
        <v>243230</v>
      </c>
      <c r="E122" s="22">
        <v>255953</v>
      </c>
      <c r="F122" s="22">
        <v>3441503</v>
      </c>
      <c r="G122" s="22">
        <v>170752</v>
      </c>
      <c r="H122" s="22">
        <v>259652</v>
      </c>
      <c r="I122" s="22">
        <v>200319</v>
      </c>
      <c r="J122" s="22"/>
      <c r="K122" s="22">
        <v>290133</v>
      </c>
      <c r="L122" s="22">
        <v>107807</v>
      </c>
      <c r="M122" s="22">
        <v>906612</v>
      </c>
      <c r="N122" s="22">
        <v>22252</v>
      </c>
      <c r="O122" s="22"/>
      <c r="P122" s="22">
        <v>1867841</v>
      </c>
      <c r="Q122" s="22">
        <v>733699</v>
      </c>
      <c r="R122" s="22">
        <v>214001</v>
      </c>
    </row>
    <row r="123" spans="2:18" x14ac:dyDescent="0.3">
      <c r="B123" s="2">
        <v>44026</v>
      </c>
      <c r="C123" s="21">
        <v>83605</v>
      </c>
      <c r="D123" s="21">
        <v>243230</v>
      </c>
      <c r="E123" s="22">
        <v>255953</v>
      </c>
      <c r="F123" s="22">
        <v>3483362</v>
      </c>
      <c r="G123" s="22">
        <v>172377</v>
      </c>
      <c r="H123" s="22">
        <v>262173</v>
      </c>
      <c r="I123" s="22">
        <v>200508</v>
      </c>
      <c r="J123" s="22"/>
      <c r="K123" s="22">
        <v>290133</v>
      </c>
      <c r="L123" s="22">
        <v>108155</v>
      </c>
      <c r="M123" s="22">
        <v>933450</v>
      </c>
      <c r="N123" s="22">
        <v>22253</v>
      </c>
      <c r="O123" s="22"/>
      <c r="P123" s="22">
        <v>1888889</v>
      </c>
      <c r="Q123" s="22">
        <v>739947</v>
      </c>
      <c r="R123" s="22">
        <v>214001</v>
      </c>
    </row>
    <row r="124" spans="2:18" x14ac:dyDescent="0.3">
      <c r="B124" s="2">
        <v>44027</v>
      </c>
      <c r="C124" s="21">
        <v>83611</v>
      </c>
      <c r="D124" s="21">
        <v>243506</v>
      </c>
      <c r="E124" s="22">
        <v>257494</v>
      </c>
      <c r="F124" s="22">
        <v>3569568</v>
      </c>
      <c r="G124" s="22">
        <v>172377</v>
      </c>
      <c r="H124" s="22">
        <v>264561</v>
      </c>
      <c r="I124" s="22">
        <v>200876</v>
      </c>
      <c r="J124" s="22"/>
      <c r="K124" s="22">
        <v>291911</v>
      </c>
      <c r="L124" s="22">
        <v>108486</v>
      </c>
      <c r="M124" s="22">
        <v>965858</v>
      </c>
      <c r="N124" s="22">
        <v>23035</v>
      </c>
      <c r="O124" s="22"/>
      <c r="P124" s="22">
        <v>1939167</v>
      </c>
      <c r="Q124" s="22">
        <v>746369</v>
      </c>
      <c r="R124" s="22">
        <v>214993</v>
      </c>
    </row>
    <row r="125" spans="2:18" x14ac:dyDescent="0.3">
      <c r="B125" s="2">
        <v>44028</v>
      </c>
      <c r="C125" s="21">
        <v>83612</v>
      </c>
      <c r="D125" s="21">
        <v>243736</v>
      </c>
      <c r="E125" s="22">
        <v>258855</v>
      </c>
      <c r="F125" s="22">
        <v>3644742</v>
      </c>
      <c r="G125" s="22">
        <v>173304</v>
      </c>
      <c r="H125" s="22">
        <v>267061</v>
      </c>
      <c r="I125" s="22">
        <v>201775</v>
      </c>
      <c r="J125" s="22"/>
      <c r="K125" s="22">
        <v>292552</v>
      </c>
      <c r="L125" s="22">
        <v>109080</v>
      </c>
      <c r="M125" s="22">
        <v>1002707</v>
      </c>
      <c r="N125" s="22">
        <v>23645</v>
      </c>
      <c r="O125" s="22"/>
      <c r="P125" s="22">
        <v>1978236</v>
      </c>
      <c r="Q125" s="22">
        <v>752797</v>
      </c>
      <c r="R125" s="22">
        <v>215940</v>
      </c>
    </row>
    <row r="126" spans="2:18" x14ac:dyDescent="0.3">
      <c r="B126" s="2">
        <v>44029</v>
      </c>
      <c r="C126" s="21">
        <v>83622</v>
      </c>
      <c r="D126" s="21">
        <v>243967</v>
      </c>
      <c r="E126" s="22">
        <v>258855</v>
      </c>
      <c r="F126" s="22">
        <v>3725956</v>
      </c>
      <c r="G126" s="22">
        <v>173838</v>
      </c>
      <c r="H126" s="22">
        <v>269440</v>
      </c>
      <c r="I126" s="22">
        <v>201845</v>
      </c>
      <c r="J126" s="22"/>
      <c r="K126" s="22">
        <v>293239</v>
      </c>
      <c r="L126" s="22">
        <v>109516</v>
      </c>
      <c r="M126" s="22">
        <v>1037249</v>
      </c>
      <c r="N126" s="22">
        <v>24235</v>
      </c>
      <c r="O126" s="22"/>
      <c r="P126" s="22">
        <v>2021834</v>
      </c>
      <c r="Q126" s="22">
        <v>759203</v>
      </c>
      <c r="R126" s="22">
        <v>217799</v>
      </c>
    </row>
    <row r="127" spans="2:18" x14ac:dyDescent="0.3">
      <c r="B127" s="2">
        <v>44030</v>
      </c>
      <c r="C127" s="21">
        <v>83644</v>
      </c>
      <c r="D127" s="21">
        <v>244216</v>
      </c>
      <c r="E127" s="22">
        <v>260255</v>
      </c>
      <c r="F127" s="22">
        <v>3819928</v>
      </c>
      <c r="G127" s="22">
        <v>174674</v>
      </c>
      <c r="H127" s="22">
        <v>271606</v>
      </c>
      <c r="I127" s="22">
        <v>202581</v>
      </c>
      <c r="J127" s="22"/>
      <c r="K127" s="22">
        <v>294066</v>
      </c>
      <c r="L127" s="22">
        <v>109999</v>
      </c>
      <c r="M127" s="22">
        <v>1077864</v>
      </c>
      <c r="N127" s="22">
        <v>24254</v>
      </c>
      <c r="O127" s="22"/>
      <c r="P127" s="22">
        <v>2075124</v>
      </c>
      <c r="Q127" s="22">
        <v>765437</v>
      </c>
      <c r="R127" s="22">
        <v>218717</v>
      </c>
    </row>
    <row r="128" spans="2:18" x14ac:dyDescent="0.3">
      <c r="B128" s="2">
        <v>44031</v>
      </c>
      <c r="C128" s="21">
        <v>83660</v>
      </c>
      <c r="D128" s="21">
        <v>244434</v>
      </c>
      <c r="E128" s="22">
        <v>260255</v>
      </c>
      <c r="F128" s="22">
        <v>3861874</v>
      </c>
      <c r="G128" s="22">
        <v>174674</v>
      </c>
      <c r="H128" s="22">
        <v>273788</v>
      </c>
      <c r="I128" s="22">
        <v>202776</v>
      </c>
      <c r="J128" s="22"/>
      <c r="K128" s="22">
        <v>294792</v>
      </c>
      <c r="L128" s="22">
        <v>110329</v>
      </c>
      <c r="M128" s="22">
        <v>1116999</v>
      </c>
      <c r="N128" s="22">
        <v>25425</v>
      </c>
      <c r="O128" s="22"/>
      <c r="P128" s="22">
        <v>2076365</v>
      </c>
      <c r="Q128" s="22">
        <v>771546</v>
      </c>
      <c r="R128" s="22">
        <v>219641</v>
      </c>
    </row>
    <row r="129" spans="2:18" x14ac:dyDescent="0.3">
      <c r="B129" s="2">
        <v>44032</v>
      </c>
      <c r="C129" s="21">
        <v>83682</v>
      </c>
      <c r="D129" s="21">
        <v>244624</v>
      </c>
      <c r="E129" s="22">
        <v>264836</v>
      </c>
      <c r="F129" s="22">
        <v>3927183</v>
      </c>
      <c r="G129" s="22">
        <v>174674</v>
      </c>
      <c r="H129" s="22">
        <v>276202</v>
      </c>
      <c r="I129" s="22">
        <v>203325</v>
      </c>
      <c r="J129" s="22"/>
      <c r="K129" s="22">
        <v>295372</v>
      </c>
      <c r="L129" s="22">
        <v>110624</v>
      </c>
      <c r="M129" s="22">
        <v>1153824</v>
      </c>
      <c r="N129" s="22">
        <v>25844</v>
      </c>
      <c r="O129" s="22"/>
      <c r="P129" s="22">
        <v>2102559</v>
      </c>
      <c r="Q129" s="22">
        <v>777486</v>
      </c>
      <c r="R129" s="22">
        <v>220572</v>
      </c>
    </row>
    <row r="130" spans="2:18" x14ac:dyDescent="0.3">
      <c r="B130" s="2">
        <v>44033</v>
      </c>
      <c r="C130" s="21">
        <v>83693</v>
      </c>
      <c r="D130" s="21">
        <v>244752</v>
      </c>
      <c r="E130" s="22">
        <v>266194</v>
      </c>
      <c r="F130" s="22">
        <v>3986603</v>
      </c>
      <c r="G130" s="22">
        <v>176754</v>
      </c>
      <c r="H130" s="22">
        <v>278827</v>
      </c>
      <c r="I130" s="22">
        <v>203565</v>
      </c>
      <c r="J130" s="22"/>
      <c r="K130" s="22">
        <v>295817</v>
      </c>
      <c r="L130" s="22">
        <v>111124</v>
      </c>
      <c r="M130" s="22">
        <v>1192151</v>
      </c>
      <c r="N130" s="22">
        <v>26371</v>
      </c>
      <c r="O130" s="22"/>
      <c r="P130" s="22">
        <v>2129053</v>
      </c>
      <c r="Q130" s="22">
        <v>783328</v>
      </c>
      <c r="R130" s="22">
        <v>220572</v>
      </c>
    </row>
    <row r="131" spans="2:18" x14ac:dyDescent="0.3">
      <c r="B131" s="2">
        <v>44034</v>
      </c>
      <c r="C131" s="21">
        <v>83708</v>
      </c>
      <c r="D131" s="21">
        <v>245032</v>
      </c>
      <c r="E131" s="22">
        <v>267551</v>
      </c>
      <c r="F131" s="22">
        <v>4066069</v>
      </c>
      <c r="G131" s="22">
        <v>178336</v>
      </c>
      <c r="H131" s="22">
        <v>281413</v>
      </c>
      <c r="I131" s="22">
        <v>204431</v>
      </c>
      <c r="J131" s="22"/>
      <c r="K131" s="22">
        <v>296377</v>
      </c>
      <c r="L131" s="22">
        <v>112005</v>
      </c>
      <c r="M131" s="22">
        <v>1239684</v>
      </c>
      <c r="N131" s="22">
        <v>27270</v>
      </c>
      <c r="O131" s="22"/>
      <c r="P131" s="22">
        <v>2178159</v>
      </c>
      <c r="Q131" s="22">
        <v>789190</v>
      </c>
      <c r="R131" s="22">
        <v>222402</v>
      </c>
    </row>
    <row r="132" spans="2:18" x14ac:dyDescent="0.3">
      <c r="B132" s="2">
        <v>44035</v>
      </c>
      <c r="C132" s="21">
        <v>83729</v>
      </c>
      <c r="D132" s="21">
        <v>245338</v>
      </c>
      <c r="E132" s="22">
        <v>270166</v>
      </c>
      <c r="F132" s="22">
        <v>4129405</v>
      </c>
      <c r="G132" s="22">
        <v>179398</v>
      </c>
      <c r="H132" s="22">
        <v>284034</v>
      </c>
      <c r="I132" s="22">
        <v>204627</v>
      </c>
      <c r="J132" s="22"/>
      <c r="K132" s="22">
        <v>297146</v>
      </c>
      <c r="L132" s="22">
        <v>112240</v>
      </c>
      <c r="M132" s="22">
        <v>1286314</v>
      </c>
      <c r="N132" s="22">
        <v>28251</v>
      </c>
      <c r="O132" s="22"/>
      <c r="P132" s="22">
        <v>2242394</v>
      </c>
      <c r="Q132" s="22">
        <v>795038</v>
      </c>
      <c r="R132" s="22">
        <v>223315</v>
      </c>
    </row>
    <row r="133" spans="2:18" x14ac:dyDescent="0.3">
      <c r="B133" s="2">
        <v>44036</v>
      </c>
      <c r="C133" s="21">
        <v>83750</v>
      </c>
      <c r="D133" s="21">
        <v>245590</v>
      </c>
      <c r="E133" s="22">
        <v>272421</v>
      </c>
      <c r="F133" s="22">
        <v>4205389</v>
      </c>
      <c r="G133" s="22">
        <v>180528</v>
      </c>
      <c r="H133" s="22">
        <v>286523</v>
      </c>
      <c r="I133" s="22">
        <v>205558</v>
      </c>
      <c r="J133" s="22"/>
      <c r="K133" s="22">
        <v>297914</v>
      </c>
      <c r="L133" s="22">
        <v>112867</v>
      </c>
      <c r="M133" s="22">
        <v>1337021</v>
      </c>
      <c r="N133" s="22">
        <v>28984</v>
      </c>
      <c r="O133" s="22"/>
      <c r="P133" s="22">
        <v>2303661</v>
      </c>
      <c r="Q133" s="22">
        <v>800849</v>
      </c>
      <c r="R133" s="22">
        <v>224252</v>
      </c>
    </row>
    <row r="134" spans="2:18" x14ac:dyDescent="0.3">
      <c r="B134" s="2">
        <v>44037</v>
      </c>
      <c r="C134" s="21">
        <v>83874</v>
      </c>
      <c r="D134" s="21">
        <v>245864</v>
      </c>
      <c r="E134" s="22">
        <v>272421</v>
      </c>
      <c r="F134" s="22">
        <v>4309110</v>
      </c>
      <c r="G134" s="22">
        <v>180528</v>
      </c>
      <c r="H134" s="22">
        <v>288839</v>
      </c>
      <c r="I134" s="22">
        <v>206335</v>
      </c>
      <c r="J134" s="22"/>
      <c r="K134" s="22">
        <v>298681</v>
      </c>
      <c r="L134" s="22">
        <v>113515</v>
      </c>
      <c r="M134" s="22">
        <v>1385494</v>
      </c>
      <c r="N134" s="22">
        <v>29815</v>
      </c>
      <c r="O134" s="22"/>
      <c r="P134" s="22">
        <v>2394513</v>
      </c>
      <c r="Q134" s="22">
        <v>806720</v>
      </c>
      <c r="R134" s="22">
        <v>225173</v>
      </c>
    </row>
    <row r="135" spans="2:18" x14ac:dyDescent="0.3">
      <c r="B135" s="2">
        <v>44038</v>
      </c>
      <c r="C135" s="21">
        <v>83830</v>
      </c>
      <c r="D135" s="21">
        <v>246118</v>
      </c>
      <c r="E135" s="22">
        <v>272421</v>
      </c>
      <c r="F135" s="22">
        <v>4341491</v>
      </c>
      <c r="G135" s="22">
        <v>180528</v>
      </c>
      <c r="H135" s="22">
        <v>291172</v>
      </c>
      <c r="I135" s="22">
        <v>206452</v>
      </c>
      <c r="J135" s="22"/>
      <c r="K135" s="22">
        <v>299426</v>
      </c>
      <c r="L135" s="22">
        <v>113862</v>
      </c>
      <c r="M135" s="22">
        <v>1435213</v>
      </c>
      <c r="N135" s="22">
        <v>30593</v>
      </c>
      <c r="O135" s="22"/>
      <c r="P135" s="22">
        <v>2402255</v>
      </c>
      <c r="Q135" s="22">
        <v>812485</v>
      </c>
      <c r="R135" s="22">
        <v>225173</v>
      </c>
    </row>
    <row r="136" spans="2:18" x14ac:dyDescent="0.3">
      <c r="B136" s="2">
        <v>44039</v>
      </c>
      <c r="C136" s="21">
        <v>83891</v>
      </c>
      <c r="D136" s="21">
        <v>246286</v>
      </c>
      <c r="E136" s="22">
        <v>278782</v>
      </c>
      <c r="F136" s="22">
        <v>4398184</v>
      </c>
      <c r="G136" s="22">
        <v>180528</v>
      </c>
      <c r="H136" s="22">
        <v>293606</v>
      </c>
      <c r="I136" s="22">
        <v>207070</v>
      </c>
      <c r="J136" s="22"/>
      <c r="K136" s="22">
        <v>300111</v>
      </c>
      <c r="L136" s="22">
        <v>114175</v>
      </c>
      <c r="M136" s="22">
        <v>1482386</v>
      </c>
      <c r="N136" s="22">
        <v>31242</v>
      </c>
      <c r="O136" s="22"/>
      <c r="P136" s="22">
        <v>2423798</v>
      </c>
      <c r="Q136" s="22">
        <v>818120</v>
      </c>
      <c r="R136" s="22">
        <v>227019</v>
      </c>
    </row>
    <row r="137" spans="2:18" x14ac:dyDescent="0.3">
      <c r="B137" s="2">
        <v>44040</v>
      </c>
      <c r="C137" s="21">
        <v>83959</v>
      </c>
      <c r="D137" s="21">
        <v>246488</v>
      </c>
      <c r="E137" s="22">
        <v>280610</v>
      </c>
      <c r="F137" s="22">
        <v>4459780</v>
      </c>
      <c r="G137" s="22">
        <v>183079</v>
      </c>
      <c r="H137" s="22">
        <v>296273</v>
      </c>
      <c r="I137" s="22">
        <v>207511</v>
      </c>
      <c r="J137" s="22"/>
      <c r="K137" s="22">
        <v>300692</v>
      </c>
      <c r="L137" s="22">
        <v>114877</v>
      </c>
      <c r="M137" s="22">
        <v>1531783</v>
      </c>
      <c r="N137" s="22">
        <v>32244</v>
      </c>
      <c r="O137" s="22"/>
      <c r="P137" s="22">
        <v>2455905</v>
      </c>
      <c r="Q137" s="22">
        <v>823515</v>
      </c>
      <c r="R137" s="22">
        <v>227982</v>
      </c>
    </row>
    <row r="138" spans="2:18" x14ac:dyDescent="0.3">
      <c r="B138" s="2">
        <v>44041</v>
      </c>
      <c r="C138" s="21">
        <v>84060</v>
      </c>
      <c r="D138" s="21">
        <v>246776</v>
      </c>
      <c r="E138" s="22">
        <v>282641</v>
      </c>
      <c r="F138" s="22">
        <v>4526481</v>
      </c>
      <c r="G138" s="22">
        <v>185196</v>
      </c>
      <c r="H138" s="22">
        <v>298909</v>
      </c>
      <c r="I138" s="22">
        <v>208680</v>
      </c>
      <c r="J138" s="22"/>
      <c r="K138" s="22">
        <v>301455</v>
      </c>
      <c r="L138" s="22">
        <v>115246</v>
      </c>
      <c r="M138" s="22">
        <v>1584299</v>
      </c>
      <c r="N138" s="22">
        <v>33503</v>
      </c>
      <c r="O138" s="22"/>
      <c r="P138" s="22">
        <v>2498668</v>
      </c>
      <c r="Q138" s="22">
        <v>828990</v>
      </c>
      <c r="R138" s="22">
        <v>228924</v>
      </c>
    </row>
    <row r="139" spans="2:18" x14ac:dyDescent="0.3">
      <c r="B139" s="2">
        <v>44042</v>
      </c>
      <c r="C139" s="21">
        <v>84165</v>
      </c>
      <c r="D139" s="21">
        <v>247158</v>
      </c>
      <c r="E139" s="22">
        <v>285430</v>
      </c>
      <c r="F139" s="22">
        <v>4597359</v>
      </c>
      <c r="G139" s="22">
        <v>185196</v>
      </c>
      <c r="H139" s="22">
        <v>301530</v>
      </c>
      <c r="I139" s="22">
        <v>209501</v>
      </c>
      <c r="J139" s="22"/>
      <c r="K139" s="22">
        <v>302301</v>
      </c>
      <c r="L139" s="22">
        <v>115617</v>
      </c>
      <c r="M139" s="22">
        <v>1639184</v>
      </c>
      <c r="N139" s="22">
        <v>34809</v>
      </c>
      <c r="O139" s="22"/>
      <c r="P139" s="22">
        <v>2566765</v>
      </c>
      <c r="Q139" s="22">
        <v>834499</v>
      </c>
      <c r="R139" s="22">
        <v>228924</v>
      </c>
    </row>
    <row r="140" spans="2:18" x14ac:dyDescent="0.3">
      <c r="B140" s="2">
        <v>44043</v>
      </c>
      <c r="C140" s="21">
        <v>84292</v>
      </c>
      <c r="D140" s="21">
        <v>247537</v>
      </c>
      <c r="E140" s="22">
        <v>288522</v>
      </c>
      <c r="F140" s="22">
        <v>4668940</v>
      </c>
      <c r="G140" s="22">
        <v>187919</v>
      </c>
      <c r="H140" s="22">
        <v>304204</v>
      </c>
      <c r="I140" s="22">
        <v>210476</v>
      </c>
      <c r="J140" s="22"/>
      <c r="K140" s="22">
        <v>303181</v>
      </c>
      <c r="L140" s="22">
        <v>116116</v>
      </c>
      <c r="M140" s="22">
        <v>1696780</v>
      </c>
      <c r="N140" s="22">
        <v>36388</v>
      </c>
      <c r="O140" s="22"/>
      <c r="P140" s="22">
        <v>2625612</v>
      </c>
      <c r="Q140" s="22">
        <v>839981</v>
      </c>
      <c r="R140" s="22">
        <v>230873</v>
      </c>
    </row>
    <row r="141" spans="2:18" x14ac:dyDescent="0.3">
      <c r="B141" s="2">
        <v>44044</v>
      </c>
      <c r="C141" s="21">
        <v>84337</v>
      </c>
      <c r="D141" s="21">
        <v>247832</v>
      </c>
      <c r="E141" s="22">
        <v>288522</v>
      </c>
      <c r="F141" s="22">
        <v>4735253</v>
      </c>
      <c r="G141" s="22">
        <v>187919</v>
      </c>
      <c r="H141" s="22">
        <v>306752</v>
      </c>
      <c r="I141" s="22">
        <v>210870</v>
      </c>
      <c r="J141" s="22"/>
      <c r="K141" s="22">
        <v>303952</v>
      </c>
      <c r="L141" s="22">
        <v>116312</v>
      </c>
      <c r="M141" s="22">
        <v>1751919</v>
      </c>
      <c r="N141" s="22">
        <v>37925</v>
      </c>
      <c r="O141" s="22"/>
      <c r="P141" s="22">
        <v>2675676</v>
      </c>
      <c r="Q141" s="22">
        <v>845443</v>
      </c>
      <c r="R141" s="22">
        <v>231869</v>
      </c>
    </row>
    <row r="142" spans="2:18" x14ac:dyDescent="0.3">
      <c r="B142" s="2">
        <v>44045</v>
      </c>
      <c r="C142" s="21">
        <v>84385</v>
      </c>
      <c r="D142" s="21">
        <v>248070</v>
      </c>
      <c r="E142" s="22">
        <v>288522</v>
      </c>
      <c r="F142" s="22">
        <v>4789949</v>
      </c>
      <c r="G142" s="22">
        <v>187919</v>
      </c>
      <c r="H142" s="22">
        <v>309437</v>
      </c>
      <c r="I142" s="22">
        <v>211235</v>
      </c>
      <c r="J142" s="22"/>
      <c r="K142" s="22">
        <v>304695</v>
      </c>
      <c r="L142" s="22">
        <v>116858</v>
      </c>
      <c r="M142" s="22">
        <v>1804702</v>
      </c>
      <c r="N142" s="22">
        <v>39256</v>
      </c>
      <c r="O142" s="22"/>
      <c r="P142" s="22">
        <v>2711132</v>
      </c>
      <c r="Q142" s="22">
        <v>850870</v>
      </c>
      <c r="R142" s="22">
        <v>232856</v>
      </c>
    </row>
    <row r="143" spans="2:18" x14ac:dyDescent="0.3">
      <c r="B143" s="2">
        <v>44046</v>
      </c>
      <c r="C143" s="21">
        <v>84428</v>
      </c>
      <c r="D143" s="21">
        <v>248229</v>
      </c>
      <c r="E143" s="22">
        <v>297054</v>
      </c>
      <c r="F143" s="22">
        <v>4827847</v>
      </c>
      <c r="G143" s="22">
        <v>187919</v>
      </c>
      <c r="H143" s="22">
        <v>312035</v>
      </c>
      <c r="I143" s="22">
        <v>212085</v>
      </c>
      <c r="J143" s="22"/>
      <c r="K143" s="22">
        <v>305623</v>
      </c>
      <c r="L143" s="22">
        <v>117007</v>
      </c>
      <c r="M143" s="22">
        <v>1854620</v>
      </c>
      <c r="N143" s="22">
        <v>40212</v>
      </c>
      <c r="O143" s="22"/>
      <c r="P143" s="22">
        <v>2736298</v>
      </c>
      <c r="Q143" s="22">
        <v>856264</v>
      </c>
      <c r="R143" s="22">
        <v>233851</v>
      </c>
    </row>
    <row r="144" spans="2:18" x14ac:dyDescent="0.3">
      <c r="B144" s="2">
        <v>44047</v>
      </c>
      <c r="C144" s="21">
        <v>84464</v>
      </c>
      <c r="D144" s="21">
        <v>248419</v>
      </c>
      <c r="E144" s="22">
        <v>302814</v>
      </c>
      <c r="F144" s="22">
        <v>4882744</v>
      </c>
      <c r="G144" s="22">
        <v>191295</v>
      </c>
      <c r="H144" s="22">
        <v>314786</v>
      </c>
      <c r="I144" s="22">
        <v>212560</v>
      </c>
      <c r="J144" s="22"/>
      <c r="K144" s="22">
        <v>306293</v>
      </c>
      <c r="L144" s="22">
        <v>117333</v>
      </c>
      <c r="M144" s="22">
        <v>1906121</v>
      </c>
      <c r="N144" s="22">
        <v>41455</v>
      </c>
      <c r="O144" s="22"/>
      <c r="P144" s="22">
        <v>2759436</v>
      </c>
      <c r="Q144" s="22">
        <v>861423</v>
      </c>
      <c r="R144" s="22">
        <v>234934</v>
      </c>
    </row>
    <row r="145" spans="2:18" x14ac:dyDescent="0.3">
      <c r="B145" s="2">
        <v>44048</v>
      </c>
      <c r="C145" s="21">
        <v>84491</v>
      </c>
      <c r="D145" s="21">
        <v>248803</v>
      </c>
      <c r="E145" s="22">
        <v>305767</v>
      </c>
      <c r="F145" s="22">
        <v>4936752</v>
      </c>
      <c r="G145" s="22">
        <v>192334</v>
      </c>
      <c r="H145" s="22">
        <v>317483</v>
      </c>
      <c r="I145" s="22">
        <v>213623</v>
      </c>
      <c r="J145" s="22"/>
      <c r="K145" s="22">
        <v>307184</v>
      </c>
      <c r="L145" s="22">
        <v>118037</v>
      </c>
      <c r="M145" s="22">
        <v>1959822</v>
      </c>
      <c r="N145" s="22">
        <v>41455</v>
      </c>
      <c r="O145" s="22"/>
      <c r="P145" s="22">
        <v>2817473</v>
      </c>
      <c r="Q145" s="22">
        <v>866627</v>
      </c>
      <c r="R145" s="22">
        <v>236112</v>
      </c>
    </row>
    <row r="146" spans="2:18" x14ac:dyDescent="0.3">
      <c r="B146" s="2">
        <v>44049</v>
      </c>
      <c r="C146" s="21">
        <v>84528</v>
      </c>
      <c r="D146" s="21">
        <v>249204</v>
      </c>
      <c r="E146" s="22">
        <v>309855</v>
      </c>
      <c r="F146" s="22">
        <v>4997741</v>
      </c>
      <c r="G146" s="22">
        <v>194029</v>
      </c>
      <c r="H146" s="22">
        <v>320117</v>
      </c>
      <c r="I146" s="22">
        <v>215001</v>
      </c>
      <c r="J146" s="22"/>
      <c r="K146" s="22">
        <v>308134</v>
      </c>
      <c r="L146" s="22">
        <v>118417</v>
      </c>
      <c r="M146" s="22">
        <v>2025338</v>
      </c>
      <c r="N146" s="22">
        <v>44294</v>
      </c>
      <c r="O146" s="22"/>
      <c r="P146" s="22">
        <v>2873304</v>
      </c>
      <c r="Q146" s="22">
        <v>871894</v>
      </c>
      <c r="R146" s="22">
        <v>237265</v>
      </c>
    </row>
    <row r="147" spans="2:18" x14ac:dyDescent="0.3">
      <c r="B147" s="2">
        <v>44050</v>
      </c>
      <c r="C147" s="21">
        <v>84565</v>
      </c>
      <c r="D147" s="21">
        <v>249756</v>
      </c>
      <c r="E147" s="22">
        <v>314362</v>
      </c>
      <c r="F147" s="22">
        <v>5050976</v>
      </c>
      <c r="G147" s="22">
        <v>195633</v>
      </c>
      <c r="H147" s="22">
        <v>322567</v>
      </c>
      <c r="I147" s="22">
        <v>215995</v>
      </c>
      <c r="J147" s="22"/>
      <c r="K147" s="22">
        <v>309005</v>
      </c>
      <c r="L147" s="22">
        <v>118757</v>
      </c>
      <c r="M147" s="22">
        <v>2086506</v>
      </c>
      <c r="N147" s="22">
        <v>45889</v>
      </c>
      <c r="O147" s="22"/>
      <c r="P147" s="22">
        <v>2927807</v>
      </c>
      <c r="Q147" s="22">
        <v>877135</v>
      </c>
      <c r="R147" s="22">
        <v>238450</v>
      </c>
    </row>
    <row r="148" spans="2:18" x14ac:dyDescent="0.3">
      <c r="B148" s="2">
        <v>44051</v>
      </c>
      <c r="C148" s="21">
        <v>84596</v>
      </c>
      <c r="D148" s="21">
        <v>250103</v>
      </c>
      <c r="E148" s="22">
        <v>314362</v>
      </c>
      <c r="F148" s="22">
        <v>5144274</v>
      </c>
      <c r="G148" s="22">
        <v>197921</v>
      </c>
      <c r="H148" s="22">
        <v>324692</v>
      </c>
      <c r="I148" s="22">
        <v>216903</v>
      </c>
      <c r="J148" s="22"/>
      <c r="K148" s="22">
        <v>309763</v>
      </c>
      <c r="L148" s="22">
        <v>119197</v>
      </c>
      <c r="M148" s="22">
        <v>2152020</v>
      </c>
      <c r="N148" s="22">
        <v>47464</v>
      </c>
      <c r="O148" s="22"/>
      <c r="P148" s="22">
        <v>3012412</v>
      </c>
      <c r="Q148" s="22">
        <v>882347</v>
      </c>
      <c r="R148" s="22">
        <v>239622</v>
      </c>
    </row>
    <row r="149" spans="2:18" x14ac:dyDescent="0.3">
      <c r="B149" s="2">
        <v>44052</v>
      </c>
      <c r="C149" s="21">
        <v>84619</v>
      </c>
      <c r="D149" s="21">
        <v>250566</v>
      </c>
      <c r="E149" s="22">
        <v>314362</v>
      </c>
      <c r="F149" s="22">
        <v>5166319</v>
      </c>
      <c r="G149" s="22">
        <v>197921</v>
      </c>
      <c r="H149" s="22">
        <v>326712</v>
      </c>
      <c r="I149" s="22">
        <v>217174</v>
      </c>
      <c r="J149" s="22"/>
      <c r="K149" s="22">
        <v>310825</v>
      </c>
      <c r="L149" s="22">
        <v>119404</v>
      </c>
      <c r="M149" s="22">
        <v>2212484</v>
      </c>
      <c r="N149" s="22">
        <v>48817</v>
      </c>
      <c r="O149" s="22"/>
      <c r="P149" s="22">
        <v>3018286</v>
      </c>
      <c r="Q149" s="22">
        <v>887536</v>
      </c>
      <c r="R149" s="22">
        <v>239622</v>
      </c>
    </row>
    <row r="150" spans="2:18" x14ac:dyDescent="0.3">
      <c r="B150" s="2">
        <v>44053</v>
      </c>
      <c r="C150" s="21">
        <v>84668</v>
      </c>
      <c r="D150" s="21">
        <v>250825</v>
      </c>
      <c r="E150" s="22">
        <v>322980</v>
      </c>
      <c r="F150" s="22">
        <v>5216313</v>
      </c>
      <c r="G150" s="22">
        <v>197921</v>
      </c>
      <c r="H150" s="22">
        <v>328844</v>
      </c>
      <c r="I150" s="22">
        <v>217581</v>
      </c>
      <c r="J150" s="22"/>
      <c r="K150" s="22">
        <v>311641</v>
      </c>
      <c r="L150" s="22">
        <v>119723</v>
      </c>
      <c r="M150" s="22">
        <v>2266954</v>
      </c>
      <c r="N150" s="22">
        <v>49749</v>
      </c>
      <c r="O150" s="22"/>
      <c r="P150" s="22">
        <v>3039349</v>
      </c>
      <c r="Q150" s="22">
        <v>892654</v>
      </c>
      <c r="R150" s="22">
        <v>240804</v>
      </c>
    </row>
    <row r="151" spans="2:18" x14ac:dyDescent="0.3">
      <c r="B151" s="2">
        <v>44056</v>
      </c>
      <c r="C151" s="21">
        <v>84756</v>
      </c>
      <c r="D151" s="21">
        <v>252235</v>
      </c>
      <c r="E151" s="22">
        <v>329784</v>
      </c>
      <c r="F151" s="22">
        <v>5365527</v>
      </c>
      <c r="G151" s="22">
        <v>206696</v>
      </c>
      <c r="H151" s="22">
        <v>336324</v>
      </c>
      <c r="I151" s="22">
        <v>221566</v>
      </c>
      <c r="J151" s="22"/>
      <c r="K151" s="22">
        <v>313798</v>
      </c>
      <c r="L151" s="22">
        <v>120844</v>
      </c>
      <c r="M151" s="22">
        <v>2431558</v>
      </c>
      <c r="N151" s="22">
        <v>51427</v>
      </c>
      <c r="O151" s="22"/>
      <c r="P151" s="22">
        <v>3170474</v>
      </c>
      <c r="Q151" s="22">
        <v>907758</v>
      </c>
      <c r="R151" s="22">
        <v>244392</v>
      </c>
    </row>
    <row r="152" spans="2:18" x14ac:dyDescent="0.3">
      <c r="B152" s="2">
        <v>44057</v>
      </c>
      <c r="C152" s="21">
        <v>84787</v>
      </c>
      <c r="D152" s="21">
        <v>252809</v>
      </c>
      <c r="E152" s="22">
        <v>342813</v>
      </c>
      <c r="F152" s="22">
        <v>5438450</v>
      </c>
      <c r="G152" s="22">
        <v>209365</v>
      </c>
      <c r="H152" s="22">
        <v>338825</v>
      </c>
      <c r="I152" s="22">
        <v>222893</v>
      </c>
      <c r="J152" s="22"/>
      <c r="K152" s="22">
        <v>316367</v>
      </c>
      <c r="L152" s="22">
        <v>121414</v>
      </c>
      <c r="M152" s="22">
        <v>2525144</v>
      </c>
      <c r="N152" s="22">
        <v>53961</v>
      </c>
      <c r="O152" s="22"/>
      <c r="P152" s="22">
        <v>3238216</v>
      </c>
      <c r="Q152" s="22">
        <v>912823</v>
      </c>
      <c r="R152" s="22">
        <v>246861</v>
      </c>
    </row>
    <row r="153" spans="2:18" x14ac:dyDescent="0.3">
      <c r="B153" s="2">
        <v>44060</v>
      </c>
      <c r="C153" s="21">
        <v>84851</v>
      </c>
      <c r="D153" s="21">
        <v>254235</v>
      </c>
      <c r="E153" s="22">
        <v>359082</v>
      </c>
      <c r="F153" s="22">
        <v>5574987</v>
      </c>
      <c r="G153" s="22">
        <v>218536</v>
      </c>
      <c r="H153" s="22">
        <v>345450</v>
      </c>
      <c r="I153" s="22">
        <v>226354</v>
      </c>
      <c r="J153" s="22"/>
      <c r="K153" s="22">
        <v>319197</v>
      </c>
      <c r="L153" s="22">
        <v>122186</v>
      </c>
      <c r="M153" s="22">
        <v>2693753</v>
      </c>
      <c r="N153" s="22">
        <v>56857</v>
      </c>
      <c r="O153" s="22"/>
      <c r="P153" s="22">
        <v>3343925</v>
      </c>
      <c r="Q153" s="22">
        <v>927745</v>
      </c>
      <c r="R153" s="22">
        <v>249309</v>
      </c>
    </row>
    <row r="154" spans="2:18" x14ac:dyDescent="0.3">
      <c r="B154" s="2">
        <v>44061</v>
      </c>
      <c r="C154" s="21">
        <v>84871</v>
      </c>
      <c r="D154" s="21">
        <v>254636</v>
      </c>
      <c r="E154" s="22">
        <v>364196</v>
      </c>
      <c r="F154" s="22">
        <v>5621342</v>
      </c>
      <c r="G154" s="22">
        <v>219021</v>
      </c>
      <c r="H154" s="22">
        <v>347835</v>
      </c>
      <c r="I154" s="22">
        <v>227596</v>
      </c>
      <c r="J154" s="22"/>
      <c r="K154" s="22">
        <v>320286</v>
      </c>
      <c r="L154" s="22">
        <v>122872</v>
      </c>
      <c r="M154" s="22">
        <v>2752269</v>
      </c>
      <c r="N154" s="22">
        <v>57777</v>
      </c>
      <c r="O154" s="22"/>
      <c r="P154" s="22">
        <v>3363235</v>
      </c>
      <c r="Q154" s="22">
        <v>932493</v>
      </c>
      <c r="R154" s="22">
        <v>250542</v>
      </c>
    </row>
    <row r="155" spans="2:18" x14ac:dyDescent="0.3">
      <c r="B155" s="2">
        <v>44062</v>
      </c>
      <c r="C155" s="21">
        <v>84888</v>
      </c>
      <c r="D155" s="21">
        <v>255278</v>
      </c>
      <c r="E155" s="22">
        <v>370867</v>
      </c>
      <c r="F155" s="22">
        <v>5673662</v>
      </c>
      <c r="G155" s="22">
        <v>225043</v>
      </c>
      <c r="H155" s="22">
        <v>350279</v>
      </c>
      <c r="I155" s="22">
        <v>228318</v>
      </c>
      <c r="J155" s="22"/>
      <c r="K155" s="22">
        <v>321098</v>
      </c>
      <c r="L155" s="22">
        <v>123321</v>
      </c>
      <c r="M155" s="22">
        <v>2835722</v>
      </c>
      <c r="N155" s="22">
        <v>58848</v>
      </c>
      <c r="O155" s="22"/>
      <c r="P155" s="22">
        <v>3418306</v>
      </c>
      <c r="Q155" s="22">
        <v>937321</v>
      </c>
      <c r="R155" s="22">
        <v>253108</v>
      </c>
    </row>
    <row r="156" spans="2:18" x14ac:dyDescent="0.3">
      <c r="B156" s="2">
        <v>44063</v>
      </c>
      <c r="C156" s="21">
        <v>84901</v>
      </c>
      <c r="D156" s="21">
        <v>256123</v>
      </c>
      <c r="E156" s="22">
        <v>377906</v>
      </c>
      <c r="F156" s="22">
        <v>5717825</v>
      </c>
      <c r="G156" s="22">
        <v>229814</v>
      </c>
      <c r="H156" s="22">
        <v>352558</v>
      </c>
      <c r="I156" s="22">
        <v>230220</v>
      </c>
      <c r="J156" s="22"/>
      <c r="K156" s="22">
        <v>322280</v>
      </c>
      <c r="L156" s="22">
        <v>123653</v>
      </c>
      <c r="M156" s="22">
        <v>2904193</v>
      </c>
      <c r="N156" s="22">
        <v>60033</v>
      </c>
      <c r="O156" s="22"/>
      <c r="P156" s="22">
        <v>3470517</v>
      </c>
      <c r="Q156" s="22">
        <v>942106</v>
      </c>
      <c r="R156" s="22">
        <v>254520</v>
      </c>
    </row>
    <row r="157" spans="2:18" x14ac:dyDescent="0.3">
      <c r="B157" s="2">
        <v>44064</v>
      </c>
      <c r="C157" s="21">
        <v>84917</v>
      </c>
      <c r="D157" s="21">
        <v>257065</v>
      </c>
      <c r="E157" s="22">
        <v>386054</v>
      </c>
      <c r="F157" s="22">
        <v>5765231</v>
      </c>
      <c r="G157" s="22">
        <v>234400</v>
      </c>
      <c r="H157" s="22">
        <v>354764</v>
      </c>
      <c r="I157" s="22">
        <v>231397</v>
      </c>
      <c r="J157" s="22"/>
      <c r="K157" s="22">
        <v>323313</v>
      </c>
      <c r="L157" s="22">
        <v>124099</v>
      </c>
      <c r="M157" s="22">
        <v>2972235</v>
      </c>
      <c r="N157" s="22">
        <v>61066</v>
      </c>
      <c r="O157" s="22"/>
      <c r="P157" s="22">
        <v>3513039</v>
      </c>
      <c r="Q157" s="22">
        <v>946976</v>
      </c>
      <c r="R157" s="22">
        <v>254520</v>
      </c>
    </row>
    <row r="158" spans="2:18" x14ac:dyDescent="0.3">
      <c r="B158" s="2">
        <v>44065</v>
      </c>
      <c r="C158" s="21">
        <v>84939</v>
      </c>
      <c r="D158" s="21">
        <v>258136</v>
      </c>
      <c r="E158" s="22">
        <v>386054</v>
      </c>
      <c r="F158" s="22">
        <v>5814836</v>
      </c>
      <c r="G158" s="22">
        <v>234400</v>
      </c>
      <c r="H158" s="22">
        <v>356792</v>
      </c>
      <c r="I158" s="22">
        <v>233363</v>
      </c>
      <c r="J158" s="22"/>
      <c r="K158" s="22">
        <v>324601</v>
      </c>
      <c r="L158" s="22">
        <v>124585</v>
      </c>
      <c r="M158" s="22">
        <v>3042219</v>
      </c>
      <c r="N158" s="22">
        <v>62046</v>
      </c>
      <c r="O158" s="22"/>
      <c r="P158" s="22">
        <v>3544389</v>
      </c>
      <c r="Q158" s="22">
        <v>951897</v>
      </c>
      <c r="R158" s="22">
        <v>257032</v>
      </c>
    </row>
    <row r="159" spans="2:18" x14ac:dyDescent="0.3">
      <c r="B159" s="2">
        <v>44066</v>
      </c>
      <c r="C159" s="21">
        <v>84951</v>
      </c>
      <c r="D159" s="21">
        <v>259345</v>
      </c>
      <c r="E159" s="22">
        <v>386054</v>
      </c>
      <c r="F159" s="22">
        <v>5848860</v>
      </c>
      <c r="G159" s="22">
        <v>238002</v>
      </c>
      <c r="H159" s="22">
        <v>358905</v>
      </c>
      <c r="I159" s="22">
        <v>233181</v>
      </c>
      <c r="J159" s="22"/>
      <c r="K159" s="22">
        <v>325642</v>
      </c>
      <c r="L159" s="22">
        <v>124818</v>
      </c>
      <c r="M159" s="22">
        <v>3080483</v>
      </c>
      <c r="N159" s="22">
        <v>62791</v>
      </c>
      <c r="O159" s="22"/>
      <c r="P159" s="22">
        <v>3583308</v>
      </c>
      <c r="Q159" s="22">
        <v>956749</v>
      </c>
      <c r="R159" s="22">
        <v>257032</v>
      </c>
    </row>
    <row r="160" spans="2:18" x14ac:dyDescent="0.3">
      <c r="B160" s="2">
        <v>44067</v>
      </c>
      <c r="C160" s="21">
        <v>84967</v>
      </c>
      <c r="D160" s="21">
        <v>260298</v>
      </c>
      <c r="E160" s="22">
        <v>405436</v>
      </c>
      <c r="F160" s="22">
        <v>5887116</v>
      </c>
      <c r="G160" s="22">
        <v>242899</v>
      </c>
      <c r="H160" s="22">
        <v>361150</v>
      </c>
      <c r="I160" s="22">
        <v>235619</v>
      </c>
      <c r="J160" s="22"/>
      <c r="K160" s="22">
        <v>326614</v>
      </c>
      <c r="L160" s="22">
        <v>125069</v>
      </c>
      <c r="M160" s="22">
        <v>3155651</v>
      </c>
      <c r="N160" s="22">
        <v>63284</v>
      </c>
      <c r="O160" s="22"/>
      <c r="P160" s="22">
        <v>3605783</v>
      </c>
      <c r="Q160" s="22">
        <v>961493</v>
      </c>
      <c r="R160" s="22">
        <v>258249</v>
      </c>
    </row>
    <row r="161" spans="2:18" x14ac:dyDescent="0.3">
      <c r="B161" s="2">
        <v>44068</v>
      </c>
      <c r="C161" s="21">
        <v>84981</v>
      </c>
      <c r="D161" s="21">
        <v>261174</v>
      </c>
      <c r="E161" s="22">
        <v>412553</v>
      </c>
      <c r="F161" s="22">
        <v>5924741</v>
      </c>
      <c r="G161" s="22">
        <v>244854</v>
      </c>
      <c r="H161" s="22">
        <v>363363</v>
      </c>
      <c r="I161" s="22">
        <v>236906</v>
      </c>
      <c r="J161" s="22"/>
      <c r="K161" s="22">
        <v>327798</v>
      </c>
      <c r="L161" s="22">
        <v>125810</v>
      </c>
      <c r="M161" s="22">
        <v>3228365</v>
      </c>
      <c r="N161" s="22">
        <v>64002</v>
      </c>
      <c r="O161" s="22"/>
      <c r="P161" s="22">
        <v>3636167</v>
      </c>
      <c r="Q161" s="22">
        <v>966189</v>
      </c>
      <c r="R161" s="22">
        <v>261194</v>
      </c>
    </row>
    <row r="162" spans="2:18" x14ac:dyDescent="0.3">
      <c r="B162" s="2">
        <v>44069</v>
      </c>
      <c r="C162" s="21">
        <v>84996</v>
      </c>
      <c r="D162" s="21">
        <v>262540</v>
      </c>
      <c r="E162" s="22">
        <v>419849</v>
      </c>
      <c r="F162" s="22">
        <v>5968642</v>
      </c>
      <c r="G162" s="22">
        <v>248158</v>
      </c>
      <c r="H162" s="22">
        <v>365606</v>
      </c>
      <c r="I162" s="22">
        <v>238331</v>
      </c>
      <c r="J162" s="22"/>
      <c r="K162" s="22">
        <v>327798</v>
      </c>
      <c r="L162" s="22">
        <v>126057</v>
      </c>
      <c r="M162" s="22">
        <v>3288693</v>
      </c>
      <c r="N162" s="22">
        <v>64904</v>
      </c>
      <c r="O162" s="22"/>
      <c r="P162" s="22">
        <v>3683224</v>
      </c>
      <c r="Q162" s="22">
        <v>970865</v>
      </c>
      <c r="R162" s="22">
        <v>262507</v>
      </c>
    </row>
    <row r="163" spans="2:18" x14ac:dyDescent="0.3">
      <c r="B163" s="2">
        <v>44070</v>
      </c>
      <c r="C163" s="21">
        <v>85004</v>
      </c>
      <c r="D163" s="21">
        <v>263949</v>
      </c>
      <c r="E163" s="22">
        <v>429507</v>
      </c>
      <c r="F163" s="22">
        <v>6016241</v>
      </c>
      <c r="G163" s="22">
        <v>253587</v>
      </c>
      <c r="H163" s="22">
        <v>367796</v>
      </c>
      <c r="I163" s="22">
        <v>240018</v>
      </c>
      <c r="J163" s="22"/>
      <c r="K163" s="22">
        <v>330368</v>
      </c>
      <c r="L163" s="22">
        <v>126646</v>
      </c>
      <c r="M163" s="22">
        <v>3382152</v>
      </c>
      <c r="N163" s="22">
        <v>65769</v>
      </c>
      <c r="O163" s="22"/>
      <c r="P163" s="22">
        <v>3731022</v>
      </c>
      <c r="Q163" s="22">
        <v>975576</v>
      </c>
      <c r="R163" s="22">
        <v>263998</v>
      </c>
    </row>
    <row r="164" spans="2:18" x14ac:dyDescent="0.3">
      <c r="B164" s="2">
        <v>44071</v>
      </c>
      <c r="C164" s="21">
        <v>85013</v>
      </c>
      <c r="D164" s="21">
        <v>265409</v>
      </c>
      <c r="E164" s="22">
        <v>439286</v>
      </c>
      <c r="F164" s="22">
        <v>6061189</v>
      </c>
      <c r="G164" s="22">
        <v>259698</v>
      </c>
      <c r="H164" s="22">
        <v>369911</v>
      </c>
      <c r="I164" s="22">
        <v>241604</v>
      </c>
      <c r="J164" s="22"/>
      <c r="K164" s="22">
        <v>331644</v>
      </c>
      <c r="L164" s="22">
        <v>126971</v>
      </c>
      <c r="M164" s="22">
        <v>3455609</v>
      </c>
      <c r="N164" s="22">
        <v>66646</v>
      </c>
      <c r="O164" s="22"/>
      <c r="P164" s="22">
        <v>3772945</v>
      </c>
      <c r="Q164" s="22">
        <v>980405</v>
      </c>
      <c r="R164" s="22">
        <v>265515</v>
      </c>
    </row>
    <row r="165" spans="2:18" x14ac:dyDescent="0.3">
      <c r="B165" s="2">
        <v>44072</v>
      </c>
      <c r="C165" s="21">
        <v>85022</v>
      </c>
      <c r="D165" s="21">
        <v>266853</v>
      </c>
      <c r="E165" s="22">
        <v>439286</v>
      </c>
      <c r="F165" s="22">
        <v>6115496</v>
      </c>
      <c r="G165" s="22">
        <v>272530</v>
      </c>
      <c r="H165" s="22">
        <v>371816</v>
      </c>
      <c r="I165" s="22">
        <v>242515</v>
      </c>
      <c r="J165" s="22"/>
      <c r="K165" s="22">
        <v>332752</v>
      </c>
      <c r="L165" s="22">
        <v>127614</v>
      </c>
      <c r="M165" s="22">
        <v>3519149</v>
      </c>
      <c r="N165" s="22">
        <v>67488</v>
      </c>
      <c r="O165" s="22"/>
      <c r="P165" s="22">
        <v>3819077</v>
      </c>
      <c r="Q165" s="22">
        <v>985346</v>
      </c>
      <c r="R165" s="22">
        <v>267064</v>
      </c>
    </row>
    <row r="166" spans="2:18" x14ac:dyDescent="0.3">
      <c r="B166" s="2">
        <v>44073</v>
      </c>
      <c r="C166" s="21">
        <v>85031</v>
      </c>
      <c r="D166" s="21">
        <v>268218</v>
      </c>
      <c r="E166" s="22">
        <v>439286</v>
      </c>
      <c r="F166" s="22">
        <v>6145099</v>
      </c>
      <c r="G166" s="22">
        <v>272530</v>
      </c>
      <c r="H166" s="22">
        <v>373570</v>
      </c>
      <c r="I166" s="22">
        <v>242994</v>
      </c>
      <c r="J166" s="22"/>
      <c r="K166" s="22">
        <v>334467</v>
      </c>
      <c r="L166" s="22">
        <v>127789</v>
      </c>
      <c r="M166" s="22">
        <v>3588098</v>
      </c>
      <c r="N166" s="22">
        <v>68088</v>
      </c>
      <c r="O166" s="22"/>
      <c r="P166" s="22">
        <v>3846965</v>
      </c>
      <c r="Q166" s="22">
        <v>990326</v>
      </c>
      <c r="R166" s="22">
        <v>267064</v>
      </c>
    </row>
    <row r="167" spans="2:18" x14ac:dyDescent="0.3">
      <c r="B167" s="2">
        <v>44074</v>
      </c>
      <c r="C167" s="21">
        <v>85048</v>
      </c>
      <c r="D167" s="21">
        <v>269214</v>
      </c>
      <c r="E167" s="22">
        <v>462858</v>
      </c>
      <c r="F167" s="22">
        <v>6187387</v>
      </c>
      <c r="G167" s="22">
        <v>277943</v>
      </c>
      <c r="H167" s="22">
        <v>375212</v>
      </c>
      <c r="I167" s="22">
        <v>244543</v>
      </c>
      <c r="J167" s="22"/>
      <c r="K167" s="22">
        <v>335873</v>
      </c>
      <c r="L167" s="22">
        <v>128194</v>
      </c>
      <c r="M167" s="22">
        <v>3681073</v>
      </c>
      <c r="N167" s="22">
        <v>68516</v>
      </c>
      <c r="O167" s="22"/>
      <c r="P167" s="22">
        <v>3862311</v>
      </c>
      <c r="Q167" s="22">
        <v>995319</v>
      </c>
      <c r="R167" s="22">
        <v>270133</v>
      </c>
    </row>
    <row r="168" spans="2:18" x14ac:dyDescent="0.3">
      <c r="B168" s="2">
        <v>44075</v>
      </c>
      <c r="C168" s="21">
        <v>85058</v>
      </c>
      <c r="D168" s="21">
        <v>270189</v>
      </c>
      <c r="E168" s="22">
        <v>462858</v>
      </c>
      <c r="F168" s="22">
        <v>6224435</v>
      </c>
      <c r="G168" s="22">
        <v>286007</v>
      </c>
      <c r="H168" s="22">
        <v>376894</v>
      </c>
      <c r="I168" s="22">
        <v>245763</v>
      </c>
      <c r="J168" s="22"/>
      <c r="K168" s="22">
        <v>337168</v>
      </c>
      <c r="L168" s="22">
        <v>129182</v>
      </c>
      <c r="M168" s="22">
        <v>3759515</v>
      </c>
      <c r="N168" s="22">
        <v>69154</v>
      </c>
      <c r="O168" s="22"/>
      <c r="P168" s="22">
        <v>3919452</v>
      </c>
      <c r="Q168" s="22">
        <v>1000048</v>
      </c>
      <c r="R168" s="22">
        <v>271705</v>
      </c>
    </row>
    <row r="169" spans="2:18" x14ac:dyDescent="0.3">
      <c r="B169" s="2">
        <v>44076</v>
      </c>
      <c r="C169" s="21">
        <v>85066</v>
      </c>
      <c r="D169" s="21">
        <v>271515</v>
      </c>
      <c r="E169" s="22">
        <v>479554</v>
      </c>
      <c r="F169" s="22">
        <v>6272257</v>
      </c>
      <c r="G169" s="22">
        <v>293024</v>
      </c>
      <c r="H169" s="22">
        <v>378752</v>
      </c>
      <c r="I169" s="22">
        <v>246903</v>
      </c>
      <c r="J169" s="22"/>
      <c r="K169" s="22">
        <v>338676</v>
      </c>
      <c r="L169" s="22">
        <v>129691</v>
      </c>
      <c r="M169" s="22">
        <v>3847536</v>
      </c>
      <c r="N169" s="22">
        <v>69743</v>
      </c>
      <c r="O169" s="22"/>
      <c r="P169" s="22">
        <v>3961502</v>
      </c>
      <c r="Q169" s="22">
        <v>1005000</v>
      </c>
      <c r="R169" s="22">
        <v>271705</v>
      </c>
    </row>
    <row r="170" spans="2:18" x14ac:dyDescent="0.3">
      <c r="B170" s="2">
        <v>44077</v>
      </c>
      <c r="C170" s="21">
        <v>85077</v>
      </c>
      <c r="D170" s="21">
        <v>272912</v>
      </c>
      <c r="E170" s="22">
        <v>488513</v>
      </c>
      <c r="F170" s="22">
        <v>6331877</v>
      </c>
      <c r="G170" s="22">
        <v>300181</v>
      </c>
      <c r="H170" s="22">
        <v>380746</v>
      </c>
      <c r="I170" s="22">
        <v>248840</v>
      </c>
      <c r="J170" s="22"/>
      <c r="K170" s="22">
        <v>340411</v>
      </c>
      <c r="L170" s="22">
        <v>130493</v>
      </c>
      <c r="M170" s="22">
        <v>3933124</v>
      </c>
      <c r="N170" s="22">
        <v>62790</v>
      </c>
      <c r="O170" s="22"/>
      <c r="P170" s="22">
        <v>4046150</v>
      </c>
      <c r="Q170" s="22">
        <v>1009995</v>
      </c>
      <c r="R170" s="22">
        <v>274943</v>
      </c>
    </row>
    <row r="171" spans="2:18" x14ac:dyDescent="0.3">
      <c r="B171" s="2">
        <v>44079</v>
      </c>
      <c r="C171" s="21">
        <v>85112</v>
      </c>
      <c r="D171" s="21">
        <v>276338</v>
      </c>
      <c r="E171" s="22">
        <v>498989</v>
      </c>
      <c r="F171" s="22">
        <v>6404456</v>
      </c>
      <c r="G171" s="22">
        <v>309156</v>
      </c>
      <c r="H171" s="22">
        <v>384666</v>
      </c>
      <c r="I171" s="22">
        <v>250636</v>
      </c>
      <c r="J171" s="22"/>
      <c r="K171" s="22">
        <v>344164</v>
      </c>
      <c r="L171" s="22">
        <v>131467</v>
      </c>
      <c r="M171" s="22">
        <v>4103694</v>
      </c>
      <c r="N171" s="22">
        <v>71588</v>
      </c>
      <c r="O171" s="22"/>
      <c r="P171" s="22">
        <v>4093586</v>
      </c>
      <c r="Q171" s="22">
        <v>1020310</v>
      </c>
      <c r="R171" s="22">
        <v>278228</v>
      </c>
    </row>
    <row r="172" spans="2:18" x14ac:dyDescent="0.3">
      <c r="B172" s="2">
        <v>44080</v>
      </c>
      <c r="C172" s="21">
        <v>85122</v>
      </c>
      <c r="D172" s="21">
        <v>277634</v>
      </c>
      <c r="E172" s="22">
        <v>498989</v>
      </c>
      <c r="F172" s="22">
        <v>6444645</v>
      </c>
      <c r="G172" s="22">
        <v>324777</v>
      </c>
      <c r="H172" s="22">
        <v>386658</v>
      </c>
      <c r="I172" s="22">
        <v>251351</v>
      </c>
      <c r="J172" s="22"/>
      <c r="K172" s="22">
        <v>347152</v>
      </c>
      <c r="L172" s="22">
        <v>131858</v>
      </c>
      <c r="M172" s="22">
        <v>4197563</v>
      </c>
      <c r="N172" s="22">
        <v>72039</v>
      </c>
      <c r="O172" s="22"/>
      <c r="P172" s="22">
        <v>4123000</v>
      </c>
      <c r="Q172" s="22">
        <v>1025505</v>
      </c>
      <c r="R172" s="22">
        <v>279806</v>
      </c>
    </row>
    <row r="173" spans="2:18" x14ac:dyDescent="0.3">
      <c r="B173" s="2">
        <v>44081</v>
      </c>
      <c r="C173" s="21">
        <v>85134</v>
      </c>
      <c r="D173" s="21">
        <v>278784</v>
      </c>
      <c r="E173" s="22">
        <v>525549</v>
      </c>
      <c r="F173" s="22">
        <v>6473216</v>
      </c>
      <c r="G173" s="22">
        <v>328980</v>
      </c>
      <c r="H173" s="22">
        <v>388810</v>
      </c>
      <c r="I173" s="22">
        <v>253133</v>
      </c>
      <c r="J173" s="22"/>
      <c r="K173" s="22">
        <v>350100</v>
      </c>
      <c r="L173" s="22">
        <v>132112</v>
      </c>
      <c r="M173" s="22">
        <v>4260348</v>
      </c>
      <c r="N173" s="22">
        <v>72321</v>
      </c>
      <c r="O173" s="22"/>
      <c r="P173" s="22">
        <v>4139357</v>
      </c>
      <c r="Q173" s="22">
        <v>1030690</v>
      </c>
      <c r="R173" s="22">
        <v>281509</v>
      </c>
    </row>
    <row r="174" spans="2:18" x14ac:dyDescent="0.3">
      <c r="B174" s="2">
        <v>44082</v>
      </c>
      <c r="C174" s="21">
        <v>85144</v>
      </c>
      <c r="D174" s="21">
        <v>280153</v>
      </c>
      <c r="E174" s="22">
        <v>525549</v>
      </c>
      <c r="F174" s="22">
        <v>6491842</v>
      </c>
      <c r="G174" s="22">
        <v>328980</v>
      </c>
      <c r="H174" s="22">
        <v>391112</v>
      </c>
      <c r="I174" s="22">
        <v>254751</v>
      </c>
      <c r="J174" s="22"/>
      <c r="K174" s="22">
        <v>350100</v>
      </c>
      <c r="L174" s="22">
        <v>132680</v>
      </c>
      <c r="M174" s="22">
        <v>4334622</v>
      </c>
      <c r="N174" s="22">
        <v>72833</v>
      </c>
      <c r="O174" s="22"/>
      <c r="P174" s="22">
        <v>4147794</v>
      </c>
      <c r="Q174" s="22">
        <v>1035789</v>
      </c>
      <c r="R174" s="22">
        <v>281509</v>
      </c>
    </row>
    <row r="175" spans="2:18" x14ac:dyDescent="0.3">
      <c r="B175" s="2">
        <v>44083</v>
      </c>
      <c r="C175" s="21">
        <v>85148</v>
      </c>
      <c r="D175" s="21">
        <v>281583</v>
      </c>
      <c r="E175" s="22">
        <v>543379</v>
      </c>
      <c r="F175" s="22">
        <v>6526938</v>
      </c>
      <c r="G175" s="22">
        <v>344101</v>
      </c>
      <c r="H175" s="22">
        <v>393425</v>
      </c>
      <c r="I175" s="22">
        <v>255680</v>
      </c>
      <c r="J175" s="22"/>
      <c r="K175" s="22">
        <v>355219</v>
      </c>
      <c r="L175" s="22">
        <v>134077</v>
      </c>
      <c r="M175" s="22">
        <v>4434825</v>
      </c>
      <c r="N175" s="22">
        <v>73337</v>
      </c>
      <c r="O175" s="22"/>
      <c r="P175" s="22">
        <v>4179471</v>
      </c>
      <c r="Q175" s="22">
        <v>1041007</v>
      </c>
      <c r="R175" s="22">
        <v>284943</v>
      </c>
    </row>
    <row r="176" spans="2:18" x14ac:dyDescent="0.3">
      <c r="B176" s="2">
        <v>44084</v>
      </c>
      <c r="C176" s="21">
        <v>85153</v>
      </c>
      <c r="D176" s="21">
        <v>283180</v>
      </c>
      <c r="E176" s="22">
        <v>543379</v>
      </c>
      <c r="F176" s="22">
        <v>6559509</v>
      </c>
      <c r="G176" s="22">
        <v>344101</v>
      </c>
      <c r="H176" s="22">
        <v>395488</v>
      </c>
      <c r="I176" s="22">
        <v>257094</v>
      </c>
      <c r="J176" s="22"/>
      <c r="K176" s="22">
        <v>358138</v>
      </c>
      <c r="L176" s="22">
        <v>134653</v>
      </c>
      <c r="M176" s="22">
        <v>4550180</v>
      </c>
      <c r="N176" s="22">
        <v>74043</v>
      </c>
      <c r="O176" s="22"/>
      <c r="P176" s="22">
        <v>4210556</v>
      </c>
      <c r="Q176" s="22">
        <v>1046370</v>
      </c>
      <c r="R176" s="22">
        <v>284943</v>
      </c>
    </row>
    <row r="177" spans="2:18" x14ac:dyDescent="0.3">
      <c r="B177" s="2">
        <v>44085</v>
      </c>
      <c r="C177" s="21">
        <v>85168</v>
      </c>
      <c r="D177" s="21">
        <v>284796</v>
      </c>
      <c r="E177" s="22">
        <v>566326</v>
      </c>
      <c r="F177" s="22">
        <v>6606679</v>
      </c>
      <c r="G177" s="22">
        <v>353944</v>
      </c>
      <c r="H177" s="22">
        <v>397801</v>
      </c>
      <c r="I177" s="22">
        <v>259530</v>
      </c>
      <c r="J177" s="22"/>
      <c r="K177" s="22">
        <v>361677</v>
      </c>
      <c r="L177" s="22">
        <v>135356</v>
      </c>
      <c r="M177" s="22">
        <v>4653455</v>
      </c>
      <c r="N177" s="22">
        <v>74688</v>
      </c>
      <c r="O177" s="22"/>
      <c r="P177" s="22">
        <v>4251455</v>
      </c>
      <c r="Q177" s="22">
        <v>1051874</v>
      </c>
      <c r="R177" s="22">
        <v>288126</v>
      </c>
    </row>
    <row r="178" spans="2:18" x14ac:dyDescent="0.3">
      <c r="B178" s="2">
        <v>44086</v>
      </c>
      <c r="C178" s="21">
        <v>85174</v>
      </c>
      <c r="D178" s="21">
        <v>286297</v>
      </c>
      <c r="E178" s="22">
        <v>566326</v>
      </c>
      <c r="F178" s="22">
        <v>6652721</v>
      </c>
      <c r="G178" s="22">
        <v>363350</v>
      </c>
      <c r="H178" s="22">
        <v>399940</v>
      </c>
      <c r="I178" s="22">
        <v>260023</v>
      </c>
      <c r="J178" s="22"/>
      <c r="K178" s="22">
        <v>365174</v>
      </c>
      <c r="L178" s="22">
        <v>136102</v>
      </c>
      <c r="M178" s="22">
        <v>4742743</v>
      </c>
      <c r="N178" s="22">
        <v>75334</v>
      </c>
      <c r="O178" s="22"/>
      <c r="P178" s="22">
        <v>4297949</v>
      </c>
      <c r="Q178" s="22">
        <v>1057362</v>
      </c>
      <c r="R178" s="22">
        <v>289635</v>
      </c>
    </row>
    <row r="179" spans="2:18" x14ac:dyDescent="0.3">
      <c r="B179" s="2">
        <v>44087</v>
      </c>
      <c r="C179" s="21">
        <v>85184</v>
      </c>
      <c r="D179" s="21">
        <v>287753</v>
      </c>
      <c r="E179" s="22">
        <v>566326</v>
      </c>
      <c r="F179" s="22">
        <v>6695316</v>
      </c>
      <c r="G179" s="22">
        <v>381094</v>
      </c>
      <c r="H179" s="22">
        <v>402029</v>
      </c>
      <c r="I179" s="22">
        <v>260553</v>
      </c>
      <c r="J179" s="22"/>
      <c r="K179" s="22">
        <v>368504</v>
      </c>
      <c r="L179" s="22">
        <v>136624</v>
      </c>
      <c r="M179" s="22">
        <v>4837952</v>
      </c>
      <c r="N179" s="22">
        <v>75774</v>
      </c>
      <c r="O179" s="22"/>
      <c r="P179" s="22">
        <v>4319184</v>
      </c>
      <c r="Q179" s="22">
        <v>1062811</v>
      </c>
      <c r="R179" s="22">
        <v>291162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18F4-EB93-421C-AC62-48267ECBB11D}">
  <dimension ref="B1:S178"/>
  <sheetViews>
    <sheetView topLeftCell="B163" workbookViewId="0">
      <selection activeCell="S178" sqref="S178"/>
    </sheetView>
  </sheetViews>
  <sheetFormatPr defaultRowHeight="14.4" x14ac:dyDescent="0.3"/>
  <cols>
    <col min="2" max="2" width="9.5546875" bestFit="1" customWidth="1"/>
    <col min="3" max="3" width="11.5546875" bestFit="1" customWidth="1"/>
    <col min="4" max="4" width="10.44140625" bestFit="1" customWidth="1"/>
    <col min="5" max="5" width="11.44140625" bestFit="1" customWidth="1"/>
    <col min="6" max="6" width="10.33203125" bestFit="1" customWidth="1"/>
    <col min="7" max="7" width="12.33203125" bestFit="1" customWidth="1"/>
    <col min="8" max="8" width="10.109375" bestFit="1" customWidth="1"/>
    <col min="9" max="9" width="14.44140625" bestFit="1" customWidth="1"/>
    <col min="10" max="10" width="17.109375" bestFit="1" customWidth="1"/>
    <col min="11" max="11" width="9.21875" bestFit="1" customWidth="1"/>
    <col min="12" max="12" width="13.109375" bestFit="1" customWidth="1"/>
    <col min="13" max="13" width="11.44140625" bestFit="1" customWidth="1"/>
    <col min="14" max="14" width="10.33203125" bestFit="1" customWidth="1"/>
    <col min="15" max="15" width="12.77734375" bestFit="1" customWidth="1"/>
    <col min="16" max="16" width="9.88671875" bestFit="1" customWidth="1"/>
  </cols>
  <sheetData>
    <row r="1" spans="2:19" x14ac:dyDescent="0.3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2:19" x14ac:dyDescent="0.3">
      <c r="B2" s="6" t="s">
        <v>0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8</v>
      </c>
      <c r="I2" s="29" t="s">
        <v>9</v>
      </c>
      <c r="J2" s="29" t="s">
        <v>10</v>
      </c>
      <c r="K2" s="29" t="s">
        <v>11</v>
      </c>
      <c r="L2" s="29" t="s">
        <v>12</v>
      </c>
      <c r="M2" s="29" t="s">
        <v>13</v>
      </c>
      <c r="N2" s="7" t="s">
        <v>29</v>
      </c>
      <c r="O2" s="7" t="s">
        <v>27</v>
      </c>
      <c r="P2" s="7" t="s">
        <v>28</v>
      </c>
      <c r="Q2" s="7" t="s">
        <v>42</v>
      </c>
      <c r="R2" s="7" t="s">
        <v>43</v>
      </c>
      <c r="S2" s="7" t="s">
        <v>55</v>
      </c>
    </row>
    <row r="3" spans="2:19" x14ac:dyDescent="0.3">
      <c r="B3" s="4">
        <v>43906</v>
      </c>
      <c r="C3" s="23">
        <v>3213</v>
      </c>
      <c r="D3" s="23">
        <v>2158</v>
      </c>
      <c r="E3" s="24">
        <v>336</v>
      </c>
      <c r="F3" s="24">
        <v>73</v>
      </c>
      <c r="G3" s="24">
        <v>127</v>
      </c>
      <c r="H3" s="24">
        <v>853</v>
      </c>
      <c r="I3" s="24">
        <v>15</v>
      </c>
      <c r="J3" s="24">
        <v>81</v>
      </c>
      <c r="K3" s="24">
        <v>53</v>
      </c>
      <c r="L3" s="24">
        <v>4</v>
      </c>
      <c r="M3" s="24">
        <v>2</v>
      </c>
      <c r="N3" s="31">
        <v>28</v>
      </c>
      <c r="O3" s="31">
        <v>6</v>
      </c>
      <c r="P3" s="31">
        <v>0</v>
      </c>
      <c r="Q3" s="31">
        <v>0</v>
      </c>
      <c r="R3" s="31">
        <v>0</v>
      </c>
      <c r="S3" s="31"/>
    </row>
    <row r="4" spans="2:19" x14ac:dyDescent="0.3">
      <c r="B4" s="5">
        <v>43907</v>
      </c>
      <c r="C4" s="25">
        <v>3226</v>
      </c>
      <c r="D4" s="25">
        <v>2503</v>
      </c>
      <c r="E4" s="26">
        <v>510</v>
      </c>
      <c r="F4" s="26">
        <v>97</v>
      </c>
      <c r="G4" s="26">
        <v>148</v>
      </c>
      <c r="H4" s="26">
        <v>988</v>
      </c>
      <c r="I4" s="26">
        <v>24</v>
      </c>
      <c r="J4" s="26">
        <v>84</v>
      </c>
      <c r="K4" s="26">
        <v>71</v>
      </c>
      <c r="L4" s="26">
        <v>5</v>
      </c>
      <c r="M4" s="26">
        <v>3</v>
      </c>
      <c r="N4" s="24">
        <v>29</v>
      </c>
      <c r="O4" s="24">
        <v>6</v>
      </c>
      <c r="P4" s="24">
        <v>1</v>
      </c>
      <c r="Q4" s="24">
        <v>0</v>
      </c>
      <c r="R4" s="24">
        <v>0</v>
      </c>
      <c r="S4" s="24"/>
    </row>
    <row r="5" spans="2:19" x14ac:dyDescent="0.3">
      <c r="B5" s="4">
        <v>43908</v>
      </c>
      <c r="C5" s="23">
        <v>3237</v>
      </c>
      <c r="D5" s="23">
        <v>2978</v>
      </c>
      <c r="E5" s="24">
        <v>624</v>
      </c>
      <c r="F5" s="24">
        <v>116</v>
      </c>
      <c r="G5" s="24">
        <v>175</v>
      </c>
      <c r="H5" s="24">
        <v>1135</v>
      </c>
      <c r="I5" s="24">
        <v>28</v>
      </c>
      <c r="J5" s="24">
        <v>91</v>
      </c>
      <c r="K5" s="24">
        <v>104</v>
      </c>
      <c r="L5" s="24">
        <v>8</v>
      </c>
      <c r="M5" s="24">
        <v>3</v>
      </c>
      <c r="N5" s="24">
        <v>29</v>
      </c>
      <c r="O5" s="24">
        <v>6</v>
      </c>
      <c r="P5" s="24">
        <v>1</v>
      </c>
      <c r="Q5" s="24">
        <v>0</v>
      </c>
      <c r="R5" s="24">
        <v>1</v>
      </c>
      <c r="S5" s="24"/>
    </row>
    <row r="6" spans="2:19" x14ac:dyDescent="0.3">
      <c r="B6" s="5">
        <v>43909</v>
      </c>
      <c r="C6" s="25">
        <v>3245</v>
      </c>
      <c r="D6" s="25">
        <v>3405</v>
      </c>
      <c r="E6" s="26">
        <v>803</v>
      </c>
      <c r="F6" s="26">
        <v>171</v>
      </c>
      <c r="G6" s="26">
        <v>264</v>
      </c>
      <c r="H6" s="26">
        <v>1284</v>
      </c>
      <c r="I6" s="26">
        <v>43</v>
      </c>
      <c r="J6" s="26">
        <v>94</v>
      </c>
      <c r="K6" s="26">
        <v>137</v>
      </c>
      <c r="L6" s="26">
        <v>10</v>
      </c>
      <c r="M6" s="26">
        <v>4</v>
      </c>
      <c r="N6" s="24">
        <v>33</v>
      </c>
      <c r="O6" s="24">
        <v>6</v>
      </c>
      <c r="P6" s="24">
        <v>6</v>
      </c>
      <c r="Q6" s="24">
        <v>1</v>
      </c>
      <c r="R6" s="24">
        <v>3</v>
      </c>
      <c r="S6" s="24"/>
    </row>
    <row r="7" spans="2:19" x14ac:dyDescent="0.3">
      <c r="B7" s="4">
        <v>43910</v>
      </c>
      <c r="C7" s="23">
        <v>3249</v>
      </c>
      <c r="D7" s="23">
        <v>4032</v>
      </c>
      <c r="E7" s="24">
        <v>1041</v>
      </c>
      <c r="F7" s="24">
        <v>223</v>
      </c>
      <c r="G7" s="24">
        <v>372</v>
      </c>
      <c r="H7" s="24">
        <v>1433</v>
      </c>
      <c r="I7" s="24">
        <v>53</v>
      </c>
      <c r="J7" s="24">
        <v>100</v>
      </c>
      <c r="K7" s="24">
        <v>184</v>
      </c>
      <c r="L7" s="24">
        <v>13</v>
      </c>
      <c r="M7" s="24">
        <v>5</v>
      </c>
      <c r="N7" s="24">
        <v>34</v>
      </c>
      <c r="O7" s="24">
        <v>7</v>
      </c>
      <c r="P7" s="24">
        <v>7</v>
      </c>
      <c r="Q7" s="24">
        <v>1</v>
      </c>
      <c r="R7" s="24">
        <v>4</v>
      </c>
      <c r="S7" s="24"/>
    </row>
    <row r="8" spans="2:19" x14ac:dyDescent="0.3">
      <c r="B8" s="5">
        <v>43911</v>
      </c>
      <c r="C8" s="25">
        <v>3255</v>
      </c>
      <c r="D8" s="25">
        <v>4825</v>
      </c>
      <c r="E8" s="26">
        <v>1378</v>
      </c>
      <c r="F8" s="26">
        <v>283</v>
      </c>
      <c r="G8" s="26">
        <v>452</v>
      </c>
      <c r="H8" s="26">
        <v>1556</v>
      </c>
      <c r="I8" s="26">
        <v>80</v>
      </c>
      <c r="J8" s="26">
        <v>104</v>
      </c>
      <c r="K8" s="26">
        <v>234</v>
      </c>
      <c r="L8" s="26">
        <v>14</v>
      </c>
      <c r="M8" s="26">
        <v>5</v>
      </c>
      <c r="N8" s="24">
        <v>36</v>
      </c>
      <c r="O8" s="24">
        <v>7</v>
      </c>
      <c r="P8" s="24">
        <v>18</v>
      </c>
      <c r="Q8" s="24">
        <v>1</v>
      </c>
      <c r="R8" s="24">
        <v>9</v>
      </c>
      <c r="S8" s="24"/>
    </row>
    <row r="9" spans="2:19" x14ac:dyDescent="0.3">
      <c r="B9" s="8">
        <v>43912</v>
      </c>
      <c r="C9" s="27">
        <v>3261</v>
      </c>
      <c r="D9" s="27">
        <v>5476</v>
      </c>
      <c r="E9" s="28">
        <v>1756</v>
      </c>
      <c r="F9" s="28">
        <v>391</v>
      </c>
      <c r="G9" s="28">
        <v>562</v>
      </c>
      <c r="H9" s="28">
        <v>1685</v>
      </c>
      <c r="I9" s="28">
        <v>93</v>
      </c>
      <c r="J9" s="28">
        <v>109</v>
      </c>
      <c r="K9" s="28">
        <v>281</v>
      </c>
      <c r="L9" s="28">
        <v>20</v>
      </c>
      <c r="M9" s="28">
        <v>7</v>
      </c>
      <c r="N9" s="24">
        <v>41</v>
      </c>
      <c r="O9" s="24">
        <v>7</v>
      </c>
      <c r="P9" s="24">
        <v>18</v>
      </c>
      <c r="Q9" s="24">
        <v>1</v>
      </c>
      <c r="R9" s="24">
        <v>21</v>
      </c>
      <c r="S9" s="24"/>
    </row>
    <row r="10" spans="2:19" x14ac:dyDescent="0.3">
      <c r="B10" s="8">
        <v>43913</v>
      </c>
      <c r="C10" s="23">
        <v>3270</v>
      </c>
      <c r="D10" s="23">
        <v>6078</v>
      </c>
      <c r="E10" s="24">
        <v>2206</v>
      </c>
      <c r="F10" s="24">
        <v>485</v>
      </c>
      <c r="G10" s="24">
        <v>674</v>
      </c>
      <c r="H10" s="24">
        <v>1812</v>
      </c>
      <c r="I10" s="24">
        <v>122</v>
      </c>
      <c r="J10" s="24">
        <v>118</v>
      </c>
      <c r="K10" s="24">
        <v>335</v>
      </c>
      <c r="L10" s="24">
        <v>21</v>
      </c>
      <c r="M10" s="24">
        <v>10</v>
      </c>
      <c r="N10" s="28">
        <v>42</v>
      </c>
      <c r="O10" s="28">
        <v>7</v>
      </c>
      <c r="P10" s="28">
        <v>25</v>
      </c>
      <c r="Q10" s="24">
        <v>1</v>
      </c>
      <c r="R10" s="24">
        <v>30</v>
      </c>
      <c r="S10" s="24"/>
    </row>
    <row r="11" spans="2:19" x14ac:dyDescent="0.3">
      <c r="B11" s="4">
        <v>43914</v>
      </c>
      <c r="C11" s="23">
        <v>3277</v>
      </c>
      <c r="D11" s="23">
        <v>6820</v>
      </c>
      <c r="E11" s="24">
        <v>2800</v>
      </c>
      <c r="F11" s="24">
        <v>616</v>
      </c>
      <c r="G11" s="24">
        <v>860</v>
      </c>
      <c r="H11" s="24">
        <v>1934</v>
      </c>
      <c r="I11" s="24">
        <v>157</v>
      </c>
      <c r="J11" s="24">
        <v>125</v>
      </c>
      <c r="K11" s="24">
        <v>422</v>
      </c>
      <c r="L11" s="24">
        <v>26</v>
      </c>
      <c r="M11" s="24">
        <v>10</v>
      </c>
      <c r="N11" s="31">
        <v>43</v>
      </c>
      <c r="O11" s="31">
        <v>8</v>
      </c>
      <c r="P11" s="31">
        <v>34</v>
      </c>
      <c r="Q11" s="24">
        <v>1</v>
      </c>
      <c r="R11" s="24">
        <v>37</v>
      </c>
      <c r="S11" s="24"/>
    </row>
    <row r="12" spans="2:19" x14ac:dyDescent="0.3">
      <c r="B12" s="4">
        <v>43915</v>
      </c>
      <c r="C12" s="23">
        <v>3281</v>
      </c>
      <c r="D12" s="23">
        <v>7503</v>
      </c>
      <c r="E12" s="24">
        <v>3486</v>
      </c>
      <c r="F12" s="24">
        <v>827</v>
      </c>
      <c r="G12" s="24">
        <v>1100</v>
      </c>
      <c r="H12" s="24">
        <v>2077</v>
      </c>
      <c r="I12" s="24">
        <v>197</v>
      </c>
      <c r="J12" s="24">
        <v>131</v>
      </c>
      <c r="K12" s="24">
        <v>433</v>
      </c>
      <c r="L12" s="24">
        <v>28</v>
      </c>
      <c r="M12" s="24">
        <v>11</v>
      </c>
      <c r="N12" s="24">
        <v>45</v>
      </c>
      <c r="O12" s="24">
        <v>9</v>
      </c>
      <c r="P12" s="24">
        <v>47</v>
      </c>
      <c r="Q12" s="24">
        <v>2</v>
      </c>
      <c r="R12" s="24">
        <v>44</v>
      </c>
      <c r="S12" s="24"/>
    </row>
    <row r="13" spans="2:19" x14ac:dyDescent="0.3">
      <c r="B13" s="4">
        <v>43916</v>
      </c>
      <c r="C13" s="23">
        <v>3287</v>
      </c>
      <c r="D13" s="23">
        <v>8215</v>
      </c>
      <c r="E13" s="24">
        <v>4145</v>
      </c>
      <c r="F13" s="24">
        <v>1118</v>
      </c>
      <c r="G13" s="24">
        <v>1696</v>
      </c>
      <c r="H13" s="24">
        <v>2234</v>
      </c>
      <c r="I13" s="24">
        <v>265</v>
      </c>
      <c r="J13" s="24">
        <v>136</v>
      </c>
      <c r="K13" s="24">
        <v>578</v>
      </c>
      <c r="L13" s="24">
        <v>36</v>
      </c>
      <c r="M13" s="24">
        <v>16</v>
      </c>
      <c r="N13" s="24">
        <v>47</v>
      </c>
      <c r="O13" s="24">
        <v>13</v>
      </c>
      <c r="P13" s="24">
        <v>63</v>
      </c>
      <c r="Q13" s="24">
        <v>3</v>
      </c>
      <c r="R13" s="24">
        <v>59</v>
      </c>
      <c r="S13" s="24"/>
    </row>
    <row r="14" spans="2:19" x14ac:dyDescent="0.3">
      <c r="B14" s="4">
        <v>43917</v>
      </c>
      <c r="C14" s="23">
        <v>3292</v>
      </c>
      <c r="D14" s="23">
        <v>9134</v>
      </c>
      <c r="E14" s="24">
        <v>4934</v>
      </c>
      <c r="F14" s="24">
        <v>1439</v>
      </c>
      <c r="G14" s="24">
        <v>1696</v>
      </c>
      <c r="H14" s="24">
        <v>2378</v>
      </c>
      <c r="I14" s="24">
        <v>304</v>
      </c>
      <c r="J14" s="24">
        <v>141</v>
      </c>
      <c r="K14" s="24">
        <v>769</v>
      </c>
      <c r="L14" s="24">
        <v>44</v>
      </c>
      <c r="M14" s="24">
        <v>20</v>
      </c>
      <c r="N14" s="24">
        <v>51</v>
      </c>
      <c r="O14" s="24">
        <v>13</v>
      </c>
      <c r="P14" s="24">
        <v>77</v>
      </c>
      <c r="Q14" s="24">
        <v>4</v>
      </c>
      <c r="R14" s="24">
        <v>92</v>
      </c>
      <c r="S14" s="24"/>
    </row>
    <row r="15" spans="2:19" x14ac:dyDescent="0.3">
      <c r="B15" s="4">
        <v>43918</v>
      </c>
      <c r="C15" s="23">
        <v>3295</v>
      </c>
      <c r="D15" s="23">
        <v>10023</v>
      </c>
      <c r="E15" s="24">
        <v>5812</v>
      </c>
      <c r="F15" s="24">
        <v>1878</v>
      </c>
      <c r="G15" s="24">
        <v>1995</v>
      </c>
      <c r="H15" s="24">
        <v>2517</v>
      </c>
      <c r="I15" s="24">
        <v>404</v>
      </c>
      <c r="J15" s="24">
        <v>152</v>
      </c>
      <c r="K15" s="24">
        <v>1019</v>
      </c>
      <c r="L15" s="24">
        <v>56</v>
      </c>
      <c r="M15" s="24">
        <v>20</v>
      </c>
      <c r="N15" s="24">
        <v>54</v>
      </c>
      <c r="O15" s="24">
        <v>14</v>
      </c>
      <c r="P15" s="24">
        <v>94</v>
      </c>
      <c r="Q15" s="24">
        <v>7</v>
      </c>
      <c r="R15" s="24">
        <v>108</v>
      </c>
      <c r="S15" s="24"/>
    </row>
    <row r="16" spans="2:19" x14ac:dyDescent="0.3">
      <c r="B16" s="4">
        <v>43919</v>
      </c>
      <c r="C16" s="23">
        <v>3300</v>
      </c>
      <c r="D16" s="23">
        <v>10779</v>
      </c>
      <c r="E16" s="24">
        <v>6606</v>
      </c>
      <c r="F16" s="24">
        <v>2339</v>
      </c>
      <c r="G16" s="24">
        <v>2314</v>
      </c>
      <c r="H16" s="24">
        <v>2640</v>
      </c>
      <c r="I16" s="24">
        <v>500</v>
      </c>
      <c r="J16" s="24">
        <v>158</v>
      </c>
      <c r="K16" s="24">
        <v>1235</v>
      </c>
      <c r="L16" s="24">
        <v>64</v>
      </c>
      <c r="M16" s="24">
        <v>27</v>
      </c>
      <c r="N16" s="24">
        <v>56</v>
      </c>
      <c r="O16" s="24">
        <v>16</v>
      </c>
      <c r="P16" s="24">
        <v>117</v>
      </c>
      <c r="Q16" s="24">
        <v>9</v>
      </c>
      <c r="R16" s="24">
        <v>131</v>
      </c>
      <c r="S16" s="24"/>
    </row>
    <row r="17" spans="2:19" x14ac:dyDescent="0.3">
      <c r="B17" s="4">
        <v>43920</v>
      </c>
      <c r="C17" s="23">
        <v>3304</v>
      </c>
      <c r="D17" s="23">
        <v>11591</v>
      </c>
      <c r="E17" s="24">
        <v>7424</v>
      </c>
      <c r="F17" s="24">
        <v>2616</v>
      </c>
      <c r="G17" s="24">
        <v>2606</v>
      </c>
      <c r="H17" s="24">
        <v>2757</v>
      </c>
      <c r="I17" s="24">
        <v>600</v>
      </c>
      <c r="J17" s="24">
        <v>162</v>
      </c>
      <c r="K17" s="24">
        <v>1408</v>
      </c>
      <c r="L17" s="24">
        <v>67</v>
      </c>
      <c r="M17" s="24">
        <v>36</v>
      </c>
      <c r="N17" s="24">
        <v>58</v>
      </c>
      <c r="O17" s="24">
        <v>18</v>
      </c>
      <c r="P17" s="24">
        <v>141</v>
      </c>
      <c r="Q17" s="24">
        <v>9</v>
      </c>
      <c r="R17" s="24">
        <v>168</v>
      </c>
      <c r="S17" s="24"/>
    </row>
    <row r="18" spans="2:19" x14ac:dyDescent="0.3">
      <c r="B18" s="4">
        <v>43921</v>
      </c>
      <c r="C18" s="23">
        <v>3305</v>
      </c>
      <c r="D18" s="23">
        <v>12428</v>
      </c>
      <c r="E18" s="24">
        <v>8269</v>
      </c>
      <c r="F18" s="24">
        <v>3431</v>
      </c>
      <c r="G18" s="24">
        <v>3024</v>
      </c>
      <c r="H18" s="24">
        <v>2898</v>
      </c>
      <c r="I18" s="24">
        <v>734</v>
      </c>
      <c r="J18" s="24">
        <v>165</v>
      </c>
      <c r="K18" s="24">
        <v>1789</v>
      </c>
      <c r="L18" s="24">
        <v>92</v>
      </c>
      <c r="M18" s="24">
        <v>47</v>
      </c>
      <c r="N18" s="24">
        <v>59</v>
      </c>
      <c r="O18" s="24">
        <v>19</v>
      </c>
      <c r="P18" s="24">
        <v>168</v>
      </c>
      <c r="Q18" s="24">
        <v>17</v>
      </c>
      <c r="R18" s="24">
        <v>214</v>
      </c>
      <c r="S18" s="24"/>
    </row>
    <row r="19" spans="2:19" x14ac:dyDescent="0.3">
      <c r="B19" s="4">
        <v>43922</v>
      </c>
      <c r="C19" s="23">
        <v>3312</v>
      </c>
      <c r="D19" s="23">
        <v>13155</v>
      </c>
      <c r="E19" s="24">
        <v>9053</v>
      </c>
      <c r="F19" s="24">
        <v>4516</v>
      </c>
      <c r="G19" s="24">
        <v>3523</v>
      </c>
      <c r="H19" s="24">
        <v>3036</v>
      </c>
      <c r="I19" s="24">
        <v>876</v>
      </c>
      <c r="J19" s="24">
        <v>169</v>
      </c>
      <c r="K19" s="24">
        <v>2352</v>
      </c>
      <c r="L19" s="24">
        <v>108</v>
      </c>
      <c r="M19" s="24">
        <v>55</v>
      </c>
      <c r="N19" s="24">
        <v>69</v>
      </c>
      <c r="O19" s="24">
        <v>21</v>
      </c>
      <c r="P19" s="24">
        <v>206</v>
      </c>
      <c r="Q19" s="24">
        <v>24</v>
      </c>
      <c r="R19" s="24">
        <v>277</v>
      </c>
      <c r="S19" s="24"/>
    </row>
    <row r="20" spans="2:19" x14ac:dyDescent="0.3">
      <c r="B20" s="4">
        <v>43923</v>
      </c>
      <c r="C20" s="23">
        <v>3318</v>
      </c>
      <c r="D20" s="23">
        <v>13915</v>
      </c>
      <c r="E20" s="24">
        <v>10096</v>
      </c>
      <c r="F20" s="24">
        <v>5775</v>
      </c>
      <c r="G20" s="24">
        <v>4032</v>
      </c>
      <c r="H20" s="24">
        <v>3160</v>
      </c>
      <c r="I20" s="24">
        <v>1062</v>
      </c>
      <c r="J20" s="24">
        <v>173</v>
      </c>
      <c r="K20" s="24">
        <v>2921</v>
      </c>
      <c r="L20" s="24">
        <v>134</v>
      </c>
      <c r="M20" s="24">
        <v>70</v>
      </c>
      <c r="N20" s="24">
        <v>72</v>
      </c>
      <c r="O20" s="24">
        <v>25</v>
      </c>
      <c r="P20" s="24">
        <v>252</v>
      </c>
      <c r="Q20" s="24">
        <v>30</v>
      </c>
      <c r="R20" s="24">
        <v>356</v>
      </c>
      <c r="S20" s="24"/>
    </row>
    <row r="21" spans="2:19" x14ac:dyDescent="0.3">
      <c r="B21" s="4">
        <v>43924</v>
      </c>
      <c r="C21" s="23">
        <v>3322</v>
      </c>
      <c r="D21" s="23">
        <v>14681</v>
      </c>
      <c r="E21" s="24">
        <v>11009</v>
      </c>
      <c r="F21" s="24">
        <v>6786</v>
      </c>
      <c r="G21" s="24">
        <v>5387</v>
      </c>
      <c r="H21" s="24">
        <v>3294</v>
      </c>
      <c r="I21" s="24">
        <v>1223</v>
      </c>
      <c r="J21" s="24">
        <v>174</v>
      </c>
      <c r="K21" s="24">
        <v>3605</v>
      </c>
      <c r="L21" s="24">
        <v>173</v>
      </c>
      <c r="M21" s="24">
        <v>84</v>
      </c>
      <c r="N21" s="24">
        <v>77</v>
      </c>
      <c r="O21" s="24">
        <v>28</v>
      </c>
      <c r="P21" s="24">
        <v>343</v>
      </c>
      <c r="Q21" s="24">
        <v>34</v>
      </c>
      <c r="R21" s="24">
        <v>425</v>
      </c>
      <c r="S21" s="24"/>
    </row>
    <row r="22" spans="2:19" x14ac:dyDescent="0.3">
      <c r="B22" s="4">
        <v>43925</v>
      </c>
      <c r="C22" s="23">
        <v>3326</v>
      </c>
      <c r="D22" s="23">
        <v>15362</v>
      </c>
      <c r="E22" s="24">
        <v>11814</v>
      </c>
      <c r="F22" s="24">
        <v>8141</v>
      </c>
      <c r="G22" s="24">
        <v>6507</v>
      </c>
      <c r="H22" s="24">
        <v>3452</v>
      </c>
      <c r="I22" s="24">
        <v>1300</v>
      </c>
      <c r="J22" s="24">
        <v>180</v>
      </c>
      <c r="K22" s="24">
        <v>4313</v>
      </c>
      <c r="L22" s="24">
        <v>217</v>
      </c>
      <c r="M22" s="24">
        <v>91</v>
      </c>
      <c r="N22" s="24">
        <v>84</v>
      </c>
      <c r="O22" s="24">
        <v>30</v>
      </c>
      <c r="P22" s="24">
        <v>376</v>
      </c>
      <c r="Q22" s="24">
        <v>43</v>
      </c>
      <c r="R22" s="24">
        <v>425</v>
      </c>
      <c r="S22" s="24"/>
    </row>
    <row r="23" spans="2:19" x14ac:dyDescent="0.3">
      <c r="B23" s="4">
        <v>43926</v>
      </c>
      <c r="C23" s="23">
        <v>3329</v>
      </c>
      <c r="D23" s="23">
        <v>15887</v>
      </c>
      <c r="E23" s="24">
        <v>12418</v>
      </c>
      <c r="F23" s="24">
        <v>9302</v>
      </c>
      <c r="G23" s="24">
        <v>7560</v>
      </c>
      <c r="H23" s="24">
        <v>3603</v>
      </c>
      <c r="I23" s="24">
        <v>1524</v>
      </c>
      <c r="J23" s="24">
        <v>183</v>
      </c>
      <c r="K23" s="24">
        <v>4932</v>
      </c>
      <c r="L23" s="24">
        <v>258</v>
      </c>
      <c r="M23" s="24">
        <v>99</v>
      </c>
      <c r="N23" s="24">
        <v>84</v>
      </c>
      <c r="O23" s="24">
        <v>34</v>
      </c>
      <c r="P23" s="24">
        <v>445</v>
      </c>
      <c r="Q23" s="24"/>
      <c r="R23" s="24"/>
      <c r="S23" s="24"/>
    </row>
    <row r="24" spans="2:19" x14ac:dyDescent="0.3">
      <c r="B24" s="4">
        <v>43927</v>
      </c>
      <c r="C24" s="23">
        <v>3331</v>
      </c>
      <c r="D24" s="23">
        <v>16523</v>
      </c>
      <c r="E24" s="24">
        <v>13169</v>
      </c>
      <c r="F24" s="24">
        <v>10396</v>
      </c>
      <c r="G24" s="24">
        <v>8911</v>
      </c>
      <c r="H24" s="24">
        <v>3739</v>
      </c>
      <c r="I24" s="24">
        <v>1584</v>
      </c>
      <c r="J24" s="24">
        <v>189</v>
      </c>
      <c r="K24" s="24">
        <v>5373</v>
      </c>
      <c r="L24" s="24">
        <v>294</v>
      </c>
      <c r="M24" s="24">
        <v>135</v>
      </c>
      <c r="N24" s="24">
        <v>97</v>
      </c>
      <c r="O24" s="24">
        <v>41</v>
      </c>
      <c r="P24" s="24">
        <v>506</v>
      </c>
      <c r="Q24" s="24">
        <v>47</v>
      </c>
      <c r="R24" s="24">
        <v>649</v>
      </c>
      <c r="S24" s="24"/>
    </row>
    <row r="25" spans="2:19" x14ac:dyDescent="0.3">
      <c r="B25" s="4">
        <v>43928</v>
      </c>
      <c r="C25" s="23">
        <v>3331</v>
      </c>
      <c r="D25" s="23">
        <v>17127</v>
      </c>
      <c r="E25" s="24">
        <v>13897</v>
      </c>
      <c r="F25" s="24">
        <v>12230</v>
      </c>
      <c r="G25" s="24">
        <v>10328</v>
      </c>
      <c r="H25" s="24">
        <v>3827</v>
      </c>
      <c r="I25" s="24">
        <v>1948</v>
      </c>
      <c r="J25" s="24">
        <v>199</v>
      </c>
      <c r="K25" s="24">
        <v>6159</v>
      </c>
      <c r="L25" s="24">
        <v>345</v>
      </c>
      <c r="M25" s="24">
        <v>154</v>
      </c>
      <c r="N25" s="24">
        <v>98</v>
      </c>
      <c r="O25" s="24">
        <v>48</v>
      </c>
      <c r="P25" s="24">
        <v>582</v>
      </c>
      <c r="Q25" s="24">
        <v>58</v>
      </c>
      <c r="R25" s="24">
        <v>725</v>
      </c>
      <c r="S25" s="24"/>
    </row>
    <row r="26" spans="2:19" x14ac:dyDescent="0.3">
      <c r="B26" s="4">
        <v>43929</v>
      </c>
      <c r="C26" s="23">
        <v>3333</v>
      </c>
      <c r="D26" s="23">
        <v>17669</v>
      </c>
      <c r="E26" s="24">
        <v>14673</v>
      </c>
      <c r="F26" s="24">
        <v>14210</v>
      </c>
      <c r="G26" s="24">
        <v>10869</v>
      </c>
      <c r="H26" s="24">
        <v>3993</v>
      </c>
      <c r="I26" s="24">
        <v>2174</v>
      </c>
      <c r="J26" s="24">
        <v>204</v>
      </c>
      <c r="K26" s="24">
        <v>7097</v>
      </c>
      <c r="L26" s="24">
        <v>402</v>
      </c>
      <c r="M26" s="24">
        <v>179</v>
      </c>
      <c r="N26" s="24">
        <v>103</v>
      </c>
      <c r="O26" s="24">
        <v>50</v>
      </c>
      <c r="P26" s="24">
        <v>706</v>
      </c>
      <c r="Q26" s="24">
        <v>63</v>
      </c>
      <c r="R26" s="24">
        <v>812</v>
      </c>
      <c r="S26" s="24"/>
    </row>
    <row r="27" spans="2:19" x14ac:dyDescent="0.3">
      <c r="B27" s="4">
        <v>43930</v>
      </c>
      <c r="C27" s="23">
        <v>3335</v>
      </c>
      <c r="D27" s="23">
        <v>18279</v>
      </c>
      <c r="E27" s="24">
        <v>15238</v>
      </c>
      <c r="F27" s="24">
        <v>16114</v>
      </c>
      <c r="G27" s="24">
        <v>12210</v>
      </c>
      <c r="H27" s="24">
        <v>4110</v>
      </c>
      <c r="I27" s="24">
        <v>2447</v>
      </c>
      <c r="J27" s="24">
        <v>204</v>
      </c>
      <c r="K27" s="24">
        <v>7978</v>
      </c>
      <c r="L27" s="24">
        <v>503</v>
      </c>
      <c r="M27" s="24">
        <v>226</v>
      </c>
      <c r="N27" s="24">
        <v>107</v>
      </c>
      <c r="O27" s="24">
        <v>51</v>
      </c>
      <c r="P27" s="24">
        <v>839</v>
      </c>
      <c r="Q27" s="24">
        <v>76</v>
      </c>
      <c r="R27" s="24">
        <v>908</v>
      </c>
      <c r="S27" s="24"/>
    </row>
    <row r="28" spans="2:19" x14ac:dyDescent="0.3">
      <c r="B28" s="4">
        <v>43931</v>
      </c>
      <c r="C28" s="23">
        <v>3336</v>
      </c>
      <c r="D28" s="23">
        <v>18849</v>
      </c>
      <c r="E28" s="24">
        <v>15970</v>
      </c>
      <c r="F28" s="24">
        <v>18026</v>
      </c>
      <c r="G28" s="24">
        <v>13197</v>
      </c>
      <c r="H28" s="24">
        <v>4232</v>
      </c>
      <c r="I28" s="24">
        <v>2648</v>
      </c>
      <c r="J28" s="24">
        <v>208</v>
      </c>
      <c r="K28" s="24">
        <v>8958</v>
      </c>
      <c r="L28" s="24">
        <v>556</v>
      </c>
      <c r="M28" s="24">
        <v>246</v>
      </c>
      <c r="N28" s="24">
        <v>119</v>
      </c>
      <c r="O28" s="24">
        <v>54</v>
      </c>
      <c r="P28" s="24">
        <v>974</v>
      </c>
      <c r="Q28" s="24">
        <v>94</v>
      </c>
      <c r="R28" s="24">
        <v>1006</v>
      </c>
      <c r="S28" s="24"/>
    </row>
    <row r="29" spans="2:19" x14ac:dyDescent="0.3">
      <c r="B29" s="4">
        <v>43932</v>
      </c>
      <c r="C29" s="23">
        <v>3339</v>
      </c>
      <c r="D29" s="23">
        <v>19468</v>
      </c>
      <c r="E29" s="24">
        <v>16480</v>
      </c>
      <c r="F29" s="24">
        <v>20064</v>
      </c>
      <c r="G29" s="24">
        <v>13822</v>
      </c>
      <c r="H29" s="24">
        <v>4357</v>
      </c>
      <c r="I29" s="24">
        <v>2778</v>
      </c>
      <c r="J29" s="24">
        <v>211</v>
      </c>
      <c r="K29" s="24">
        <v>9875</v>
      </c>
      <c r="L29" s="24">
        <v>648</v>
      </c>
      <c r="M29" s="24">
        <v>288</v>
      </c>
      <c r="N29" s="24">
        <v>132</v>
      </c>
      <c r="O29" s="24">
        <v>56</v>
      </c>
      <c r="P29" s="24">
        <v>1086</v>
      </c>
      <c r="Q29" s="24">
        <v>106</v>
      </c>
      <c r="R29" s="24">
        <v>1101</v>
      </c>
      <c r="S29" s="24"/>
    </row>
    <row r="30" spans="2:19" x14ac:dyDescent="0.3">
      <c r="B30" s="4">
        <v>43933</v>
      </c>
      <c r="C30" s="23">
        <v>3339</v>
      </c>
      <c r="D30" s="23">
        <v>19899</v>
      </c>
      <c r="E30" s="24">
        <v>17100</v>
      </c>
      <c r="F30" s="24">
        <v>21540</v>
      </c>
      <c r="G30" s="24">
        <v>14393</v>
      </c>
      <c r="H30" s="24">
        <v>4474</v>
      </c>
      <c r="I30" s="24">
        <v>2945</v>
      </c>
      <c r="J30" s="24">
        <v>214</v>
      </c>
      <c r="K30" s="24">
        <v>10612</v>
      </c>
      <c r="L30" s="24">
        <v>675</v>
      </c>
      <c r="M30" s="24">
        <v>331</v>
      </c>
      <c r="N30" s="24">
        <v>137</v>
      </c>
      <c r="O30" s="24">
        <v>60</v>
      </c>
      <c r="P30" s="24">
        <v>1144</v>
      </c>
      <c r="Q30" s="24">
        <v>130</v>
      </c>
      <c r="R30" s="24">
        <v>1198</v>
      </c>
      <c r="S30" s="24"/>
    </row>
    <row r="31" spans="2:19" x14ac:dyDescent="0.3">
      <c r="B31" s="4">
        <v>43934</v>
      </c>
      <c r="C31" s="23">
        <v>3341</v>
      </c>
      <c r="D31" s="23">
        <v>20465</v>
      </c>
      <c r="E31" s="24">
        <v>17614</v>
      </c>
      <c r="F31" s="24">
        <v>22985</v>
      </c>
      <c r="G31" s="24">
        <v>14967</v>
      </c>
      <c r="H31" s="24">
        <v>4585</v>
      </c>
      <c r="I31" s="24">
        <v>3105</v>
      </c>
      <c r="J31" s="24">
        <v>217</v>
      </c>
      <c r="K31" s="24">
        <v>11329</v>
      </c>
      <c r="L31" s="24">
        <v>767</v>
      </c>
      <c r="M31" s="24">
        <v>358</v>
      </c>
      <c r="N31" s="24">
        <v>143</v>
      </c>
      <c r="O31" s="24">
        <v>61</v>
      </c>
      <c r="P31" s="24">
        <v>1270</v>
      </c>
      <c r="Q31" s="24">
        <v>148</v>
      </c>
      <c r="R31" s="24">
        <v>1296</v>
      </c>
      <c r="S31" s="24"/>
    </row>
    <row r="32" spans="2:19" x14ac:dyDescent="0.3">
      <c r="B32" s="4">
        <v>43935</v>
      </c>
      <c r="C32" s="23">
        <v>3341</v>
      </c>
      <c r="D32" s="23">
        <v>21067</v>
      </c>
      <c r="E32" s="24">
        <v>18150</v>
      </c>
      <c r="F32" s="24">
        <v>24590</v>
      </c>
      <c r="G32" s="24">
        <v>15729</v>
      </c>
      <c r="H32" s="24">
        <v>4683</v>
      </c>
      <c r="I32" s="24">
        <v>3400</v>
      </c>
      <c r="J32" s="24">
        <v>222</v>
      </c>
      <c r="K32" s="24">
        <v>12107</v>
      </c>
      <c r="L32" s="24">
        <v>824</v>
      </c>
      <c r="M32" s="24">
        <v>377</v>
      </c>
      <c r="N32" s="24">
        <v>162</v>
      </c>
      <c r="O32" s="24">
        <v>61</v>
      </c>
      <c r="P32" s="24">
        <v>1378</v>
      </c>
      <c r="Q32" s="24">
        <v>170</v>
      </c>
      <c r="R32" s="24">
        <v>1403</v>
      </c>
      <c r="S32" s="24"/>
    </row>
    <row r="33" spans="2:19" x14ac:dyDescent="0.3">
      <c r="B33" s="4">
        <v>43936</v>
      </c>
      <c r="C33" s="23">
        <v>3342</v>
      </c>
      <c r="D33" s="23">
        <v>21645</v>
      </c>
      <c r="E33" s="24">
        <v>18706</v>
      </c>
      <c r="F33" s="24">
        <v>27128</v>
      </c>
      <c r="G33" s="24">
        <v>17167</v>
      </c>
      <c r="H33" s="24">
        <v>4777</v>
      </c>
      <c r="I33" s="24">
        <v>3700</v>
      </c>
      <c r="J33" s="24">
        <v>225</v>
      </c>
      <c r="K33" s="24">
        <v>12868</v>
      </c>
      <c r="L33" s="24">
        <v>1006</v>
      </c>
      <c r="M33" s="24">
        <v>422</v>
      </c>
      <c r="N33" s="24">
        <v>178</v>
      </c>
      <c r="O33" s="24">
        <v>63</v>
      </c>
      <c r="P33" s="24">
        <v>1590</v>
      </c>
      <c r="Q33" s="24">
        <v>198</v>
      </c>
      <c r="R33" s="24">
        <v>1518</v>
      </c>
      <c r="S33" s="24"/>
    </row>
    <row r="34" spans="2:19" x14ac:dyDescent="0.3">
      <c r="B34" s="4">
        <v>43937</v>
      </c>
      <c r="C34" s="23">
        <v>3342</v>
      </c>
      <c r="D34" s="23">
        <v>22170</v>
      </c>
      <c r="E34" s="24">
        <v>19130</v>
      </c>
      <c r="F34" s="24">
        <v>33875</v>
      </c>
      <c r="G34" s="24">
        <v>17920</v>
      </c>
      <c r="H34" s="24">
        <v>4869</v>
      </c>
      <c r="I34" s="24">
        <v>3935</v>
      </c>
      <c r="J34" s="24">
        <v>229</v>
      </c>
      <c r="K34" s="24">
        <v>13729</v>
      </c>
      <c r="L34" s="24">
        <v>1191</v>
      </c>
      <c r="M34" s="24">
        <v>447</v>
      </c>
      <c r="N34" s="24">
        <v>190</v>
      </c>
      <c r="O34" s="24">
        <v>63</v>
      </c>
      <c r="P34" s="24">
        <v>1769</v>
      </c>
      <c r="Q34" s="24">
        <v>232</v>
      </c>
      <c r="R34" s="24">
        <v>1643</v>
      </c>
      <c r="S34" s="24"/>
    </row>
    <row r="35" spans="2:19" x14ac:dyDescent="0.3">
      <c r="B35" s="4">
        <v>43938</v>
      </c>
      <c r="C35" s="23">
        <v>4632</v>
      </c>
      <c r="D35" s="23">
        <v>22745</v>
      </c>
      <c r="E35" s="24">
        <v>19613</v>
      </c>
      <c r="F35" s="24">
        <v>35973</v>
      </c>
      <c r="G35" s="24">
        <v>18681</v>
      </c>
      <c r="H35" s="24">
        <v>4958</v>
      </c>
      <c r="I35" s="24">
        <v>4285</v>
      </c>
      <c r="J35" s="24">
        <v>230</v>
      </c>
      <c r="K35" s="24">
        <v>14576</v>
      </c>
      <c r="L35" s="24">
        <v>1310</v>
      </c>
      <c r="M35" s="24">
        <v>479</v>
      </c>
      <c r="N35" s="24">
        <v>207</v>
      </c>
      <c r="O35" s="24">
        <v>66</v>
      </c>
      <c r="P35" s="24">
        <v>1956</v>
      </c>
      <c r="Q35" s="24">
        <v>273</v>
      </c>
      <c r="R35" s="24">
        <v>1769</v>
      </c>
      <c r="S35" s="24"/>
    </row>
    <row r="36" spans="2:19" x14ac:dyDescent="0.3">
      <c r="B36" s="4">
        <v>43939</v>
      </c>
      <c r="C36" s="23">
        <v>4632</v>
      </c>
      <c r="D36" s="23">
        <v>23227</v>
      </c>
      <c r="E36" s="24">
        <v>20171</v>
      </c>
      <c r="F36" s="24">
        <v>38200</v>
      </c>
      <c r="G36" s="24">
        <v>19323</v>
      </c>
      <c r="H36" s="24">
        <v>5031</v>
      </c>
      <c r="I36" s="24">
        <v>4440</v>
      </c>
      <c r="J36" s="24">
        <v>232</v>
      </c>
      <c r="K36" s="24">
        <v>15464</v>
      </c>
      <c r="L36" s="24">
        <v>1357</v>
      </c>
      <c r="M36" s="24">
        <v>520</v>
      </c>
      <c r="N36" s="24">
        <v>223</v>
      </c>
      <c r="O36" s="24">
        <v>69</v>
      </c>
      <c r="P36" s="24">
        <v>2203</v>
      </c>
      <c r="Q36" s="24">
        <v>313</v>
      </c>
      <c r="R36" s="24">
        <v>1890</v>
      </c>
      <c r="S36" s="24"/>
    </row>
    <row r="37" spans="2:19" x14ac:dyDescent="0.3">
      <c r="B37" s="4">
        <v>43940</v>
      </c>
      <c r="C37" s="23">
        <v>4632</v>
      </c>
      <c r="D37" s="23">
        <v>23660</v>
      </c>
      <c r="E37" s="24">
        <v>20590</v>
      </c>
      <c r="F37" s="24">
        <v>40109</v>
      </c>
      <c r="G37" s="24">
        <v>19718</v>
      </c>
      <c r="H37" s="24">
        <v>5118</v>
      </c>
      <c r="I37" s="24">
        <v>4569</v>
      </c>
      <c r="J37" s="24">
        <v>234</v>
      </c>
      <c r="K37" s="24">
        <v>16060</v>
      </c>
      <c r="L37" s="24">
        <v>1523</v>
      </c>
      <c r="M37" s="24">
        <v>556</v>
      </c>
      <c r="N37" s="24">
        <v>238</v>
      </c>
      <c r="O37" s="24">
        <v>71</v>
      </c>
      <c r="P37" s="24">
        <v>2377</v>
      </c>
      <c r="Q37" s="24">
        <v>361</v>
      </c>
      <c r="R37" s="24">
        <v>2017</v>
      </c>
      <c r="S37" s="24"/>
    </row>
    <row r="38" spans="2:19" x14ac:dyDescent="0.3">
      <c r="B38" s="4">
        <v>43941</v>
      </c>
      <c r="C38" s="23">
        <v>4632</v>
      </c>
      <c r="D38" s="23">
        <v>24114</v>
      </c>
      <c r="E38" s="24">
        <v>20852</v>
      </c>
      <c r="F38" s="24">
        <v>41446</v>
      </c>
      <c r="G38" s="24">
        <v>20265</v>
      </c>
      <c r="H38" s="24">
        <v>5209</v>
      </c>
      <c r="I38" s="24">
        <v>4829</v>
      </c>
      <c r="J38" s="24">
        <v>236</v>
      </c>
      <c r="K38" s="24">
        <v>16509</v>
      </c>
      <c r="L38" s="24">
        <v>1696</v>
      </c>
      <c r="M38" s="24">
        <v>592</v>
      </c>
      <c r="N38" s="24">
        <v>263</v>
      </c>
      <c r="O38" s="24">
        <v>71</v>
      </c>
      <c r="P38" s="24">
        <v>2513</v>
      </c>
      <c r="Q38" s="24">
        <v>405</v>
      </c>
      <c r="R38" s="24">
        <v>2140</v>
      </c>
      <c r="S38" s="24"/>
    </row>
    <row r="39" spans="2:19" x14ac:dyDescent="0.3">
      <c r="B39" s="4">
        <v>43942</v>
      </c>
      <c r="C39" s="23">
        <v>4632</v>
      </c>
      <c r="D39" s="23">
        <v>24648</v>
      </c>
      <c r="E39" s="24">
        <v>21282</v>
      </c>
      <c r="F39" s="24">
        <v>44246</v>
      </c>
      <c r="G39" s="24">
        <v>20796</v>
      </c>
      <c r="H39" s="24">
        <v>5297</v>
      </c>
      <c r="I39" s="24">
        <v>5058</v>
      </c>
      <c r="J39" s="24">
        <v>237</v>
      </c>
      <c r="K39" s="24">
        <v>17337</v>
      </c>
      <c r="L39" s="24">
        <v>1799</v>
      </c>
      <c r="M39" s="24">
        <v>645</v>
      </c>
      <c r="N39" s="24">
        <v>283</v>
      </c>
      <c r="O39" s="24">
        <v>74</v>
      </c>
      <c r="P39" s="24">
        <v>2682</v>
      </c>
      <c r="Q39" s="24">
        <v>456</v>
      </c>
      <c r="R39" s="24">
        <v>2259</v>
      </c>
      <c r="S39" s="24"/>
    </row>
    <row r="40" spans="2:19" x14ac:dyDescent="0.3">
      <c r="B40" s="4">
        <v>43943</v>
      </c>
      <c r="C40" s="23">
        <v>4632</v>
      </c>
      <c r="D40" s="23">
        <v>25085</v>
      </c>
      <c r="E40" s="24">
        <v>21717</v>
      </c>
      <c r="F40" s="24">
        <v>46997</v>
      </c>
      <c r="G40" s="24">
        <v>20796</v>
      </c>
      <c r="H40" s="24">
        <v>5391</v>
      </c>
      <c r="I40" s="24">
        <v>5259</v>
      </c>
      <c r="J40" s="24">
        <v>238</v>
      </c>
      <c r="K40" s="24">
        <v>18100</v>
      </c>
      <c r="L40" s="24">
        <v>2025</v>
      </c>
      <c r="M40" s="24">
        <v>681</v>
      </c>
      <c r="N40" s="24">
        <v>298</v>
      </c>
      <c r="O40" s="24">
        <v>76</v>
      </c>
      <c r="P40" s="24">
        <v>2808</v>
      </c>
      <c r="Q40" s="24">
        <v>513</v>
      </c>
      <c r="R40" s="24">
        <v>2376</v>
      </c>
      <c r="S40" s="24"/>
    </row>
    <row r="41" spans="2:19" x14ac:dyDescent="0.3">
      <c r="B41" s="4">
        <v>43944</v>
      </c>
      <c r="C41" s="23">
        <v>4632</v>
      </c>
      <c r="D41" s="23">
        <v>25549</v>
      </c>
      <c r="E41" s="24">
        <v>22157</v>
      </c>
      <c r="F41" s="24">
        <v>48979</v>
      </c>
      <c r="G41" s="24">
        <v>21856</v>
      </c>
      <c r="H41" s="24">
        <v>5481</v>
      </c>
      <c r="I41" s="24">
        <v>5489</v>
      </c>
      <c r="J41" s="24">
        <v>240</v>
      </c>
      <c r="K41" s="24">
        <v>18738</v>
      </c>
      <c r="L41" s="24">
        <v>2220</v>
      </c>
      <c r="M41" s="24">
        <v>721</v>
      </c>
      <c r="N41" s="24">
        <v>328</v>
      </c>
      <c r="O41" s="24">
        <v>77</v>
      </c>
      <c r="P41" s="24">
        <v>2956</v>
      </c>
      <c r="Q41" s="24">
        <v>555</v>
      </c>
      <c r="R41" s="24">
        <v>2491</v>
      </c>
      <c r="S41" s="24"/>
    </row>
    <row r="42" spans="2:19" x14ac:dyDescent="0.3">
      <c r="B42" s="4">
        <v>43945</v>
      </c>
      <c r="C42" s="23">
        <v>4632</v>
      </c>
      <c r="D42" s="23">
        <v>25969</v>
      </c>
      <c r="E42" s="24">
        <v>22524</v>
      </c>
      <c r="F42" s="24">
        <v>51154</v>
      </c>
      <c r="G42" s="24">
        <v>22245</v>
      </c>
      <c r="H42" s="24">
        <v>5574</v>
      </c>
      <c r="I42" s="24">
        <v>5581</v>
      </c>
      <c r="J42" s="24">
        <v>240</v>
      </c>
      <c r="K42" s="24">
        <v>19506</v>
      </c>
      <c r="L42" s="24">
        <v>2379</v>
      </c>
      <c r="M42" s="24">
        <v>780</v>
      </c>
      <c r="N42" s="24">
        <v>345</v>
      </c>
      <c r="O42" s="24">
        <v>80</v>
      </c>
      <c r="P42" s="24">
        <v>3411</v>
      </c>
      <c r="Q42" s="24">
        <v>615</v>
      </c>
      <c r="R42" s="24">
        <v>2600</v>
      </c>
      <c r="S42" s="24"/>
    </row>
    <row r="43" spans="2:19" x14ac:dyDescent="0.3">
      <c r="B43" s="4">
        <v>43946</v>
      </c>
      <c r="C43" s="23">
        <v>4632</v>
      </c>
      <c r="D43" s="23">
        <v>26384</v>
      </c>
      <c r="E43" s="24">
        <v>22902</v>
      </c>
      <c r="F43" s="24">
        <v>53266</v>
      </c>
      <c r="G43" s="24">
        <v>22614</v>
      </c>
      <c r="H43" s="24">
        <v>5650</v>
      </c>
      <c r="I43" s="24">
        <v>5786</v>
      </c>
      <c r="J43" s="24">
        <v>240</v>
      </c>
      <c r="K43" s="24">
        <v>20319</v>
      </c>
      <c r="L43" s="24">
        <v>2456</v>
      </c>
      <c r="M43" s="24">
        <v>825</v>
      </c>
      <c r="N43" s="24">
        <v>360</v>
      </c>
      <c r="O43" s="24">
        <v>81</v>
      </c>
      <c r="P43" s="24">
        <v>3762</v>
      </c>
      <c r="Q43" s="24">
        <v>681</v>
      </c>
      <c r="R43" s="24">
        <v>2706</v>
      </c>
      <c r="S43" s="24"/>
    </row>
    <row r="44" spans="2:19" x14ac:dyDescent="0.3">
      <c r="B44" s="4">
        <v>43947</v>
      </c>
      <c r="C44" s="23">
        <v>4632</v>
      </c>
      <c r="D44" s="23">
        <v>26644</v>
      </c>
      <c r="E44" s="24">
        <v>23190</v>
      </c>
      <c r="F44" s="24">
        <v>54941</v>
      </c>
      <c r="G44" s="24">
        <v>22856</v>
      </c>
      <c r="H44" s="24">
        <v>5710</v>
      </c>
      <c r="I44" s="24">
        <v>5902</v>
      </c>
      <c r="J44" s="24">
        <v>242</v>
      </c>
      <c r="K44" s="24">
        <v>20732</v>
      </c>
      <c r="L44" s="24">
        <v>2489</v>
      </c>
      <c r="M44" s="24">
        <v>880</v>
      </c>
      <c r="N44" s="24">
        <v>372</v>
      </c>
      <c r="O44" s="24">
        <v>84</v>
      </c>
      <c r="P44" s="24">
        <v>4077</v>
      </c>
      <c r="Q44" s="24">
        <v>747</v>
      </c>
      <c r="R44" s="24">
        <v>2805</v>
      </c>
      <c r="S44" s="24"/>
    </row>
    <row r="45" spans="2:19" x14ac:dyDescent="0.3">
      <c r="B45" s="4">
        <v>43948</v>
      </c>
      <c r="C45" s="23">
        <v>4633</v>
      </c>
      <c r="D45" s="23">
        <v>26977</v>
      </c>
      <c r="E45" s="24">
        <v>23521</v>
      </c>
      <c r="F45" s="24">
        <v>56173</v>
      </c>
      <c r="G45" s="24">
        <v>22856</v>
      </c>
      <c r="H45" s="24">
        <v>5806</v>
      </c>
      <c r="I45" s="24">
        <v>5985</v>
      </c>
      <c r="J45" s="24">
        <v>243</v>
      </c>
      <c r="K45" s="24">
        <v>20732</v>
      </c>
      <c r="L45" s="24">
        <v>2701</v>
      </c>
      <c r="M45" s="24">
        <v>939</v>
      </c>
      <c r="N45" s="24">
        <v>394</v>
      </c>
      <c r="O45" s="24">
        <v>84</v>
      </c>
      <c r="P45" s="24">
        <v>4304</v>
      </c>
      <c r="Q45" s="24">
        <v>794</v>
      </c>
      <c r="R45" s="24">
        <v>2900</v>
      </c>
      <c r="S45" s="24"/>
    </row>
    <row r="46" spans="2:19" x14ac:dyDescent="0.3">
      <c r="B46" s="4">
        <v>43949</v>
      </c>
      <c r="C46" s="23">
        <v>4633</v>
      </c>
      <c r="D46" s="23">
        <v>27359</v>
      </c>
      <c r="E46" s="24">
        <v>23822</v>
      </c>
      <c r="F46" s="24">
        <v>57601</v>
      </c>
      <c r="G46" s="24">
        <v>23293</v>
      </c>
      <c r="H46" s="24">
        <v>5877</v>
      </c>
      <c r="I46" s="24">
        <v>6147</v>
      </c>
      <c r="J46" s="24">
        <v>244</v>
      </c>
      <c r="K46" s="24">
        <v>21092</v>
      </c>
      <c r="L46" s="24">
        <v>2820</v>
      </c>
      <c r="M46" s="24">
        <v>977</v>
      </c>
      <c r="N46" s="24">
        <v>413</v>
      </c>
      <c r="O46" s="24">
        <v>84</v>
      </c>
      <c r="P46" s="24">
        <v>4674</v>
      </c>
      <c r="Q46" s="24">
        <v>867</v>
      </c>
      <c r="R46" s="24">
        <v>2992</v>
      </c>
      <c r="S46" s="24"/>
    </row>
    <row r="47" spans="2:19" x14ac:dyDescent="0.3">
      <c r="B47" s="4">
        <v>43950</v>
      </c>
      <c r="C47" s="23">
        <v>4633</v>
      </c>
      <c r="D47" s="23">
        <v>27682</v>
      </c>
      <c r="E47" s="24">
        <v>24275</v>
      </c>
      <c r="F47" s="24">
        <v>60495</v>
      </c>
      <c r="G47" s="24">
        <v>23660</v>
      </c>
      <c r="H47" s="24">
        <v>5975</v>
      </c>
      <c r="I47" s="24">
        <v>6326</v>
      </c>
      <c r="J47" s="24">
        <v>246</v>
      </c>
      <c r="K47" s="24">
        <v>26097</v>
      </c>
      <c r="L47" s="24">
        <v>2904</v>
      </c>
      <c r="M47" s="24">
        <v>1079</v>
      </c>
      <c r="N47" s="24">
        <v>435</v>
      </c>
      <c r="O47" s="24">
        <v>91</v>
      </c>
      <c r="P47" s="24">
        <v>5158</v>
      </c>
      <c r="Q47" s="24">
        <v>972</v>
      </c>
      <c r="R47" s="24">
        <v>3081</v>
      </c>
      <c r="S47" s="24"/>
    </row>
    <row r="48" spans="2:19" x14ac:dyDescent="0.3">
      <c r="B48" s="4">
        <v>43951</v>
      </c>
      <c r="C48" s="23">
        <v>4633</v>
      </c>
      <c r="D48" s="23">
        <v>27967</v>
      </c>
      <c r="E48" s="24">
        <v>24543</v>
      </c>
      <c r="F48" s="24">
        <v>62380</v>
      </c>
      <c r="G48" s="24">
        <v>24087</v>
      </c>
      <c r="H48" s="24">
        <v>6028</v>
      </c>
      <c r="I48" s="24">
        <v>6476</v>
      </c>
      <c r="J48" s="24">
        <v>247</v>
      </c>
      <c r="K48" s="24">
        <v>26771</v>
      </c>
      <c r="L48" s="24">
        <v>3082</v>
      </c>
      <c r="M48" s="24">
        <v>1154</v>
      </c>
      <c r="N48" s="24">
        <v>455</v>
      </c>
      <c r="O48" s="24">
        <v>94</v>
      </c>
      <c r="P48" s="24">
        <v>5583</v>
      </c>
      <c r="Q48" s="24">
        <v>1073</v>
      </c>
      <c r="R48" s="24">
        <v>3174</v>
      </c>
      <c r="S48" s="24"/>
    </row>
    <row r="49" spans="2:19" x14ac:dyDescent="0.3">
      <c r="B49" s="4">
        <v>43952</v>
      </c>
      <c r="C49" s="23">
        <v>4633</v>
      </c>
      <c r="D49" s="23">
        <v>28236</v>
      </c>
      <c r="E49" s="24">
        <v>24824</v>
      </c>
      <c r="F49" s="24">
        <v>64887</v>
      </c>
      <c r="G49" s="24">
        <v>24376</v>
      </c>
      <c r="H49" s="24">
        <v>6091</v>
      </c>
      <c r="I49" s="24">
        <v>6652</v>
      </c>
      <c r="J49" s="24">
        <v>248</v>
      </c>
      <c r="K49" s="24">
        <v>27510</v>
      </c>
      <c r="L49" s="24">
        <v>3224</v>
      </c>
      <c r="M49" s="24">
        <v>1223</v>
      </c>
      <c r="N49" s="24">
        <v>477</v>
      </c>
      <c r="O49" s="24">
        <v>95</v>
      </c>
      <c r="P49" s="24">
        <v>6017</v>
      </c>
      <c r="Q49" s="24">
        <v>1169</v>
      </c>
      <c r="R49" s="24">
        <v>3258</v>
      </c>
      <c r="S49" s="24"/>
    </row>
    <row r="50" spans="2:19" x14ac:dyDescent="0.3">
      <c r="B50" s="4">
        <v>43953</v>
      </c>
      <c r="C50" s="23">
        <v>4633</v>
      </c>
      <c r="D50" s="23">
        <v>28710</v>
      </c>
      <c r="E50" s="24">
        <v>25100</v>
      </c>
      <c r="F50" s="24">
        <v>66640</v>
      </c>
      <c r="G50" s="24">
        <v>24594</v>
      </c>
      <c r="H50" s="24">
        <v>6156</v>
      </c>
      <c r="I50" s="24">
        <v>6756</v>
      </c>
      <c r="J50" s="24">
        <v>250</v>
      </c>
      <c r="K50" s="24">
        <v>28131</v>
      </c>
      <c r="L50" s="24">
        <v>3560</v>
      </c>
      <c r="M50" s="24">
        <v>1322</v>
      </c>
      <c r="N50" s="24">
        <v>517</v>
      </c>
      <c r="O50" s="24">
        <v>95</v>
      </c>
      <c r="P50" s="24">
        <v>6434</v>
      </c>
      <c r="Q50" s="24">
        <v>1222</v>
      </c>
      <c r="R50" s="24">
        <v>3336</v>
      </c>
      <c r="S50" s="24"/>
    </row>
    <row r="51" spans="2:19" x14ac:dyDescent="0.3">
      <c r="B51" s="4">
        <v>43954</v>
      </c>
      <c r="C51" s="23">
        <v>4633</v>
      </c>
      <c r="D51" s="23">
        <v>28884</v>
      </c>
      <c r="E51" s="24">
        <v>25264</v>
      </c>
      <c r="F51" s="24">
        <v>68088</v>
      </c>
      <c r="G51" s="24">
        <v>24760</v>
      </c>
      <c r="H51" s="24">
        <v>6203</v>
      </c>
      <c r="I51" s="24">
        <v>6834</v>
      </c>
      <c r="J51" s="24">
        <v>250</v>
      </c>
      <c r="K51" s="24">
        <v>28446</v>
      </c>
      <c r="L51" s="24">
        <v>3606</v>
      </c>
      <c r="M51" s="24">
        <v>1391</v>
      </c>
      <c r="N51" s="24">
        <v>536</v>
      </c>
      <c r="O51" s="24">
        <v>96</v>
      </c>
      <c r="P51" s="24">
        <v>6761</v>
      </c>
      <c r="Q51" s="24">
        <v>1280</v>
      </c>
      <c r="R51" s="24">
        <v>3397</v>
      </c>
      <c r="S51" s="24"/>
    </row>
    <row r="52" spans="2:19" x14ac:dyDescent="0.3">
      <c r="B52" s="4">
        <v>43955</v>
      </c>
      <c r="C52" s="23">
        <v>4633</v>
      </c>
      <c r="D52" s="23">
        <v>29079</v>
      </c>
      <c r="E52" s="24">
        <v>25428</v>
      </c>
      <c r="F52" s="24">
        <v>69064</v>
      </c>
      <c r="G52" s="24">
        <v>24895</v>
      </c>
      <c r="H52" s="24">
        <v>6277</v>
      </c>
      <c r="I52" s="24">
        <v>6880</v>
      </c>
      <c r="J52" s="24">
        <v>252</v>
      </c>
      <c r="K52" s="24">
        <v>28734</v>
      </c>
      <c r="L52" s="24">
        <v>3767</v>
      </c>
      <c r="M52" s="24">
        <v>1524</v>
      </c>
      <c r="N52" s="24">
        <v>555</v>
      </c>
      <c r="O52" s="24">
        <v>97</v>
      </c>
      <c r="P52" s="24">
        <v>7169</v>
      </c>
      <c r="Q52" s="24">
        <v>1356</v>
      </c>
      <c r="R52" s="24">
        <v>3461</v>
      </c>
      <c r="S52" s="24"/>
    </row>
    <row r="53" spans="2:19" x14ac:dyDescent="0.3">
      <c r="B53" s="4">
        <v>43956</v>
      </c>
      <c r="C53" s="23">
        <v>4633</v>
      </c>
      <c r="D53" s="23">
        <v>29315</v>
      </c>
      <c r="E53" s="24">
        <v>25613</v>
      </c>
      <c r="F53" s="24">
        <v>71148</v>
      </c>
      <c r="G53" s="24">
        <v>25201</v>
      </c>
      <c r="H53" s="24">
        <v>6340</v>
      </c>
      <c r="I53" s="24">
        <v>7000</v>
      </c>
      <c r="J53" s="24">
        <v>254</v>
      </c>
      <c r="K53" s="24">
        <v>29427</v>
      </c>
      <c r="L53" s="24">
        <v>3918</v>
      </c>
      <c r="M53" s="24">
        <v>1693</v>
      </c>
      <c r="N53" s="24">
        <v>566</v>
      </c>
      <c r="O53" s="24">
        <v>98</v>
      </c>
      <c r="P53" s="24">
        <v>7478</v>
      </c>
      <c r="Q53" s="24">
        <v>1451</v>
      </c>
      <c r="R53" s="24">
        <v>3520</v>
      </c>
      <c r="S53" s="24"/>
    </row>
    <row r="54" spans="2:19" x14ac:dyDescent="0.3">
      <c r="B54" s="4">
        <v>43957</v>
      </c>
      <c r="C54" s="23">
        <v>4633</v>
      </c>
      <c r="D54" s="23">
        <v>29684</v>
      </c>
      <c r="E54" s="24">
        <v>25857</v>
      </c>
      <c r="F54" s="24">
        <v>73234</v>
      </c>
      <c r="G54" s="24">
        <v>25351</v>
      </c>
      <c r="H54" s="24">
        <v>6418</v>
      </c>
      <c r="I54" s="24">
        <v>7143</v>
      </c>
      <c r="J54" s="24">
        <v>255</v>
      </c>
      <c r="K54" s="24">
        <v>30076</v>
      </c>
      <c r="L54" s="24">
        <v>4223</v>
      </c>
      <c r="M54" s="24">
        <v>1785</v>
      </c>
      <c r="N54" s="24">
        <v>577</v>
      </c>
      <c r="O54" s="24">
        <v>98</v>
      </c>
      <c r="P54" s="24">
        <v>8035</v>
      </c>
      <c r="Q54" s="24">
        <v>1537</v>
      </c>
      <c r="R54" s="24">
        <v>3584</v>
      </c>
      <c r="S54" s="24"/>
    </row>
    <row r="55" spans="2:19" x14ac:dyDescent="0.3">
      <c r="B55" s="4">
        <v>43958</v>
      </c>
      <c r="C55" s="23">
        <v>4633</v>
      </c>
      <c r="D55" s="23">
        <v>29958</v>
      </c>
      <c r="E55" s="24">
        <v>26070</v>
      </c>
      <c r="F55" s="24">
        <v>76052</v>
      </c>
      <c r="G55" s="24">
        <v>25809</v>
      </c>
      <c r="H55" s="24">
        <v>6486</v>
      </c>
      <c r="I55" s="24">
        <v>7285</v>
      </c>
      <c r="J55" s="24">
        <v>256</v>
      </c>
      <c r="K55" s="24">
        <v>30615</v>
      </c>
      <c r="L55" s="24">
        <v>4404</v>
      </c>
      <c r="M55" s="24">
        <v>1889</v>
      </c>
      <c r="N55" s="24">
        <v>590</v>
      </c>
      <c r="O55" s="24">
        <v>98</v>
      </c>
      <c r="P55" s="24">
        <v>8627</v>
      </c>
      <c r="Q55" s="24">
        <v>1625</v>
      </c>
      <c r="R55" s="24">
        <v>3641</v>
      </c>
      <c r="S55" s="24"/>
    </row>
    <row r="56" spans="2:19" x14ac:dyDescent="0.3">
      <c r="B56" s="4">
        <v>43959</v>
      </c>
      <c r="C56" s="23">
        <v>4633</v>
      </c>
      <c r="D56" s="23">
        <v>30201</v>
      </c>
      <c r="E56" s="24">
        <v>26299</v>
      </c>
      <c r="F56" s="24">
        <v>77630</v>
      </c>
      <c r="G56" s="24">
        <v>25987</v>
      </c>
      <c r="H56" s="24">
        <v>6541</v>
      </c>
      <c r="I56" s="24">
        <v>7400</v>
      </c>
      <c r="J56" s="24">
        <v>256</v>
      </c>
      <c r="K56" s="24">
        <v>31241</v>
      </c>
      <c r="L56" s="24">
        <v>4473</v>
      </c>
      <c r="M56" s="24">
        <v>1985</v>
      </c>
      <c r="N56" s="24">
        <v>606</v>
      </c>
      <c r="O56" s="24">
        <v>98</v>
      </c>
      <c r="P56" s="24">
        <v>9600</v>
      </c>
      <c r="Q56" s="24">
        <v>1723</v>
      </c>
      <c r="R56" s="24">
        <v>3689</v>
      </c>
      <c r="S56" s="24"/>
    </row>
    <row r="57" spans="2:19" x14ac:dyDescent="0.3">
      <c r="B57" s="4">
        <v>43960</v>
      </c>
      <c r="C57" s="23">
        <v>4633</v>
      </c>
      <c r="D57" s="23">
        <v>30395</v>
      </c>
      <c r="E57" s="24">
        <v>26478</v>
      </c>
      <c r="F57" s="24">
        <v>79244</v>
      </c>
      <c r="G57" s="24">
        <v>26230</v>
      </c>
      <c r="H57" s="24">
        <v>6589</v>
      </c>
      <c r="I57" s="24">
        <v>7515</v>
      </c>
      <c r="J57" s="24">
        <v>256</v>
      </c>
      <c r="K57" s="24">
        <v>31587</v>
      </c>
      <c r="L57" s="24">
        <v>4628</v>
      </c>
      <c r="M57" s="24">
        <v>2101</v>
      </c>
      <c r="N57" s="24">
        <v>624</v>
      </c>
      <c r="O57" s="24">
        <v>99</v>
      </c>
      <c r="P57" s="24">
        <v>10100</v>
      </c>
      <c r="Q57" s="24">
        <v>1827</v>
      </c>
      <c r="R57" s="24">
        <v>3739</v>
      </c>
      <c r="S57" s="24"/>
    </row>
    <row r="58" spans="2:19" x14ac:dyDescent="0.3">
      <c r="B58" s="4">
        <v>43961</v>
      </c>
      <c r="C58" s="23">
        <v>4633</v>
      </c>
      <c r="D58" s="23">
        <v>30560</v>
      </c>
      <c r="E58" s="24">
        <v>26621</v>
      </c>
      <c r="F58" s="24">
        <v>80351</v>
      </c>
      <c r="G58" s="24">
        <v>26380</v>
      </c>
      <c r="H58" s="24">
        <v>6640</v>
      </c>
      <c r="I58" s="24">
        <v>7553</v>
      </c>
      <c r="J58" s="24">
        <v>256</v>
      </c>
      <c r="K58" s="24">
        <v>31855</v>
      </c>
      <c r="L58" s="24">
        <v>4870</v>
      </c>
      <c r="M58" s="24">
        <v>2212</v>
      </c>
      <c r="N58" s="24">
        <v>633</v>
      </c>
      <c r="O58" s="24">
        <v>99</v>
      </c>
      <c r="P58" s="24">
        <v>10739</v>
      </c>
      <c r="Q58" s="24">
        <v>1915</v>
      </c>
      <c r="R58" s="24">
        <v>3786</v>
      </c>
      <c r="S58" s="24"/>
    </row>
    <row r="59" spans="2:19" x14ac:dyDescent="0.3">
      <c r="B59" s="4">
        <v>43962</v>
      </c>
      <c r="C59" s="23">
        <v>4633</v>
      </c>
      <c r="D59" s="23">
        <v>30739</v>
      </c>
      <c r="E59" s="24">
        <v>26744</v>
      </c>
      <c r="F59" s="24">
        <v>81141</v>
      </c>
      <c r="G59" s="24">
        <v>26380</v>
      </c>
      <c r="H59" s="24">
        <v>6685</v>
      </c>
      <c r="I59" s="24">
        <v>7575</v>
      </c>
      <c r="J59" s="24">
        <v>256</v>
      </c>
      <c r="K59" s="24">
        <v>32065</v>
      </c>
      <c r="L59" s="24">
        <v>4907</v>
      </c>
      <c r="M59" s="24">
        <v>2294</v>
      </c>
      <c r="N59" s="24">
        <v>657</v>
      </c>
      <c r="O59" s="24">
        <v>99</v>
      </c>
      <c r="P59" s="24">
        <v>11207</v>
      </c>
      <c r="Q59" s="24">
        <v>2009</v>
      </c>
      <c r="R59" s="24">
        <v>3841</v>
      </c>
      <c r="S59" s="24"/>
    </row>
    <row r="60" spans="2:19" x14ac:dyDescent="0.3">
      <c r="B60" s="4">
        <v>43963</v>
      </c>
      <c r="C60" s="23">
        <v>4633</v>
      </c>
      <c r="D60" s="23">
        <v>30911</v>
      </c>
      <c r="E60" s="24">
        <v>26920</v>
      </c>
      <c r="F60" s="24">
        <v>82555</v>
      </c>
      <c r="G60" s="24">
        <v>26643</v>
      </c>
      <c r="H60" s="24">
        <v>6733</v>
      </c>
      <c r="I60" s="24">
        <v>7688</v>
      </c>
      <c r="J60" s="24">
        <v>258</v>
      </c>
      <c r="K60" s="24">
        <v>32692</v>
      </c>
      <c r="L60" s="24">
        <v>5049</v>
      </c>
      <c r="M60" s="24">
        <v>2415</v>
      </c>
      <c r="N60" s="24">
        <v>678</v>
      </c>
      <c r="O60" s="24">
        <v>99</v>
      </c>
      <c r="P60" s="24">
        <v>12033</v>
      </c>
      <c r="Q60" s="24">
        <v>2116</v>
      </c>
      <c r="R60" s="24">
        <v>3894</v>
      </c>
      <c r="S60" s="24"/>
    </row>
    <row r="61" spans="2:19" x14ac:dyDescent="0.3">
      <c r="B61" s="4">
        <v>43964</v>
      </c>
      <c r="C61" s="23">
        <v>4633</v>
      </c>
      <c r="D61" s="23">
        <v>31106</v>
      </c>
      <c r="E61" s="24">
        <v>27104</v>
      </c>
      <c r="F61" s="24">
        <v>84187</v>
      </c>
      <c r="G61" s="24">
        <v>26991</v>
      </c>
      <c r="H61" s="24">
        <v>6783</v>
      </c>
      <c r="I61" s="24">
        <v>7762</v>
      </c>
      <c r="J61" s="24">
        <v>259</v>
      </c>
      <c r="K61" s="24">
        <v>33186</v>
      </c>
      <c r="L61" s="24">
        <v>5209</v>
      </c>
      <c r="M61" s="24">
        <v>2551</v>
      </c>
      <c r="N61" s="24">
        <v>696</v>
      </c>
      <c r="O61" s="24">
        <v>99</v>
      </c>
      <c r="P61" s="24">
        <v>12635</v>
      </c>
      <c r="Q61" s="24">
        <v>2212</v>
      </c>
      <c r="R61" s="24">
        <v>3952</v>
      </c>
      <c r="S61" s="24"/>
    </row>
    <row r="62" spans="2:19" x14ac:dyDescent="0.3">
      <c r="B62" s="4">
        <v>43965</v>
      </c>
      <c r="C62" s="23">
        <v>4633</v>
      </c>
      <c r="D62" s="23">
        <v>31368</v>
      </c>
      <c r="E62" s="24">
        <v>27321</v>
      </c>
      <c r="F62" s="24">
        <v>85991</v>
      </c>
      <c r="G62" s="24">
        <v>27074</v>
      </c>
      <c r="H62" s="24">
        <v>6854</v>
      </c>
      <c r="I62" s="24">
        <v>7926</v>
      </c>
      <c r="J62" s="24">
        <v>260</v>
      </c>
      <c r="K62" s="24">
        <v>33614</v>
      </c>
      <c r="L62" s="24">
        <v>5337</v>
      </c>
      <c r="M62" s="24">
        <v>2649</v>
      </c>
      <c r="N62" s="24">
        <v>712</v>
      </c>
      <c r="O62" s="24">
        <v>99</v>
      </c>
      <c r="P62" s="24">
        <v>13555</v>
      </c>
      <c r="Q62" s="24">
        <v>2305</v>
      </c>
      <c r="R62" s="24">
        <v>4007</v>
      </c>
      <c r="S62" s="24"/>
    </row>
    <row r="63" spans="2:19" x14ac:dyDescent="0.3">
      <c r="B63" s="4">
        <v>43966</v>
      </c>
      <c r="C63" s="23">
        <v>4633</v>
      </c>
      <c r="D63" s="23">
        <v>31610</v>
      </c>
      <c r="E63" s="24">
        <v>27459</v>
      </c>
      <c r="F63" s="24">
        <v>87707</v>
      </c>
      <c r="G63" s="24">
        <v>27425</v>
      </c>
      <c r="H63" s="24">
        <v>6902</v>
      </c>
      <c r="I63" s="24">
        <v>7933</v>
      </c>
      <c r="J63" s="24">
        <v>260</v>
      </c>
      <c r="K63" s="24">
        <v>33998</v>
      </c>
      <c r="L63" s="24">
        <v>5553</v>
      </c>
      <c r="M63" s="24">
        <v>2753</v>
      </c>
      <c r="N63" s="24">
        <v>729</v>
      </c>
      <c r="O63" s="24">
        <v>99</v>
      </c>
      <c r="P63" s="24">
        <v>14267</v>
      </c>
      <c r="Q63" s="24">
        <v>2418</v>
      </c>
      <c r="R63" s="24">
        <v>4055</v>
      </c>
      <c r="S63" s="24"/>
    </row>
    <row r="64" spans="2:19" x14ac:dyDescent="0.3">
      <c r="B64" s="4">
        <v>43967</v>
      </c>
      <c r="C64" s="23">
        <v>4633</v>
      </c>
      <c r="D64" s="23">
        <v>31763</v>
      </c>
      <c r="E64" s="24">
        <v>27563</v>
      </c>
      <c r="F64" s="24">
        <v>88987</v>
      </c>
      <c r="G64" s="24">
        <v>27529</v>
      </c>
      <c r="H64" s="24">
        <v>6937</v>
      </c>
      <c r="I64" s="24">
        <v>8026</v>
      </c>
      <c r="J64" s="24">
        <v>262</v>
      </c>
      <c r="K64" s="24">
        <v>34466</v>
      </c>
      <c r="L64" s="24">
        <v>5677</v>
      </c>
      <c r="M64" s="24">
        <v>2871</v>
      </c>
      <c r="N64" s="24">
        <v>748</v>
      </c>
      <c r="O64" s="24">
        <v>99</v>
      </c>
      <c r="P64" s="24">
        <v>15046</v>
      </c>
      <c r="Q64" s="24">
        <v>2537</v>
      </c>
      <c r="R64" s="24">
        <v>4096</v>
      </c>
      <c r="S64" s="24"/>
    </row>
    <row r="65" spans="2:19" x14ac:dyDescent="0.3">
      <c r="B65" s="4">
        <v>43968</v>
      </c>
      <c r="C65" s="23">
        <v>4634</v>
      </c>
      <c r="D65" s="23">
        <v>31908</v>
      </c>
      <c r="E65" s="24">
        <v>27650</v>
      </c>
      <c r="F65" s="24">
        <v>90332</v>
      </c>
      <c r="G65" s="24">
        <v>27625</v>
      </c>
      <c r="H65" s="24">
        <v>6988</v>
      </c>
      <c r="I65" s="24">
        <v>8035</v>
      </c>
      <c r="J65" s="24">
        <v>262</v>
      </c>
      <c r="K65" s="24">
        <v>34636</v>
      </c>
      <c r="L65" s="24">
        <v>5781</v>
      </c>
      <c r="M65" s="24">
        <v>3025</v>
      </c>
      <c r="N65" s="24">
        <v>756</v>
      </c>
      <c r="O65" s="24">
        <v>99</v>
      </c>
      <c r="P65" s="24">
        <v>15668</v>
      </c>
      <c r="Q65" s="24">
        <v>2631</v>
      </c>
      <c r="R65" s="24">
        <v>4140</v>
      </c>
      <c r="S65" s="24"/>
    </row>
    <row r="66" spans="2:19" x14ac:dyDescent="0.3">
      <c r="B66" s="4">
        <v>43969</v>
      </c>
      <c r="C66" s="23">
        <v>4634</v>
      </c>
      <c r="D66" s="23">
        <v>32007</v>
      </c>
      <c r="E66" s="24">
        <v>27709</v>
      </c>
      <c r="F66" s="24">
        <v>91306</v>
      </c>
      <c r="G66" s="24">
        <v>28108</v>
      </c>
      <c r="H66" s="24">
        <v>7057</v>
      </c>
      <c r="I66" s="24">
        <v>8120</v>
      </c>
      <c r="J66" s="24">
        <v>263</v>
      </c>
      <c r="K66" s="24">
        <v>34796</v>
      </c>
      <c r="L66" s="24">
        <v>5839</v>
      </c>
      <c r="M66" s="24">
        <v>3155</v>
      </c>
      <c r="N66" s="24">
        <v>768</v>
      </c>
      <c r="O66" s="24">
        <v>99</v>
      </c>
      <c r="P66" s="24">
        <v>16370</v>
      </c>
      <c r="Q66" s="24">
        <v>2722</v>
      </c>
      <c r="R66" s="24">
        <v>4171</v>
      </c>
      <c r="S66" s="24"/>
    </row>
    <row r="67" spans="2:19" x14ac:dyDescent="0.3">
      <c r="B67" s="4">
        <v>43970</v>
      </c>
      <c r="C67" s="23">
        <v>4634</v>
      </c>
      <c r="D67" s="23">
        <v>32169</v>
      </c>
      <c r="E67" s="24">
        <v>27778</v>
      </c>
      <c r="F67" s="24">
        <v>92520</v>
      </c>
      <c r="G67" s="24">
        <v>28239</v>
      </c>
      <c r="H67" s="24">
        <v>7119</v>
      </c>
      <c r="I67" s="24">
        <v>8174</v>
      </c>
      <c r="J67" s="24">
        <v>263</v>
      </c>
      <c r="K67" s="24">
        <v>35341</v>
      </c>
      <c r="L67" s="24">
        <v>5858</v>
      </c>
      <c r="M67" s="24">
        <v>3301</v>
      </c>
      <c r="N67" s="24">
        <v>773</v>
      </c>
      <c r="O67" s="24">
        <v>100</v>
      </c>
      <c r="P67" s="24">
        <v>17509</v>
      </c>
      <c r="Q67" s="24">
        <v>2837</v>
      </c>
      <c r="R67" s="24">
        <v>4199</v>
      </c>
      <c r="S67" s="24"/>
    </row>
    <row r="68" spans="2:19" x14ac:dyDescent="0.3">
      <c r="B68" s="4">
        <v>43971</v>
      </c>
      <c r="C68" s="23">
        <v>4634</v>
      </c>
      <c r="D68" s="23">
        <v>32330</v>
      </c>
      <c r="E68" s="24">
        <v>27888</v>
      </c>
      <c r="F68" s="24">
        <v>93894</v>
      </c>
      <c r="G68" s="24">
        <v>28022</v>
      </c>
      <c r="H68" s="24">
        <v>7183</v>
      </c>
      <c r="I68" s="24">
        <v>8202</v>
      </c>
      <c r="J68" s="24">
        <v>263</v>
      </c>
      <c r="K68" s="24">
        <v>35704</v>
      </c>
      <c r="L68" s="24">
        <v>6027</v>
      </c>
      <c r="M68" s="24">
        <v>3434</v>
      </c>
      <c r="N68" s="24">
        <v>784</v>
      </c>
      <c r="O68" s="24">
        <v>100</v>
      </c>
      <c r="P68" s="24">
        <v>18130</v>
      </c>
      <c r="Q68" s="24">
        <v>2972</v>
      </c>
      <c r="R68" s="24">
        <v>4222</v>
      </c>
      <c r="S68" s="24"/>
    </row>
    <row r="69" spans="2:19" x14ac:dyDescent="0.3">
      <c r="B69" s="8">
        <v>43973</v>
      </c>
      <c r="C69" s="27">
        <v>4634</v>
      </c>
      <c r="D69" s="27">
        <v>32616</v>
      </c>
      <c r="E69" s="28">
        <v>27888</v>
      </c>
      <c r="F69" s="28">
        <v>96943</v>
      </c>
      <c r="G69" s="28">
        <v>28215</v>
      </c>
      <c r="H69" s="28">
        <v>7300</v>
      </c>
      <c r="I69" s="28">
        <v>8318</v>
      </c>
      <c r="J69" s="28">
        <v>264</v>
      </c>
      <c r="K69" s="28">
        <v>36393</v>
      </c>
      <c r="L69" s="28">
        <v>6180</v>
      </c>
      <c r="M69" s="28">
        <v>3707</v>
      </c>
      <c r="N69" s="28">
        <v>799</v>
      </c>
      <c r="O69" s="28">
        <v>100</v>
      </c>
      <c r="P69" s="28">
        <v>20267</v>
      </c>
      <c r="Q69" s="24">
        <v>3249</v>
      </c>
      <c r="R69" s="24">
        <v>4276</v>
      </c>
      <c r="S69" s="24"/>
    </row>
    <row r="70" spans="2:19" x14ac:dyDescent="0.3">
      <c r="B70" s="8">
        <v>43974</v>
      </c>
      <c r="C70" s="23">
        <v>4634</v>
      </c>
      <c r="D70" s="23">
        <v>32735</v>
      </c>
      <c r="E70" s="24">
        <v>28628</v>
      </c>
      <c r="F70" s="24">
        <v>98145</v>
      </c>
      <c r="G70" s="24">
        <v>28289</v>
      </c>
      <c r="H70" s="24">
        <v>7359</v>
      </c>
      <c r="I70" s="24">
        <v>8361</v>
      </c>
      <c r="J70" s="24">
        <v>266</v>
      </c>
      <c r="K70" s="24">
        <v>36675</v>
      </c>
      <c r="L70" s="24">
        <v>6277</v>
      </c>
      <c r="M70" s="24">
        <v>3868</v>
      </c>
      <c r="N70" s="24">
        <v>825</v>
      </c>
      <c r="O70" s="24">
        <v>102</v>
      </c>
      <c r="P70" s="24">
        <v>21678</v>
      </c>
      <c r="Q70" s="24">
        <v>3388</v>
      </c>
      <c r="R70" s="24">
        <v>4308</v>
      </c>
      <c r="S70" s="24"/>
    </row>
    <row r="71" spans="2:19" x14ac:dyDescent="0.3">
      <c r="B71" s="8">
        <v>43975</v>
      </c>
      <c r="C71" s="23">
        <v>4634</v>
      </c>
      <c r="D71" s="23">
        <v>32785</v>
      </c>
      <c r="E71" s="24">
        <v>28752</v>
      </c>
      <c r="F71" s="24">
        <v>98833</v>
      </c>
      <c r="G71" s="24">
        <v>28332</v>
      </c>
      <c r="H71" s="24">
        <v>7417</v>
      </c>
      <c r="I71" s="24">
        <v>8375</v>
      </c>
      <c r="J71" s="24">
        <v>266</v>
      </c>
      <c r="K71" s="24">
        <v>36793</v>
      </c>
      <c r="L71" s="24">
        <v>6380</v>
      </c>
      <c r="M71" s="24">
        <v>4014</v>
      </c>
      <c r="N71" s="24">
        <v>825</v>
      </c>
      <c r="O71" s="24">
        <v>102</v>
      </c>
      <c r="P71" s="24">
        <v>22288</v>
      </c>
      <c r="Q71" s="24">
        <v>3541</v>
      </c>
      <c r="R71" s="24">
        <v>4340</v>
      </c>
      <c r="S71" s="24"/>
    </row>
    <row r="72" spans="2:19" x14ac:dyDescent="0.3">
      <c r="B72" s="8">
        <v>43976</v>
      </c>
      <c r="C72" s="23">
        <v>4634</v>
      </c>
      <c r="D72" s="23">
        <v>32877</v>
      </c>
      <c r="E72" s="24">
        <v>26834</v>
      </c>
      <c r="F72" s="24">
        <v>99537</v>
      </c>
      <c r="G72" s="24">
        <v>28367</v>
      </c>
      <c r="H72" s="24">
        <v>7451</v>
      </c>
      <c r="I72" s="24">
        <v>8421</v>
      </c>
      <c r="J72" s="24">
        <v>267</v>
      </c>
      <c r="K72" s="24">
        <v>36914</v>
      </c>
      <c r="L72" s="24">
        <v>6453</v>
      </c>
      <c r="M72" s="24">
        <v>4172</v>
      </c>
      <c r="N72" s="24">
        <v>843</v>
      </c>
      <c r="O72" s="24"/>
      <c r="P72" s="24">
        <v>22965</v>
      </c>
      <c r="Q72" s="24">
        <v>3633</v>
      </c>
      <c r="R72" s="24">
        <v>4369</v>
      </c>
      <c r="S72" s="24"/>
    </row>
    <row r="73" spans="2:19" x14ac:dyDescent="0.3">
      <c r="B73" s="8">
        <v>43977</v>
      </c>
      <c r="C73" s="23">
        <v>4634</v>
      </c>
      <c r="D73" s="23">
        <v>32955</v>
      </c>
      <c r="E73" s="24">
        <v>27117</v>
      </c>
      <c r="F73" s="24">
        <v>100088</v>
      </c>
      <c r="G73" s="24">
        <v>28432</v>
      </c>
      <c r="H73" s="24">
        <v>7508</v>
      </c>
      <c r="I73" s="24">
        <v>8475</v>
      </c>
      <c r="J73" s="24">
        <v>269</v>
      </c>
      <c r="K73" s="24">
        <v>37048</v>
      </c>
      <c r="L73" s="24">
        <v>6566</v>
      </c>
      <c r="M73" s="24">
        <v>4349</v>
      </c>
      <c r="N73" s="24">
        <v>860</v>
      </c>
      <c r="O73" s="24"/>
      <c r="P73" s="24">
        <v>23911</v>
      </c>
      <c r="Q73" s="28">
        <v>3807</v>
      </c>
      <c r="R73" s="28">
        <v>4397</v>
      </c>
      <c r="S73" s="24"/>
    </row>
    <row r="74" spans="2:19" x14ac:dyDescent="0.3">
      <c r="B74" s="8">
        <v>43978</v>
      </c>
      <c r="C74" s="23">
        <v>4634</v>
      </c>
      <c r="D74" s="23">
        <v>33072</v>
      </c>
      <c r="E74" s="24">
        <v>27118</v>
      </c>
      <c r="F74" s="24">
        <v>101285</v>
      </c>
      <c r="G74" s="24">
        <v>28530</v>
      </c>
      <c r="H74" s="24">
        <v>7564</v>
      </c>
      <c r="I74" s="24">
        <v>8525</v>
      </c>
      <c r="J74" s="24">
        <v>269</v>
      </c>
      <c r="K74" s="24">
        <v>37460</v>
      </c>
      <c r="L74" s="24">
        <v>6760</v>
      </c>
      <c r="M74" s="24">
        <v>4528</v>
      </c>
      <c r="N74" s="24">
        <v>869</v>
      </c>
      <c r="O74" s="24"/>
      <c r="P74" s="24">
        <v>24746</v>
      </c>
      <c r="Q74" s="24">
        <v>3968</v>
      </c>
      <c r="R74" s="24">
        <v>4431</v>
      </c>
      <c r="S74" s="24"/>
    </row>
    <row r="75" spans="2:19" x14ac:dyDescent="0.3">
      <c r="B75" s="8">
        <v>43979</v>
      </c>
      <c r="C75" s="23">
        <v>4634</v>
      </c>
      <c r="D75" s="23">
        <v>33142</v>
      </c>
      <c r="E75" s="24">
        <v>27118</v>
      </c>
      <c r="F75" s="24">
        <v>102794</v>
      </c>
      <c r="G75" s="24">
        <v>28596</v>
      </c>
      <c r="H75" s="24">
        <v>7627</v>
      </c>
      <c r="I75" s="24">
        <v>8564</v>
      </c>
      <c r="J75" s="24">
        <v>269</v>
      </c>
      <c r="K75" s="24">
        <v>37837</v>
      </c>
      <c r="L75" s="24">
        <v>6873</v>
      </c>
      <c r="M75" s="24">
        <v>4711</v>
      </c>
      <c r="N75" s="24">
        <v>882</v>
      </c>
      <c r="O75" s="24"/>
      <c r="P75" s="24">
        <v>25935</v>
      </c>
      <c r="Q75" s="24">
        <v>4142</v>
      </c>
      <c r="R75" s="24">
        <v>4461</v>
      </c>
      <c r="S75" s="24"/>
    </row>
    <row r="76" spans="2:19" x14ac:dyDescent="0.3">
      <c r="B76" s="8">
        <v>43980</v>
      </c>
      <c r="C76" s="23">
        <v>4634</v>
      </c>
      <c r="D76" s="23">
        <v>33229</v>
      </c>
      <c r="E76" s="24">
        <v>27118</v>
      </c>
      <c r="F76" s="24">
        <v>103813</v>
      </c>
      <c r="G76" s="24">
        <v>28662</v>
      </c>
      <c r="H76" s="24">
        <v>7677</v>
      </c>
      <c r="I76" s="24">
        <v>8596</v>
      </c>
      <c r="J76" s="24">
        <v>269</v>
      </c>
      <c r="K76" s="24">
        <v>38161</v>
      </c>
      <c r="L76" s="24">
        <v>6979</v>
      </c>
      <c r="M76" s="24">
        <v>4975</v>
      </c>
      <c r="N76" s="24">
        <v>889</v>
      </c>
      <c r="O76" s="24"/>
      <c r="P76" s="24">
        <v>26899</v>
      </c>
      <c r="Q76" s="24">
        <v>4374</v>
      </c>
      <c r="R76" s="24">
        <v>4489</v>
      </c>
      <c r="S76" s="24"/>
    </row>
    <row r="77" spans="2:19" x14ac:dyDescent="0.3">
      <c r="B77" s="8">
        <v>43981</v>
      </c>
      <c r="C77" s="23">
        <v>4634</v>
      </c>
      <c r="D77" s="23">
        <v>33340</v>
      </c>
      <c r="E77" s="24">
        <v>27125</v>
      </c>
      <c r="F77" s="24">
        <v>104977</v>
      </c>
      <c r="G77" s="24">
        <v>28714</v>
      </c>
      <c r="H77" s="24">
        <v>7734</v>
      </c>
      <c r="I77" s="24">
        <v>8600</v>
      </c>
      <c r="J77" s="24">
        <v>269</v>
      </c>
      <c r="K77" s="24">
        <v>38376</v>
      </c>
      <c r="L77" s="24">
        <v>7073</v>
      </c>
      <c r="M77" s="24">
        <v>5185</v>
      </c>
      <c r="N77" s="24">
        <v>894</v>
      </c>
      <c r="O77" s="24"/>
      <c r="P77" s="24">
        <v>28015</v>
      </c>
      <c r="Q77" s="24">
        <v>4555</v>
      </c>
      <c r="R77" s="24">
        <v>4515</v>
      </c>
      <c r="S77" s="24"/>
    </row>
    <row r="78" spans="2:19" x14ac:dyDescent="0.3">
      <c r="B78" s="8">
        <v>43982</v>
      </c>
      <c r="C78" s="23">
        <v>4634</v>
      </c>
      <c r="D78" s="23">
        <v>33415</v>
      </c>
      <c r="E78" s="24">
        <v>27127</v>
      </c>
      <c r="F78" s="24">
        <v>105877</v>
      </c>
      <c r="G78" s="24">
        <v>28771</v>
      </c>
      <c r="H78" s="24">
        <v>7797</v>
      </c>
      <c r="I78" s="24">
        <v>8605</v>
      </c>
      <c r="J78" s="24">
        <v>270</v>
      </c>
      <c r="K78" s="24">
        <v>38489</v>
      </c>
      <c r="L78" s="24">
        <v>7092</v>
      </c>
      <c r="M78" s="24">
        <v>5406</v>
      </c>
      <c r="N78" s="24">
        <v>897</v>
      </c>
      <c r="O78" s="24"/>
      <c r="P78" s="24">
        <v>28872</v>
      </c>
      <c r="Q78" s="24">
        <v>4693</v>
      </c>
      <c r="R78" s="24">
        <v>4540</v>
      </c>
      <c r="S78" s="24"/>
    </row>
    <row r="79" spans="2:19" x14ac:dyDescent="0.3">
      <c r="B79" s="8">
        <v>43983</v>
      </c>
      <c r="C79" s="23">
        <v>4634</v>
      </c>
      <c r="D79" s="23">
        <v>33475</v>
      </c>
      <c r="E79" s="24">
        <v>27127</v>
      </c>
      <c r="F79" s="24">
        <v>106323</v>
      </c>
      <c r="G79" s="24">
        <v>28802</v>
      </c>
      <c r="H79" s="24">
        <v>7878</v>
      </c>
      <c r="I79" s="24">
        <v>8605</v>
      </c>
      <c r="J79" s="24">
        <v>271</v>
      </c>
      <c r="K79" s="24">
        <v>38489</v>
      </c>
      <c r="L79" s="24">
        <v>7325</v>
      </c>
      <c r="M79" s="24">
        <v>5603</v>
      </c>
      <c r="N79" s="24">
        <v>898</v>
      </c>
      <c r="O79" s="24"/>
      <c r="P79" s="24">
        <v>29341</v>
      </c>
      <c r="Q79" s="24">
        <v>4855</v>
      </c>
      <c r="R79" s="24">
        <v>4540</v>
      </c>
      <c r="S79" s="24"/>
    </row>
    <row r="80" spans="2:19" x14ac:dyDescent="0.3">
      <c r="B80" s="8">
        <v>43984</v>
      </c>
      <c r="C80" s="23">
        <v>4634</v>
      </c>
      <c r="D80" s="23">
        <v>33530</v>
      </c>
      <c r="E80" s="24">
        <v>27127</v>
      </c>
      <c r="F80" s="24">
        <v>107530</v>
      </c>
      <c r="G80" s="24">
        <v>28833</v>
      </c>
      <c r="H80" s="24">
        <v>7942</v>
      </c>
      <c r="I80" s="24">
        <v>8651</v>
      </c>
      <c r="J80" s="24">
        <v>272</v>
      </c>
      <c r="K80" s="24">
        <v>39369</v>
      </c>
      <c r="L80" s="24">
        <v>7395</v>
      </c>
      <c r="M80" s="24">
        <v>5829</v>
      </c>
      <c r="N80" s="24">
        <v>901</v>
      </c>
      <c r="O80" s="24"/>
      <c r="P80" s="24">
        <v>30152</v>
      </c>
      <c r="Q80" s="24">
        <v>5037</v>
      </c>
      <c r="R80" s="24">
        <v>4585</v>
      </c>
      <c r="S80" s="24"/>
    </row>
    <row r="81" spans="2:19" x14ac:dyDescent="0.3">
      <c r="B81" s="8">
        <v>43985</v>
      </c>
      <c r="C81" s="23">
        <v>4634</v>
      </c>
      <c r="D81" s="23">
        <v>33601</v>
      </c>
      <c r="E81" s="24">
        <v>27128</v>
      </c>
      <c r="F81" s="24">
        <v>108567</v>
      </c>
      <c r="G81" s="24">
        <v>28940</v>
      </c>
      <c r="H81" s="24">
        <v>8012</v>
      </c>
      <c r="I81" s="24">
        <v>8683</v>
      </c>
      <c r="J81" s="24">
        <v>273</v>
      </c>
      <c r="K81" s="24">
        <v>39728</v>
      </c>
      <c r="L81" s="24">
        <v>7495</v>
      </c>
      <c r="M81" s="24">
        <v>6088</v>
      </c>
      <c r="N81" s="24">
        <v>905</v>
      </c>
      <c r="O81" s="24"/>
      <c r="P81" s="24">
        <v>31417</v>
      </c>
      <c r="Q81" s="24">
        <v>5215</v>
      </c>
      <c r="R81" s="24">
        <v>4609</v>
      </c>
      <c r="S81" s="24"/>
    </row>
    <row r="82" spans="2:19" x14ac:dyDescent="0.3">
      <c r="B82" s="8">
        <v>43986</v>
      </c>
      <c r="C82" s="23">
        <v>4634</v>
      </c>
      <c r="D82" s="23">
        <v>33689</v>
      </c>
      <c r="E82" s="24">
        <v>27133</v>
      </c>
      <c r="F82" s="24">
        <v>109533</v>
      </c>
      <c r="G82" s="24">
        <v>29021</v>
      </c>
      <c r="H82" s="24">
        <v>8071</v>
      </c>
      <c r="I82" s="24">
        <v>8711</v>
      </c>
      <c r="J82" s="24">
        <v>273</v>
      </c>
      <c r="K82" s="24">
        <v>39904</v>
      </c>
      <c r="L82" s="24">
        <v>7636</v>
      </c>
      <c r="M82" s="24">
        <v>6318</v>
      </c>
      <c r="N82" s="24">
        <v>910</v>
      </c>
      <c r="O82" s="24"/>
      <c r="P82" s="24">
        <v>32688</v>
      </c>
      <c r="Q82" s="24">
        <v>5384</v>
      </c>
      <c r="R82" s="24">
        <v>4630</v>
      </c>
      <c r="S82" s="24"/>
    </row>
    <row r="83" spans="2:19" x14ac:dyDescent="0.3">
      <c r="B83" s="8">
        <v>43987</v>
      </c>
      <c r="C83" s="23">
        <v>4634</v>
      </c>
      <c r="D83" s="23">
        <v>33774</v>
      </c>
      <c r="E83" s="24">
        <v>27134</v>
      </c>
      <c r="F83" s="24">
        <v>110638</v>
      </c>
      <c r="G83" s="24">
        <v>29111</v>
      </c>
      <c r="H83" s="24">
        <v>8134</v>
      </c>
      <c r="I83" s="24">
        <v>8739</v>
      </c>
      <c r="J83" s="24">
        <v>273</v>
      </c>
      <c r="K83" s="24">
        <v>40261</v>
      </c>
      <c r="L83" s="24">
        <v>7702</v>
      </c>
      <c r="M83" s="24">
        <v>6649</v>
      </c>
      <c r="N83" s="24">
        <v>910</v>
      </c>
      <c r="O83" s="24"/>
      <c r="P83" s="24">
        <v>34212</v>
      </c>
      <c r="Q83" s="24">
        <v>5528</v>
      </c>
      <c r="R83" s="24">
        <v>4648</v>
      </c>
      <c r="S83" s="24"/>
    </row>
    <row r="84" spans="2:19" x14ac:dyDescent="0.3">
      <c r="B84" s="8">
        <v>43988</v>
      </c>
      <c r="C84" s="23">
        <v>4634</v>
      </c>
      <c r="D84" s="23">
        <v>33846</v>
      </c>
      <c r="E84" s="24">
        <v>27135</v>
      </c>
      <c r="F84" s="24">
        <v>111716</v>
      </c>
      <c r="G84" s="24">
        <v>29111</v>
      </c>
      <c r="H84" s="24">
        <v>8209</v>
      </c>
      <c r="I84" s="24">
        <v>8766</v>
      </c>
      <c r="J84" s="24">
        <v>273</v>
      </c>
      <c r="K84" s="24">
        <v>40465</v>
      </c>
      <c r="L84" s="24">
        <v>7773</v>
      </c>
      <c r="M84" s="24">
        <v>6946</v>
      </c>
      <c r="N84" s="24">
        <v>916</v>
      </c>
      <c r="O84" s="24"/>
      <c r="P84" s="24">
        <v>35211</v>
      </c>
      <c r="Q84" s="24">
        <v>5725</v>
      </c>
      <c r="R84" s="24">
        <v>4648</v>
      </c>
      <c r="S84" s="24"/>
    </row>
    <row r="85" spans="2:19" x14ac:dyDescent="0.3">
      <c r="B85" s="8">
        <v>43989</v>
      </c>
      <c r="C85" s="23">
        <v>4634</v>
      </c>
      <c r="D85" s="23">
        <v>33899</v>
      </c>
      <c r="E85" s="24">
        <v>27136</v>
      </c>
      <c r="F85" s="24">
        <v>112205</v>
      </c>
      <c r="G85" s="24">
        <v>29155</v>
      </c>
      <c r="H85" s="24">
        <v>8281</v>
      </c>
      <c r="I85" s="24">
        <v>8772</v>
      </c>
      <c r="J85" s="24">
        <v>273</v>
      </c>
      <c r="K85" s="24">
        <v>40542</v>
      </c>
      <c r="L85" s="24">
        <v>7800</v>
      </c>
      <c r="M85" s="24">
        <v>7207</v>
      </c>
      <c r="N85" s="24">
        <v>916</v>
      </c>
      <c r="O85" s="24"/>
      <c r="P85" s="24">
        <v>36078</v>
      </c>
      <c r="Q85" s="24">
        <v>5859</v>
      </c>
      <c r="R85" s="24">
        <v>4692</v>
      </c>
      <c r="S85" s="24"/>
    </row>
    <row r="86" spans="2:19" x14ac:dyDescent="0.3">
      <c r="B86" s="8">
        <v>43990</v>
      </c>
      <c r="C86" s="23">
        <v>4634</v>
      </c>
      <c r="D86" s="23">
        <v>33964</v>
      </c>
      <c r="E86" s="24">
        <v>27136</v>
      </c>
      <c r="F86" s="24">
        <v>112645</v>
      </c>
      <c r="G86" s="24">
        <v>29155</v>
      </c>
      <c r="H86" s="24">
        <v>8351</v>
      </c>
      <c r="I86" s="24">
        <v>8779</v>
      </c>
      <c r="J86" s="24">
        <v>273</v>
      </c>
      <c r="K86" s="24">
        <v>40579</v>
      </c>
      <c r="L86" s="24">
        <v>7830</v>
      </c>
      <c r="M86" s="24">
        <v>7473</v>
      </c>
      <c r="N86" s="24">
        <v>919</v>
      </c>
      <c r="O86" s="24"/>
      <c r="P86" s="24">
        <v>37312</v>
      </c>
      <c r="Q86" s="24">
        <v>5971</v>
      </c>
      <c r="R86" s="24">
        <v>4711</v>
      </c>
      <c r="S86" s="24"/>
    </row>
    <row r="87" spans="2:19" x14ac:dyDescent="0.3">
      <c r="B87" s="8">
        <v>43991</v>
      </c>
      <c r="C87" s="23">
        <v>4634</v>
      </c>
      <c r="D87" s="23">
        <v>34043</v>
      </c>
      <c r="E87" s="24">
        <v>27136</v>
      </c>
      <c r="F87" s="24">
        <v>113482</v>
      </c>
      <c r="G87" s="24">
        <v>29209</v>
      </c>
      <c r="H87" s="24">
        <v>8425</v>
      </c>
      <c r="I87" s="24">
        <v>8795</v>
      </c>
      <c r="J87" s="24">
        <v>274</v>
      </c>
      <c r="K87" s="24">
        <v>40883</v>
      </c>
      <c r="L87" s="24">
        <v>7849</v>
      </c>
      <c r="M87" s="24">
        <v>7712</v>
      </c>
      <c r="N87" s="24">
        <v>920</v>
      </c>
      <c r="O87" s="24"/>
      <c r="P87" s="24">
        <v>37840</v>
      </c>
      <c r="Q87" s="24">
        <v>6142</v>
      </c>
      <c r="R87" s="24">
        <v>4729</v>
      </c>
      <c r="S87" s="24"/>
    </row>
    <row r="88" spans="2:19" x14ac:dyDescent="0.3">
      <c r="B88" s="8">
        <v>43992</v>
      </c>
      <c r="C88" s="23">
        <v>4634</v>
      </c>
      <c r="D88" s="23">
        <v>34114</v>
      </c>
      <c r="E88" s="24">
        <v>27136</v>
      </c>
      <c r="F88" s="24">
        <v>114637</v>
      </c>
      <c r="G88" s="24">
        <v>29296</v>
      </c>
      <c r="H88" s="24">
        <v>8506</v>
      </c>
      <c r="I88" s="24">
        <v>8834</v>
      </c>
      <c r="J88" s="24">
        <v>276</v>
      </c>
      <c r="K88" s="24">
        <v>41128</v>
      </c>
      <c r="L88" s="24">
        <v>7960</v>
      </c>
      <c r="M88" s="24">
        <v>8106</v>
      </c>
      <c r="N88" s="24">
        <v>922</v>
      </c>
      <c r="O88" s="24"/>
      <c r="P88" s="24">
        <v>38701</v>
      </c>
      <c r="Q88" s="24">
        <v>6358</v>
      </c>
      <c r="R88" s="24">
        <v>4746</v>
      </c>
      <c r="S88" s="24"/>
    </row>
    <row r="89" spans="2:19" x14ac:dyDescent="0.3">
      <c r="B89" s="8">
        <v>43993</v>
      </c>
      <c r="C89" s="23">
        <v>4634</v>
      </c>
      <c r="D89" s="23">
        <v>34167</v>
      </c>
      <c r="E89" s="24">
        <v>27136</v>
      </c>
      <c r="F89" s="24">
        <v>115529</v>
      </c>
      <c r="G89" s="24">
        <v>29319</v>
      </c>
      <c r="H89" s="24">
        <v>8584</v>
      </c>
      <c r="I89" s="24">
        <v>8834</v>
      </c>
      <c r="J89" s="24">
        <v>276</v>
      </c>
      <c r="K89" s="24">
        <v>41279</v>
      </c>
      <c r="L89" s="24">
        <v>7996</v>
      </c>
      <c r="M89" s="24">
        <v>8498</v>
      </c>
      <c r="N89" s="24">
        <v>922</v>
      </c>
      <c r="O89" s="24"/>
      <c r="P89" s="24">
        <v>40276</v>
      </c>
      <c r="Q89" s="24">
        <v>6532</v>
      </c>
      <c r="R89" s="24">
        <v>4763</v>
      </c>
      <c r="S89" s="24"/>
    </row>
    <row r="90" spans="2:19" x14ac:dyDescent="0.3">
      <c r="B90" s="8">
        <v>43994</v>
      </c>
      <c r="C90" s="23">
        <v>4634</v>
      </c>
      <c r="D90" s="23">
        <v>34223</v>
      </c>
      <c r="E90" s="24">
        <v>27136</v>
      </c>
      <c r="F90" s="24">
        <v>116394</v>
      </c>
      <c r="G90" s="24">
        <v>29346</v>
      </c>
      <c r="H90" s="24">
        <v>8659</v>
      </c>
      <c r="I90" s="24">
        <v>8834</v>
      </c>
      <c r="J90" s="24">
        <v>277</v>
      </c>
      <c r="K90" s="24">
        <v>41481</v>
      </c>
      <c r="L90" s="24">
        <v>8048</v>
      </c>
      <c r="M90" s="24">
        <v>8890</v>
      </c>
      <c r="N90" s="24">
        <v>925</v>
      </c>
      <c r="O90" s="24"/>
      <c r="P90" s="24">
        <v>41162</v>
      </c>
      <c r="Q90" s="24">
        <v>6715</v>
      </c>
      <c r="R90" s="24">
        <v>4778</v>
      </c>
      <c r="S90" s="24"/>
    </row>
    <row r="91" spans="2:19" x14ac:dyDescent="0.3">
      <c r="B91" s="8">
        <v>43995</v>
      </c>
      <c r="C91" s="23">
        <v>4634</v>
      </c>
      <c r="D91" s="23">
        <v>34305</v>
      </c>
      <c r="E91" s="24">
        <v>27136</v>
      </c>
      <c r="F91" s="24">
        <v>117241</v>
      </c>
      <c r="G91" s="24">
        <v>29398</v>
      </c>
      <c r="H91" s="24">
        <v>8730</v>
      </c>
      <c r="I91" s="24">
        <v>8876</v>
      </c>
      <c r="J91" s="24">
        <v>277</v>
      </c>
      <c r="K91" s="24">
        <v>41662</v>
      </c>
      <c r="L91" s="24">
        <v>8105</v>
      </c>
      <c r="M91" s="24">
        <v>9205</v>
      </c>
      <c r="N91" s="24">
        <v>927</v>
      </c>
      <c r="O91" s="24"/>
      <c r="P91" s="24">
        <v>42055</v>
      </c>
      <c r="Q91" s="24">
        <v>6829</v>
      </c>
      <c r="R91" s="24">
        <v>4792</v>
      </c>
      <c r="S91" s="24"/>
    </row>
    <row r="92" spans="2:19" x14ac:dyDescent="0.3">
      <c r="B92" s="8">
        <v>43996</v>
      </c>
      <c r="C92" s="23">
        <v>4634</v>
      </c>
      <c r="D92" s="23">
        <v>34345</v>
      </c>
      <c r="E92" s="24">
        <v>27136</v>
      </c>
      <c r="F92" s="24">
        <v>117649</v>
      </c>
      <c r="G92" s="24">
        <v>29398</v>
      </c>
      <c r="H92" s="24">
        <v>8837</v>
      </c>
      <c r="I92" s="24">
        <v>8876</v>
      </c>
      <c r="J92" s="24">
        <v>277</v>
      </c>
      <c r="K92" s="24">
        <v>41698</v>
      </c>
      <c r="L92" s="24">
        <v>8146</v>
      </c>
      <c r="M92" s="24">
        <v>9520</v>
      </c>
      <c r="N92" s="24">
        <v>927</v>
      </c>
      <c r="O92" s="24"/>
      <c r="P92" s="24">
        <v>42837</v>
      </c>
      <c r="Q92" s="24">
        <v>6948</v>
      </c>
      <c r="R92" s="24">
        <v>4807</v>
      </c>
      <c r="S92" s="24"/>
    </row>
    <row r="93" spans="2:19" x14ac:dyDescent="0.3">
      <c r="B93" s="8">
        <v>43997</v>
      </c>
      <c r="C93" s="23">
        <v>4634</v>
      </c>
      <c r="D93" s="23">
        <v>34371</v>
      </c>
      <c r="E93" s="24">
        <v>27136</v>
      </c>
      <c r="F93" s="24">
        <v>118003</v>
      </c>
      <c r="G93" s="24">
        <v>29407</v>
      </c>
      <c r="H93" s="24">
        <v>8950</v>
      </c>
      <c r="I93" s="24">
        <v>8879</v>
      </c>
      <c r="J93" s="24">
        <v>277</v>
      </c>
      <c r="K93" s="24">
        <v>41736</v>
      </c>
      <c r="L93" s="24">
        <v>8174</v>
      </c>
      <c r="M93" s="24">
        <v>9914</v>
      </c>
      <c r="N93" s="24">
        <v>927</v>
      </c>
      <c r="O93" s="24"/>
      <c r="P93" s="24">
        <v>43485</v>
      </c>
      <c r="Q93" s="24">
        <v>7091</v>
      </c>
      <c r="R93" s="24">
        <v>4825</v>
      </c>
      <c r="S93" s="24"/>
    </row>
    <row r="94" spans="2:19" x14ac:dyDescent="0.3">
      <c r="B94" s="8">
        <v>43998</v>
      </c>
      <c r="C94" s="23">
        <v>4634</v>
      </c>
      <c r="D94" s="23">
        <v>34405</v>
      </c>
      <c r="E94" s="24">
        <v>27136</v>
      </c>
      <c r="F94" s="24">
        <v>118703</v>
      </c>
      <c r="G94" s="24">
        <v>29436</v>
      </c>
      <c r="H94" s="24">
        <v>9065</v>
      </c>
      <c r="I94" s="24">
        <v>8892</v>
      </c>
      <c r="J94" s="24">
        <v>278</v>
      </c>
      <c r="K94" s="24">
        <v>41969</v>
      </c>
      <c r="L94" s="24">
        <v>8213</v>
      </c>
      <c r="M94" s="24">
        <v>11882</v>
      </c>
      <c r="N94" s="24">
        <v>934</v>
      </c>
      <c r="O94" s="24"/>
      <c r="P94" s="24">
        <v>44657</v>
      </c>
      <c r="Q94" s="24">
        <v>7284</v>
      </c>
      <c r="R94" s="24">
        <v>4842</v>
      </c>
      <c r="S94" s="24"/>
    </row>
    <row r="95" spans="2:19" x14ac:dyDescent="0.3">
      <c r="B95" s="8">
        <v>43999</v>
      </c>
      <c r="C95" s="23">
        <v>4634</v>
      </c>
      <c r="D95" s="23">
        <v>34448</v>
      </c>
      <c r="E95" s="24">
        <v>27136</v>
      </c>
      <c r="F95" s="24">
        <v>119453</v>
      </c>
      <c r="G95" s="24">
        <v>29547</v>
      </c>
      <c r="H95" s="24">
        <v>9185</v>
      </c>
      <c r="I95" s="24">
        <v>8931</v>
      </c>
      <c r="J95" s="24">
        <v>279</v>
      </c>
      <c r="K95" s="24">
        <v>42153</v>
      </c>
      <c r="L95" s="24">
        <v>8254</v>
      </c>
      <c r="M95" s="24">
        <v>12065</v>
      </c>
      <c r="N95" s="24">
        <v>934</v>
      </c>
      <c r="O95" s="24"/>
      <c r="P95" s="24">
        <v>45585</v>
      </c>
      <c r="Q95" s="24">
        <v>7478</v>
      </c>
      <c r="R95" s="24">
        <v>4861</v>
      </c>
      <c r="S95" s="24"/>
    </row>
    <row r="96" spans="2:19" x14ac:dyDescent="0.3">
      <c r="B96" s="8">
        <v>44000</v>
      </c>
      <c r="C96" s="23">
        <v>4634</v>
      </c>
      <c r="D96" s="23">
        <v>34514</v>
      </c>
      <c r="E96" s="24">
        <v>27136</v>
      </c>
      <c r="F96" s="24">
        <v>120240</v>
      </c>
      <c r="G96" s="24">
        <v>29575</v>
      </c>
      <c r="H96" s="24">
        <v>9272</v>
      </c>
      <c r="I96" s="24">
        <v>8936</v>
      </c>
      <c r="J96" s="24">
        <v>280</v>
      </c>
      <c r="K96" s="24">
        <v>42288</v>
      </c>
      <c r="L96" s="24">
        <v>8299</v>
      </c>
      <c r="M96" s="24">
        <v>12539</v>
      </c>
      <c r="N96" s="24">
        <v>935</v>
      </c>
      <c r="O96" s="24"/>
      <c r="P96" s="24">
        <v>46842</v>
      </c>
      <c r="Q96" s="24">
        <v>7660</v>
      </c>
      <c r="R96" s="24">
        <v>4882</v>
      </c>
      <c r="S96" s="24"/>
    </row>
    <row r="97" spans="2:19" x14ac:dyDescent="0.3">
      <c r="B97" s="8">
        <v>44001</v>
      </c>
      <c r="C97" s="23">
        <v>4634</v>
      </c>
      <c r="D97" s="23">
        <v>34514</v>
      </c>
      <c r="E97" s="24">
        <v>28315</v>
      </c>
      <c r="F97" s="24">
        <v>121024</v>
      </c>
      <c r="G97" s="24">
        <v>29603</v>
      </c>
      <c r="H97" s="24">
        <v>9392</v>
      </c>
      <c r="I97" s="24">
        <v>8966</v>
      </c>
      <c r="J97" s="24">
        <v>280</v>
      </c>
      <c r="K97" s="24">
        <v>42461</v>
      </c>
      <c r="L97" s="24">
        <v>8346</v>
      </c>
      <c r="M97" s="24">
        <v>12904</v>
      </c>
      <c r="N97" s="24">
        <v>937</v>
      </c>
      <c r="O97" s="24"/>
      <c r="P97" s="24">
        <v>48427</v>
      </c>
      <c r="Q97" s="24">
        <v>7841</v>
      </c>
      <c r="R97" s="24">
        <v>4905</v>
      </c>
      <c r="S97" s="24"/>
    </row>
    <row r="98" spans="2:19" x14ac:dyDescent="0.3">
      <c r="B98" s="8">
        <v>44002</v>
      </c>
      <c r="C98" s="23">
        <v>4634</v>
      </c>
      <c r="D98" s="23">
        <v>34610</v>
      </c>
      <c r="E98" s="24">
        <v>28322</v>
      </c>
      <c r="F98" s="24">
        <v>121652</v>
      </c>
      <c r="G98" s="24">
        <v>29617</v>
      </c>
      <c r="H98" s="24">
        <v>9507</v>
      </c>
      <c r="I98" s="24">
        <v>8967</v>
      </c>
      <c r="J98" s="24">
        <v>280</v>
      </c>
      <c r="K98" s="24">
        <v>42589</v>
      </c>
      <c r="L98" s="24">
        <v>8410</v>
      </c>
      <c r="M98" s="24">
        <v>13269</v>
      </c>
      <c r="N98" s="24">
        <v>954</v>
      </c>
      <c r="O98" s="24"/>
      <c r="P98" s="24">
        <v>49156</v>
      </c>
      <c r="Q98" s="24">
        <v>8002</v>
      </c>
      <c r="R98" s="24">
        <v>4927</v>
      </c>
      <c r="S98" s="24"/>
    </row>
    <row r="99" spans="2:19" x14ac:dyDescent="0.3">
      <c r="B99" s="8">
        <v>44003</v>
      </c>
      <c r="C99" s="23">
        <v>4634</v>
      </c>
      <c r="D99" s="23">
        <v>34634</v>
      </c>
      <c r="E99" s="24">
        <v>28323</v>
      </c>
      <c r="F99" s="24">
        <v>122127</v>
      </c>
      <c r="G99" s="24">
        <v>29633</v>
      </c>
      <c r="H99" s="24">
        <v>9623</v>
      </c>
      <c r="I99" s="24">
        <v>8967</v>
      </c>
      <c r="J99" s="24">
        <v>280</v>
      </c>
      <c r="K99" s="24">
        <v>42632</v>
      </c>
      <c r="L99" s="24">
        <v>8430</v>
      </c>
      <c r="M99" s="24">
        <v>13695</v>
      </c>
      <c r="N99" s="24">
        <v>955</v>
      </c>
      <c r="O99" s="24"/>
      <c r="P99" s="24">
        <v>50182</v>
      </c>
      <c r="Q99" s="24">
        <v>8111</v>
      </c>
      <c r="R99" s="24">
        <v>4950</v>
      </c>
      <c r="S99" s="24"/>
    </row>
    <row r="100" spans="2:19" x14ac:dyDescent="0.3">
      <c r="B100" s="8">
        <v>44004</v>
      </c>
      <c r="C100" s="23">
        <v>4634</v>
      </c>
      <c r="D100" s="23">
        <v>34657</v>
      </c>
      <c r="E100" s="24">
        <v>28324</v>
      </c>
      <c r="F100" s="24">
        <v>122374</v>
      </c>
      <c r="G100" s="24">
        <v>29640</v>
      </c>
      <c r="H100" s="24">
        <v>9742</v>
      </c>
      <c r="I100" s="24">
        <v>8967</v>
      </c>
      <c r="J100" s="24"/>
      <c r="K100" s="24">
        <v>42647</v>
      </c>
      <c r="L100" s="24">
        <v>8433</v>
      </c>
      <c r="M100" s="24">
        <v>14015</v>
      </c>
      <c r="N100" s="24">
        <v>955</v>
      </c>
      <c r="O100" s="24"/>
      <c r="P100" s="24">
        <v>50737</v>
      </c>
      <c r="Q100" s="24">
        <v>8206</v>
      </c>
      <c r="R100" s="24">
        <v>4974</v>
      </c>
      <c r="S100" s="24"/>
    </row>
    <row r="101" spans="2:19" x14ac:dyDescent="0.3">
      <c r="B101" s="8">
        <v>44005</v>
      </c>
      <c r="C101" s="23">
        <v>4634</v>
      </c>
      <c r="D101" s="23">
        <v>34675</v>
      </c>
      <c r="E101" s="24">
        <v>28325</v>
      </c>
      <c r="F101" s="24">
        <v>123362</v>
      </c>
      <c r="G101" s="24">
        <v>29720</v>
      </c>
      <c r="H101" s="24">
        <v>9863</v>
      </c>
      <c r="I101" s="24">
        <v>8975</v>
      </c>
      <c r="J101" s="24"/>
      <c r="K101" s="24">
        <v>42927</v>
      </c>
      <c r="L101" s="24">
        <v>8453</v>
      </c>
      <c r="M101" s="24">
        <v>14483</v>
      </c>
      <c r="N101" s="24">
        <v>956</v>
      </c>
      <c r="O101" s="24"/>
      <c r="P101" s="24">
        <v>51502</v>
      </c>
      <c r="Q101" s="24">
        <v>8359</v>
      </c>
      <c r="R101" s="24">
        <v>5001</v>
      </c>
      <c r="S101" s="24"/>
    </row>
    <row r="102" spans="2:19" x14ac:dyDescent="0.3">
      <c r="B102" s="8">
        <v>44006</v>
      </c>
      <c r="C102" s="23">
        <v>4634</v>
      </c>
      <c r="D102" s="23">
        <v>34675</v>
      </c>
      <c r="E102" s="24">
        <v>28327</v>
      </c>
      <c r="F102" s="24">
        <v>123842</v>
      </c>
      <c r="G102" s="24">
        <v>29720</v>
      </c>
      <c r="H102" s="24">
        <v>9996</v>
      </c>
      <c r="I102" s="24">
        <v>8992</v>
      </c>
      <c r="J102" s="24"/>
      <c r="K102" s="24">
        <v>43081</v>
      </c>
      <c r="L102" s="24">
        <v>8483</v>
      </c>
      <c r="M102" s="24">
        <v>15276</v>
      </c>
      <c r="N102" s="24">
        <v>969</v>
      </c>
      <c r="O102" s="24"/>
      <c r="P102" s="24">
        <v>52951</v>
      </c>
      <c r="Q102" s="24">
        <v>8513</v>
      </c>
      <c r="R102" s="24">
        <v>5025</v>
      </c>
      <c r="S102" s="24"/>
    </row>
    <row r="103" spans="2:19" x14ac:dyDescent="0.3">
      <c r="B103" s="8">
        <v>44007</v>
      </c>
      <c r="C103" s="23">
        <v>4634</v>
      </c>
      <c r="D103" s="23">
        <v>34678</v>
      </c>
      <c r="E103" s="24">
        <v>28330</v>
      </c>
      <c r="F103" s="24">
        <v>126423</v>
      </c>
      <c r="G103" s="24">
        <v>29752</v>
      </c>
      <c r="H103" s="24">
        <v>10130</v>
      </c>
      <c r="I103" s="24">
        <v>9009</v>
      </c>
      <c r="J103" s="24"/>
      <c r="K103" s="24">
        <v>43230</v>
      </c>
      <c r="L103" s="24">
        <v>8501</v>
      </c>
      <c r="M103" s="24">
        <v>15308</v>
      </c>
      <c r="N103" s="24">
        <v>971</v>
      </c>
      <c r="O103" s="24"/>
      <c r="P103" s="24">
        <v>54971</v>
      </c>
      <c r="Q103" s="24">
        <v>8605</v>
      </c>
      <c r="R103" s="24">
        <v>5046</v>
      </c>
      <c r="S103" s="24"/>
    </row>
    <row r="104" spans="2:19" x14ac:dyDescent="0.3">
      <c r="B104" s="8">
        <v>44008</v>
      </c>
      <c r="C104" s="23">
        <v>4634</v>
      </c>
      <c r="D104" s="23">
        <v>34708</v>
      </c>
      <c r="E104" s="24">
        <v>28338</v>
      </c>
      <c r="F104" s="24">
        <v>127055</v>
      </c>
      <c r="G104" s="24">
        <v>29752</v>
      </c>
      <c r="H104" s="24">
        <v>10239</v>
      </c>
      <c r="I104" s="24">
        <v>9028</v>
      </c>
      <c r="J104" s="24"/>
      <c r="K104" s="24">
        <v>43414</v>
      </c>
      <c r="L104" s="24">
        <v>8507</v>
      </c>
      <c r="M104" s="24">
        <v>15689</v>
      </c>
      <c r="N104" s="24">
        <v>971</v>
      </c>
      <c r="O104" s="24"/>
      <c r="P104" s="24">
        <v>55304</v>
      </c>
      <c r="Q104" s="24">
        <v>8781</v>
      </c>
      <c r="R104" s="24">
        <v>5065</v>
      </c>
      <c r="S104" s="24"/>
    </row>
    <row r="105" spans="2:19" x14ac:dyDescent="0.3">
      <c r="B105" s="8">
        <v>44009</v>
      </c>
      <c r="C105" s="23">
        <v>4634</v>
      </c>
      <c r="D105" s="23">
        <v>34716</v>
      </c>
      <c r="E105" s="24">
        <v>28341</v>
      </c>
      <c r="F105" s="24">
        <v>128054</v>
      </c>
      <c r="G105" s="24">
        <v>29778</v>
      </c>
      <c r="H105" s="24">
        <v>10364</v>
      </c>
      <c r="I105" s="24">
        <v>9031</v>
      </c>
      <c r="J105" s="24"/>
      <c r="K105" s="24">
        <v>43514</v>
      </c>
      <c r="L105" s="24">
        <v>8516</v>
      </c>
      <c r="M105" s="24">
        <v>16103</v>
      </c>
      <c r="N105" s="24">
        <v>971</v>
      </c>
      <c r="O105" s="24"/>
      <c r="P105" s="24">
        <v>56197</v>
      </c>
      <c r="Q105" s="24">
        <v>8969</v>
      </c>
      <c r="R105" s="24">
        <v>5082</v>
      </c>
      <c r="S105" s="24"/>
    </row>
    <row r="106" spans="2:19" x14ac:dyDescent="0.3">
      <c r="B106" s="8">
        <v>44010</v>
      </c>
      <c r="C106" s="23">
        <v>4634</v>
      </c>
      <c r="D106" s="23">
        <v>34738</v>
      </c>
      <c r="E106" s="24">
        <v>28343</v>
      </c>
      <c r="F106" s="24">
        <v>128243</v>
      </c>
      <c r="G106" s="24">
        <v>29778</v>
      </c>
      <c r="H106" s="24">
        <v>10508</v>
      </c>
      <c r="I106" s="24">
        <v>9031</v>
      </c>
      <c r="J106" s="24"/>
      <c r="K106" s="24">
        <v>43550</v>
      </c>
      <c r="L106" s="24">
        <v>8522</v>
      </c>
      <c r="M106" s="24">
        <v>16486</v>
      </c>
      <c r="N106" s="24">
        <v>971</v>
      </c>
      <c r="O106" s="24"/>
      <c r="P106" s="24">
        <v>57149</v>
      </c>
      <c r="Q106" s="24">
        <v>9073</v>
      </c>
      <c r="R106" s="24">
        <v>5082</v>
      </c>
      <c r="S106" s="24"/>
    </row>
    <row r="107" spans="2:19" x14ac:dyDescent="0.3">
      <c r="B107" s="8">
        <v>44011</v>
      </c>
      <c r="C107" s="23">
        <v>4634</v>
      </c>
      <c r="D107" s="23">
        <v>34744</v>
      </c>
      <c r="E107" s="24">
        <v>28346</v>
      </c>
      <c r="F107" s="24">
        <v>128557</v>
      </c>
      <c r="G107" s="24">
        <v>29778</v>
      </c>
      <c r="H107" s="24">
        <v>10670</v>
      </c>
      <c r="I107" s="24">
        <v>9043</v>
      </c>
      <c r="J107" s="24"/>
      <c r="K107" s="24">
        <v>43575</v>
      </c>
      <c r="L107" s="24">
        <v>8566</v>
      </c>
      <c r="M107" s="24">
        <v>16899</v>
      </c>
      <c r="N107" s="24">
        <v>972</v>
      </c>
      <c r="O107" s="24"/>
      <c r="P107" s="24">
        <v>57774</v>
      </c>
      <c r="Q107" s="24">
        <v>9166</v>
      </c>
      <c r="R107" s="24">
        <v>5115</v>
      </c>
      <c r="S107" s="24"/>
    </row>
    <row r="108" spans="2:19" x14ac:dyDescent="0.3">
      <c r="B108" s="8">
        <v>44012</v>
      </c>
      <c r="C108" s="23">
        <v>4634</v>
      </c>
      <c r="D108" s="23">
        <v>34767</v>
      </c>
      <c r="E108" s="24">
        <v>28355</v>
      </c>
      <c r="F108" s="24">
        <v>129075</v>
      </c>
      <c r="G108" s="24">
        <v>29813</v>
      </c>
      <c r="H108" s="24">
        <v>10817</v>
      </c>
      <c r="I108" s="24">
        <v>9051</v>
      </c>
      <c r="J108" s="24"/>
      <c r="K108" s="24">
        <v>43730</v>
      </c>
      <c r="L108" s="24">
        <v>8591</v>
      </c>
      <c r="M108" s="24">
        <v>17410</v>
      </c>
      <c r="N108" s="24">
        <v>972</v>
      </c>
      <c r="O108" s="24"/>
      <c r="P108" s="24">
        <v>58972</v>
      </c>
      <c r="Q108" s="24">
        <v>9320</v>
      </c>
      <c r="R108" s="24">
        <v>5131</v>
      </c>
      <c r="S108" s="24"/>
    </row>
    <row r="109" spans="2:19" x14ac:dyDescent="0.3">
      <c r="B109" s="8">
        <v>44013</v>
      </c>
      <c r="C109" s="23">
        <v>4634</v>
      </c>
      <c r="D109" s="23">
        <v>34788</v>
      </c>
      <c r="E109" s="24">
        <v>28363</v>
      </c>
      <c r="F109" s="24">
        <v>130396</v>
      </c>
      <c r="G109" s="24">
        <v>29843</v>
      </c>
      <c r="H109" s="24">
        <v>10958</v>
      </c>
      <c r="I109" s="24">
        <v>9062</v>
      </c>
      <c r="J109" s="24"/>
      <c r="K109" s="24">
        <v>43906</v>
      </c>
      <c r="L109" s="24">
        <v>8615</v>
      </c>
      <c r="M109" s="24">
        <v>17848</v>
      </c>
      <c r="N109" s="24">
        <v>976</v>
      </c>
      <c r="O109" s="24"/>
      <c r="P109" s="24">
        <v>60194</v>
      </c>
      <c r="Q109" s="24">
        <v>9536</v>
      </c>
      <c r="R109" s="24">
        <v>5150</v>
      </c>
      <c r="S109" s="24"/>
    </row>
    <row r="110" spans="2:19" x14ac:dyDescent="0.3">
      <c r="B110" s="8">
        <v>44014</v>
      </c>
      <c r="C110" s="23">
        <v>4634</v>
      </c>
      <c r="D110" s="23">
        <v>34818</v>
      </c>
      <c r="E110" s="24">
        <v>28368</v>
      </c>
      <c r="F110" s="24">
        <v>131118</v>
      </c>
      <c r="G110" s="24">
        <v>29861</v>
      </c>
      <c r="H110" s="24">
        <v>11106</v>
      </c>
      <c r="I110" s="24">
        <v>9066</v>
      </c>
      <c r="J110" s="24"/>
      <c r="K110" s="24">
        <v>43906</v>
      </c>
      <c r="L110" s="24">
        <v>8637</v>
      </c>
      <c r="M110" s="24">
        <v>18226</v>
      </c>
      <c r="N110" s="24">
        <v>977</v>
      </c>
      <c r="O110" s="24"/>
      <c r="P110" s="24">
        <v>61314</v>
      </c>
      <c r="Q110" s="24">
        <v>9683</v>
      </c>
      <c r="R110" s="24">
        <v>5167</v>
      </c>
      <c r="S110" s="24"/>
    </row>
    <row r="111" spans="2:19" x14ac:dyDescent="0.3">
      <c r="B111" s="8">
        <v>44015</v>
      </c>
      <c r="C111" s="23">
        <v>4634</v>
      </c>
      <c r="D111" s="23">
        <v>34833</v>
      </c>
      <c r="E111" s="24">
        <v>28385</v>
      </c>
      <c r="F111" s="24">
        <v>131742</v>
      </c>
      <c r="G111" s="24">
        <v>29875</v>
      </c>
      <c r="H111" s="24">
        <v>11260</v>
      </c>
      <c r="I111" s="24">
        <v>9069</v>
      </c>
      <c r="J111" s="24"/>
      <c r="K111" s="24">
        <v>44131</v>
      </c>
      <c r="L111" s="24">
        <v>8663</v>
      </c>
      <c r="M111" s="24">
        <v>18656</v>
      </c>
      <c r="N111" s="24">
        <v>977</v>
      </c>
      <c r="O111" s="24"/>
      <c r="P111" s="24">
        <v>62304</v>
      </c>
      <c r="Q111" s="24">
        <v>9859</v>
      </c>
      <c r="R111" s="24">
        <v>5186</v>
      </c>
      <c r="S111" s="24"/>
    </row>
    <row r="112" spans="2:19" x14ac:dyDescent="0.3">
      <c r="B112" s="8">
        <v>44016</v>
      </c>
      <c r="C112" s="23">
        <v>4634</v>
      </c>
      <c r="D112" s="23">
        <v>34854</v>
      </c>
      <c r="E112" s="24">
        <v>28385</v>
      </c>
      <c r="F112" s="24">
        <v>132224</v>
      </c>
      <c r="G112" s="24">
        <v>29893</v>
      </c>
      <c r="H112" s="24">
        <v>11408</v>
      </c>
      <c r="I112" s="24">
        <v>9069</v>
      </c>
      <c r="J112" s="24"/>
      <c r="K112" s="24">
        <v>44198</v>
      </c>
      <c r="L112" s="24">
        <v>8668</v>
      </c>
      <c r="M112" s="24">
        <v>19279</v>
      </c>
      <c r="N112" s="24">
        <v>977</v>
      </c>
      <c r="O112" s="24"/>
      <c r="P112" s="24">
        <v>63409</v>
      </c>
      <c r="Q112" s="24">
        <v>10027</v>
      </c>
      <c r="R112" s="24">
        <v>5206</v>
      </c>
      <c r="S112" s="24"/>
    </row>
    <row r="113" spans="2:19" x14ac:dyDescent="0.3">
      <c r="B113" s="8">
        <v>44017</v>
      </c>
      <c r="C113" s="23">
        <v>4634</v>
      </c>
      <c r="D113" s="23">
        <v>34861</v>
      </c>
      <c r="E113" s="24">
        <v>28385</v>
      </c>
      <c r="F113" s="24">
        <v>132418</v>
      </c>
      <c r="G113" s="24">
        <v>29893</v>
      </c>
      <c r="H113" s="24">
        <v>11571</v>
      </c>
      <c r="I113" s="24">
        <v>9069</v>
      </c>
      <c r="J113" s="24"/>
      <c r="K113" s="24">
        <v>44220</v>
      </c>
      <c r="L113" s="24">
        <v>8684</v>
      </c>
      <c r="M113" s="24">
        <v>19699</v>
      </c>
      <c r="N113" s="24">
        <v>977</v>
      </c>
      <c r="O113" s="24"/>
      <c r="P113" s="24">
        <v>64383</v>
      </c>
      <c r="Q113" s="24">
        <v>10161</v>
      </c>
      <c r="R113" s="24">
        <v>5225</v>
      </c>
      <c r="S113" s="24"/>
    </row>
    <row r="114" spans="2:19" x14ac:dyDescent="0.3">
      <c r="B114" s="8">
        <v>44018</v>
      </c>
      <c r="C114" s="23">
        <v>4634</v>
      </c>
      <c r="D114" s="23">
        <v>34869</v>
      </c>
      <c r="E114" s="24">
        <v>28388</v>
      </c>
      <c r="F114" s="24">
        <v>132684</v>
      </c>
      <c r="G114" s="24">
        <v>29893</v>
      </c>
      <c r="H114" s="24">
        <v>11731</v>
      </c>
      <c r="I114" s="24">
        <v>9091</v>
      </c>
      <c r="J114" s="24"/>
      <c r="K114" s="24">
        <v>44236</v>
      </c>
      <c r="L114" s="24">
        <v>8687</v>
      </c>
      <c r="M114" s="24">
        <v>20173</v>
      </c>
      <c r="N114" s="24">
        <v>977</v>
      </c>
      <c r="O114" s="24"/>
      <c r="P114" s="24">
        <v>65120</v>
      </c>
      <c r="Q114" s="24">
        <v>10296</v>
      </c>
      <c r="R114" s="24">
        <v>5241</v>
      </c>
      <c r="S114" s="24"/>
    </row>
    <row r="115" spans="2:19" x14ac:dyDescent="0.3">
      <c r="B115" s="8">
        <v>44019</v>
      </c>
      <c r="C115" s="23">
        <v>4634</v>
      </c>
      <c r="D115" s="23">
        <v>34899</v>
      </c>
      <c r="E115" s="24">
        <v>28388</v>
      </c>
      <c r="F115" s="24">
        <v>133370</v>
      </c>
      <c r="G115" s="24">
        <v>29920</v>
      </c>
      <c r="H115" s="24">
        <v>11931</v>
      </c>
      <c r="I115" s="24">
        <v>9091</v>
      </c>
      <c r="J115" s="24"/>
      <c r="K115" s="24">
        <v>44391</v>
      </c>
      <c r="L115" s="24">
        <v>8708</v>
      </c>
      <c r="M115" s="24">
        <v>20643</v>
      </c>
      <c r="N115" s="24">
        <v>979</v>
      </c>
      <c r="O115" s="24"/>
      <c r="P115" s="24">
        <v>66093</v>
      </c>
      <c r="Q115" s="24">
        <v>10494</v>
      </c>
      <c r="R115" s="24">
        <v>5260</v>
      </c>
      <c r="S115" s="24"/>
    </row>
    <row r="116" spans="2:19" x14ac:dyDescent="0.3">
      <c r="B116" s="8">
        <v>44020</v>
      </c>
      <c r="C116" s="23">
        <v>4634</v>
      </c>
      <c r="D116" s="23">
        <v>34914</v>
      </c>
      <c r="E116" s="24">
        <v>28396</v>
      </c>
      <c r="F116" s="24">
        <v>134309</v>
      </c>
      <c r="G116" s="24">
        <v>29965</v>
      </c>
      <c r="H116" s="24">
        <v>12084</v>
      </c>
      <c r="I116" s="24">
        <v>9091</v>
      </c>
      <c r="J116" s="24"/>
      <c r="K116" s="24">
        <v>44517</v>
      </c>
      <c r="L116" s="24">
        <v>8733</v>
      </c>
      <c r="M116" s="24">
        <v>21144</v>
      </c>
      <c r="N116" s="24">
        <v>982</v>
      </c>
      <c r="O116" s="24"/>
      <c r="P116" s="24">
        <v>67113</v>
      </c>
      <c r="Q116" s="24">
        <v>10667</v>
      </c>
      <c r="R116" s="24">
        <v>5282</v>
      </c>
      <c r="S116" s="24"/>
    </row>
    <row r="117" spans="2:19" x14ac:dyDescent="0.3">
      <c r="B117" s="8">
        <v>44021</v>
      </c>
      <c r="C117" s="23">
        <v>4634</v>
      </c>
      <c r="D117" s="23">
        <v>34926</v>
      </c>
      <c r="E117" s="24">
        <v>28401</v>
      </c>
      <c r="F117" s="24">
        <v>135541</v>
      </c>
      <c r="G117" s="24">
        <v>29979</v>
      </c>
      <c r="H117" s="24">
        <v>12305</v>
      </c>
      <c r="I117" s="24">
        <v>9091</v>
      </c>
      <c r="J117" s="24"/>
      <c r="K117" s="24">
        <v>44602</v>
      </c>
      <c r="L117" s="24">
        <v>8746</v>
      </c>
      <c r="M117" s="24">
        <v>21623</v>
      </c>
      <c r="N117" s="24">
        <v>982</v>
      </c>
      <c r="O117" s="24"/>
      <c r="P117" s="24">
        <v>68355</v>
      </c>
      <c r="Q117" s="24">
        <v>10843</v>
      </c>
      <c r="R117" s="24">
        <v>5300</v>
      </c>
      <c r="S117" s="24"/>
    </row>
    <row r="118" spans="2:19" x14ac:dyDescent="0.3">
      <c r="B118" s="8">
        <v>44022</v>
      </c>
      <c r="C118" s="23">
        <v>4634</v>
      </c>
      <c r="D118" s="23">
        <v>34938</v>
      </c>
      <c r="E118" s="24">
        <v>28403</v>
      </c>
      <c r="F118" s="24">
        <v>136158</v>
      </c>
      <c r="G118" s="24">
        <v>29979</v>
      </c>
      <c r="H118" s="24">
        <v>12447</v>
      </c>
      <c r="I118" s="24">
        <v>9128</v>
      </c>
      <c r="J118" s="24"/>
      <c r="K118" s="24">
        <v>44650</v>
      </c>
      <c r="L118" s="24">
        <v>8759</v>
      </c>
      <c r="M118" s="24">
        <v>22144</v>
      </c>
      <c r="N118" s="24">
        <v>982</v>
      </c>
      <c r="O118" s="24"/>
      <c r="P118" s="24">
        <v>69406</v>
      </c>
      <c r="Q118" s="24">
        <v>11017</v>
      </c>
      <c r="R118" s="24">
        <v>5323</v>
      </c>
      <c r="S118" s="24"/>
    </row>
    <row r="119" spans="2:19" x14ac:dyDescent="0.3">
      <c r="B119" s="8">
        <v>44023</v>
      </c>
      <c r="C119" s="23">
        <v>4634</v>
      </c>
      <c r="D119" s="23">
        <v>34945</v>
      </c>
      <c r="E119" s="24">
        <v>28403</v>
      </c>
      <c r="F119" s="24">
        <v>137174</v>
      </c>
      <c r="G119" s="24">
        <v>30004</v>
      </c>
      <c r="H119" s="24">
        <v>12635</v>
      </c>
      <c r="I119" s="24">
        <v>9128</v>
      </c>
      <c r="J119" s="24"/>
      <c r="K119" s="24">
        <v>44798</v>
      </c>
      <c r="L119" s="24">
        <v>8773</v>
      </c>
      <c r="M119" s="24">
        <v>22687</v>
      </c>
      <c r="N119" s="24">
        <v>983</v>
      </c>
      <c r="O119" s="24"/>
      <c r="P119" s="24">
        <v>70623</v>
      </c>
      <c r="Q119" s="24">
        <v>11205</v>
      </c>
      <c r="R119" s="24">
        <v>5344</v>
      </c>
      <c r="S119" s="24"/>
    </row>
    <row r="120" spans="2:19" x14ac:dyDescent="0.3">
      <c r="B120" s="8">
        <v>44024</v>
      </c>
      <c r="C120" s="23">
        <v>4634</v>
      </c>
      <c r="D120" s="23">
        <v>34954</v>
      </c>
      <c r="E120" s="24">
        <v>28403</v>
      </c>
      <c r="F120" s="24">
        <v>137648</v>
      </c>
      <c r="G120" s="24">
        <v>30004</v>
      </c>
      <c r="H120" s="24">
        <v>12829</v>
      </c>
      <c r="I120" s="24">
        <v>9128</v>
      </c>
      <c r="J120" s="24"/>
      <c r="K120" s="24">
        <v>44819</v>
      </c>
      <c r="L120" s="24">
        <v>8783</v>
      </c>
      <c r="M120" s="24">
        <v>23187</v>
      </c>
      <c r="N120" s="24">
        <v>983</v>
      </c>
      <c r="O120" s="24"/>
      <c r="P120" s="24">
        <v>71854</v>
      </c>
      <c r="Q120" s="24">
        <v>11335</v>
      </c>
      <c r="R120" s="24">
        <v>5363</v>
      </c>
      <c r="S120" s="24"/>
    </row>
    <row r="121" spans="2:19" x14ac:dyDescent="0.3">
      <c r="B121" s="8">
        <v>44025</v>
      </c>
      <c r="C121" s="23">
        <v>4634</v>
      </c>
      <c r="D121" s="23">
        <v>34967</v>
      </c>
      <c r="E121" s="24">
        <v>28406</v>
      </c>
      <c r="F121" s="24">
        <v>137947</v>
      </c>
      <c r="G121" s="24">
        <v>30004</v>
      </c>
      <c r="H121" s="24">
        <v>13032</v>
      </c>
      <c r="I121" s="24">
        <v>9137</v>
      </c>
      <c r="J121" s="24"/>
      <c r="K121" s="24">
        <v>44830</v>
      </c>
      <c r="L121" s="24">
        <v>8787</v>
      </c>
      <c r="M121" s="24">
        <v>23727</v>
      </c>
      <c r="N121" s="24">
        <v>984</v>
      </c>
      <c r="O121" s="24"/>
      <c r="P121" s="24">
        <v>72234</v>
      </c>
      <c r="Q121" s="24">
        <v>11439</v>
      </c>
      <c r="R121" s="24">
        <v>5382</v>
      </c>
      <c r="S121" s="24"/>
    </row>
    <row r="122" spans="2:19" x14ac:dyDescent="0.3">
      <c r="B122" s="8">
        <v>44026</v>
      </c>
      <c r="C122" s="23">
        <v>4634</v>
      </c>
      <c r="D122" s="23">
        <v>34967</v>
      </c>
      <c r="E122" s="24">
        <v>28406</v>
      </c>
      <c r="F122" s="24">
        <v>138331</v>
      </c>
      <c r="G122" s="24">
        <v>30029</v>
      </c>
      <c r="H122" s="24">
        <v>13211</v>
      </c>
      <c r="I122" s="24">
        <v>9137</v>
      </c>
      <c r="J122" s="24"/>
      <c r="K122" s="24">
        <v>44830</v>
      </c>
      <c r="L122" s="24">
        <v>8790</v>
      </c>
      <c r="M122" s="24">
        <v>24281</v>
      </c>
      <c r="N122" s="24">
        <v>984</v>
      </c>
      <c r="O122" s="24"/>
      <c r="P122" s="24">
        <v>72950</v>
      </c>
      <c r="Q122" s="24">
        <v>11614</v>
      </c>
      <c r="R122" s="24">
        <v>5382</v>
      </c>
      <c r="S122" s="24"/>
    </row>
    <row r="123" spans="2:19" x14ac:dyDescent="0.3">
      <c r="B123" s="8">
        <v>44027</v>
      </c>
      <c r="C123" s="23">
        <v>4634</v>
      </c>
      <c r="D123" s="23">
        <v>34997</v>
      </c>
      <c r="E123" s="24">
        <v>28413</v>
      </c>
      <c r="F123" s="24">
        <v>139504</v>
      </c>
      <c r="G123" s="24">
        <v>30029</v>
      </c>
      <c r="H123" s="24">
        <v>13410</v>
      </c>
      <c r="I123" s="24">
        <v>9137</v>
      </c>
      <c r="J123" s="24"/>
      <c r="K123" s="24">
        <v>45053</v>
      </c>
      <c r="L123" s="24">
        <v>8798</v>
      </c>
      <c r="M123" s="24">
        <v>24901</v>
      </c>
      <c r="N123" s="24">
        <v>985</v>
      </c>
      <c r="O123" s="24"/>
      <c r="P123" s="24">
        <v>74445</v>
      </c>
      <c r="Q123" s="24">
        <v>11770</v>
      </c>
      <c r="R123" s="24">
        <v>5402</v>
      </c>
      <c r="S123" s="24"/>
    </row>
    <row r="124" spans="2:19" x14ac:dyDescent="0.3">
      <c r="B124" s="8">
        <v>44028</v>
      </c>
      <c r="C124" s="23">
        <v>4634</v>
      </c>
      <c r="D124" s="23">
        <v>35017</v>
      </c>
      <c r="E124" s="24">
        <v>28416</v>
      </c>
      <c r="F124" s="24">
        <v>140478</v>
      </c>
      <c r="G124" s="24">
        <v>30120</v>
      </c>
      <c r="H124" s="24">
        <v>13608</v>
      </c>
      <c r="I124" s="24">
        <v>9151</v>
      </c>
      <c r="J124" s="24"/>
      <c r="K124" s="24">
        <v>45119</v>
      </c>
      <c r="L124" s="24">
        <v>8825</v>
      </c>
      <c r="M124" s="24">
        <v>25595</v>
      </c>
      <c r="N124" s="24">
        <v>985</v>
      </c>
      <c r="O124" s="24"/>
      <c r="P124" s="24">
        <v>75697</v>
      </c>
      <c r="Q124" s="24">
        <v>11937</v>
      </c>
      <c r="R124" s="24">
        <v>5419</v>
      </c>
      <c r="S124" s="24"/>
    </row>
    <row r="125" spans="2:19" x14ac:dyDescent="0.3">
      <c r="B125" s="8">
        <v>44029</v>
      </c>
      <c r="C125" s="23">
        <v>4634</v>
      </c>
      <c r="D125" s="23">
        <v>35028</v>
      </c>
      <c r="E125" s="24">
        <v>28416</v>
      </c>
      <c r="F125" s="24">
        <v>141518</v>
      </c>
      <c r="G125" s="24">
        <v>30138</v>
      </c>
      <c r="H125" s="24">
        <v>13791</v>
      </c>
      <c r="I125" s="24">
        <v>9160</v>
      </c>
      <c r="J125" s="24"/>
      <c r="K125" s="24">
        <v>45233</v>
      </c>
      <c r="L125" s="24">
        <v>8835</v>
      </c>
      <c r="M125" s="24">
        <v>26273</v>
      </c>
      <c r="N125" s="24">
        <v>985</v>
      </c>
      <c r="O125" s="24"/>
      <c r="P125" s="24">
        <v>76997</v>
      </c>
      <c r="Q125" s="24">
        <v>12123</v>
      </c>
      <c r="R125" s="24">
        <v>5458</v>
      </c>
      <c r="S125" s="24"/>
    </row>
    <row r="126" spans="2:19" x14ac:dyDescent="0.3">
      <c r="B126" s="8">
        <v>44030</v>
      </c>
      <c r="C126" s="23">
        <v>4634</v>
      </c>
      <c r="D126" s="23">
        <v>35042</v>
      </c>
      <c r="E126" s="24">
        <v>28420</v>
      </c>
      <c r="F126" s="24">
        <v>142733</v>
      </c>
      <c r="G126" s="24">
        <v>30152</v>
      </c>
      <c r="H126" s="24">
        <v>13979</v>
      </c>
      <c r="I126" s="24">
        <v>9165</v>
      </c>
      <c r="J126" s="24"/>
      <c r="K126" s="24">
        <v>45273</v>
      </c>
      <c r="L126" s="24">
        <v>8848</v>
      </c>
      <c r="M126" s="24">
        <v>26828</v>
      </c>
      <c r="N126" s="24">
        <v>985</v>
      </c>
      <c r="O126" s="24"/>
      <c r="P126" s="24">
        <v>78735</v>
      </c>
      <c r="Q126" s="24">
        <v>12247</v>
      </c>
      <c r="R126" s="24">
        <v>5457</v>
      </c>
      <c r="S126" s="24"/>
    </row>
    <row r="127" spans="2:19" x14ac:dyDescent="0.3">
      <c r="B127" s="8">
        <v>44031</v>
      </c>
      <c r="C127" s="23">
        <v>4634</v>
      </c>
      <c r="D127" s="23">
        <v>35045</v>
      </c>
      <c r="E127" s="24">
        <v>28420</v>
      </c>
      <c r="F127" s="24">
        <v>143054</v>
      </c>
      <c r="G127" s="24">
        <v>30152</v>
      </c>
      <c r="H127" s="24">
        <v>14188</v>
      </c>
      <c r="I127" s="24">
        <v>9165</v>
      </c>
      <c r="J127" s="24"/>
      <c r="K127" s="24">
        <v>45300</v>
      </c>
      <c r="L127" s="24">
        <v>8852</v>
      </c>
      <c r="M127" s="24">
        <v>27503</v>
      </c>
      <c r="N127" s="24">
        <v>986</v>
      </c>
      <c r="O127" s="24"/>
      <c r="P127" s="24">
        <v>78871</v>
      </c>
      <c r="Q127" s="24">
        <v>12342</v>
      </c>
      <c r="R127" s="24">
        <v>5491</v>
      </c>
      <c r="S127" s="24"/>
    </row>
    <row r="128" spans="2:19" x14ac:dyDescent="0.3">
      <c r="B128" s="8">
        <v>44032</v>
      </c>
      <c r="C128" s="23">
        <v>4634</v>
      </c>
      <c r="D128" s="23">
        <v>35058</v>
      </c>
      <c r="E128" s="24">
        <v>28422</v>
      </c>
      <c r="F128" s="24">
        <v>143527</v>
      </c>
      <c r="G128" s="24">
        <v>30152</v>
      </c>
      <c r="H128" s="24">
        <v>14405</v>
      </c>
      <c r="I128" s="24">
        <v>9165</v>
      </c>
      <c r="J128" s="24"/>
      <c r="K128" s="24">
        <v>45312</v>
      </c>
      <c r="L128" s="24">
        <v>8855</v>
      </c>
      <c r="M128" s="24">
        <v>28099</v>
      </c>
      <c r="N128" s="24">
        <v>988</v>
      </c>
      <c r="O128" s="24"/>
      <c r="P128" s="24">
        <v>79590</v>
      </c>
      <c r="Q128" s="24">
        <v>12427</v>
      </c>
      <c r="R128" s="24">
        <v>5508</v>
      </c>
      <c r="S128" s="24"/>
    </row>
    <row r="129" spans="2:19" x14ac:dyDescent="0.3">
      <c r="B129" s="8">
        <v>44033</v>
      </c>
      <c r="C129" s="23">
        <v>4634</v>
      </c>
      <c r="D129" s="23">
        <v>35073</v>
      </c>
      <c r="E129" s="24">
        <v>28424</v>
      </c>
      <c r="F129" s="24">
        <v>144331</v>
      </c>
      <c r="G129" s="24">
        <v>30177</v>
      </c>
      <c r="H129" s="24">
        <v>14634</v>
      </c>
      <c r="I129" s="24">
        <v>9175</v>
      </c>
      <c r="J129" s="24"/>
      <c r="K129" s="24">
        <v>45422</v>
      </c>
      <c r="L129" s="24">
        <v>8858</v>
      </c>
      <c r="M129" s="24">
        <v>28769</v>
      </c>
      <c r="N129" s="24">
        <v>988</v>
      </c>
      <c r="O129" s="24"/>
      <c r="P129" s="24">
        <v>80493</v>
      </c>
      <c r="Q129" s="24">
        <v>12580</v>
      </c>
      <c r="R129" s="24">
        <v>5508</v>
      </c>
      <c r="S129" s="24"/>
    </row>
    <row r="130" spans="2:19" x14ac:dyDescent="0.3">
      <c r="B130" s="8">
        <v>44034</v>
      </c>
      <c r="C130" s="23">
        <v>4634</v>
      </c>
      <c r="D130" s="23">
        <v>35082</v>
      </c>
      <c r="E130" s="24">
        <v>28426</v>
      </c>
      <c r="F130" s="24">
        <v>145488</v>
      </c>
      <c r="G130" s="24">
        <v>30172</v>
      </c>
      <c r="H130" s="24">
        <v>14853</v>
      </c>
      <c r="I130" s="24">
        <v>9175</v>
      </c>
      <c r="J130" s="24"/>
      <c r="K130" s="24">
        <v>45501</v>
      </c>
      <c r="L130" s="24">
        <v>8868</v>
      </c>
      <c r="M130" s="24">
        <v>29895</v>
      </c>
      <c r="N130" s="24">
        <v>989</v>
      </c>
      <c r="O130" s="24"/>
      <c r="P130" s="24">
        <v>81828</v>
      </c>
      <c r="Q130" s="24">
        <v>12745</v>
      </c>
      <c r="R130" s="24">
        <v>5545</v>
      </c>
      <c r="S130" s="24"/>
    </row>
    <row r="131" spans="2:19" x14ac:dyDescent="0.3">
      <c r="B131" s="8">
        <v>44035</v>
      </c>
      <c r="C131" s="23">
        <v>4634</v>
      </c>
      <c r="D131" s="23">
        <v>35092</v>
      </c>
      <c r="E131" s="24">
        <v>28429</v>
      </c>
      <c r="F131" s="24">
        <v>146665</v>
      </c>
      <c r="G131" s="24">
        <v>30172</v>
      </c>
      <c r="H131" s="24">
        <v>15074</v>
      </c>
      <c r="I131" s="24">
        <v>9175</v>
      </c>
      <c r="J131" s="24"/>
      <c r="K131" s="24">
        <v>45554</v>
      </c>
      <c r="L131" s="24">
        <v>8870</v>
      </c>
      <c r="M131" s="24">
        <v>30639</v>
      </c>
      <c r="N131" s="24">
        <v>992</v>
      </c>
      <c r="O131" s="24"/>
      <c r="P131" s="24">
        <v>83036</v>
      </c>
      <c r="Q131" s="24">
        <v>12892</v>
      </c>
      <c r="R131" s="24">
        <v>5563</v>
      </c>
      <c r="S131" s="24"/>
    </row>
    <row r="132" spans="2:19" x14ac:dyDescent="0.3">
      <c r="B132" s="8">
        <v>44036</v>
      </c>
      <c r="C132" s="23">
        <v>4634</v>
      </c>
      <c r="D132" s="23">
        <v>35097</v>
      </c>
      <c r="E132" s="24">
        <v>28432</v>
      </c>
      <c r="F132" s="24">
        <v>147865</v>
      </c>
      <c r="G132" s="24">
        <v>30192</v>
      </c>
      <c r="H132" s="24">
        <v>15289</v>
      </c>
      <c r="I132" s="24">
        <v>9190</v>
      </c>
      <c r="J132" s="24"/>
      <c r="K132" s="24">
        <v>45677</v>
      </c>
      <c r="L132" s="24">
        <v>8877</v>
      </c>
      <c r="M132" s="24">
        <v>31405</v>
      </c>
      <c r="N132" s="24">
        <v>994</v>
      </c>
      <c r="O132" s="24"/>
      <c r="P132" s="24">
        <v>84440</v>
      </c>
      <c r="Q132" s="24">
        <v>13046</v>
      </c>
      <c r="R132" s="24">
        <v>5580</v>
      </c>
      <c r="S132" s="24"/>
    </row>
    <row r="133" spans="2:19" x14ac:dyDescent="0.3">
      <c r="B133" s="8">
        <v>44037</v>
      </c>
      <c r="C133" s="23">
        <v>4634</v>
      </c>
      <c r="D133" s="23">
        <v>35102</v>
      </c>
      <c r="E133" s="24">
        <v>28432</v>
      </c>
      <c r="F133" s="24">
        <v>149320</v>
      </c>
      <c r="G133" s="24">
        <v>30192</v>
      </c>
      <c r="H133" s="24">
        <v>15484</v>
      </c>
      <c r="I133" s="24">
        <v>9204</v>
      </c>
      <c r="J133" s="24"/>
      <c r="K133" s="24">
        <v>45738</v>
      </c>
      <c r="L133" s="24">
        <v>8885</v>
      </c>
      <c r="M133" s="24">
        <v>32096</v>
      </c>
      <c r="N133" s="24">
        <v>996</v>
      </c>
      <c r="O133" s="24"/>
      <c r="P133" s="24">
        <v>86449</v>
      </c>
      <c r="Q133" s="24">
        <v>13192</v>
      </c>
      <c r="R133" s="24">
        <v>5596</v>
      </c>
      <c r="S133" s="24"/>
    </row>
    <row r="134" spans="2:19" x14ac:dyDescent="0.3">
      <c r="B134" s="8">
        <v>44038</v>
      </c>
      <c r="C134" s="23">
        <v>4634</v>
      </c>
      <c r="D134" s="23">
        <v>35107</v>
      </c>
      <c r="E134" s="24">
        <v>28432</v>
      </c>
      <c r="F134" s="24">
        <v>149601</v>
      </c>
      <c r="G134" s="24">
        <v>30192</v>
      </c>
      <c r="H134" s="24">
        <v>15700</v>
      </c>
      <c r="I134" s="24">
        <v>9204</v>
      </c>
      <c r="J134" s="24"/>
      <c r="K134" s="24">
        <v>45752</v>
      </c>
      <c r="L134" s="24">
        <v>8890</v>
      </c>
      <c r="M134" s="24">
        <v>32809</v>
      </c>
      <c r="N134" s="24">
        <v>998</v>
      </c>
      <c r="O134" s="24"/>
      <c r="P134" s="24">
        <v>86591</v>
      </c>
      <c r="Q134" s="24">
        <v>13269</v>
      </c>
      <c r="R134" s="24">
        <v>5596</v>
      </c>
      <c r="S134" s="24"/>
    </row>
    <row r="135" spans="2:19" x14ac:dyDescent="0.3">
      <c r="B135" s="8">
        <v>44039</v>
      </c>
      <c r="C135" s="23">
        <v>4634</v>
      </c>
      <c r="D135" s="23">
        <v>35112</v>
      </c>
      <c r="E135" s="24">
        <v>28434</v>
      </c>
      <c r="F135" s="24">
        <v>150053</v>
      </c>
      <c r="G135" s="24">
        <v>30192</v>
      </c>
      <c r="H135" s="24">
        <v>15912</v>
      </c>
      <c r="I135" s="24">
        <v>9204</v>
      </c>
      <c r="J135" s="24"/>
      <c r="K135" s="24">
        <v>45759</v>
      </c>
      <c r="L135" s="24">
        <v>8891</v>
      </c>
      <c r="M135" s="24">
        <v>33448</v>
      </c>
      <c r="N135" s="24">
        <v>998</v>
      </c>
      <c r="O135" s="24"/>
      <c r="P135" s="24">
        <v>87131</v>
      </c>
      <c r="Q135" s="24">
        <v>13354</v>
      </c>
      <c r="R135" s="24">
        <v>5630</v>
      </c>
      <c r="S135" s="24"/>
    </row>
    <row r="136" spans="2:19" x14ac:dyDescent="0.3">
      <c r="B136" s="8">
        <v>44040</v>
      </c>
      <c r="C136" s="23">
        <v>4634</v>
      </c>
      <c r="D136" s="23">
        <v>35123</v>
      </c>
      <c r="E136" s="24">
        <v>28436</v>
      </c>
      <c r="F136" s="24">
        <v>151675</v>
      </c>
      <c r="G136" s="24">
        <v>30209</v>
      </c>
      <c r="H136" s="24">
        <v>16147</v>
      </c>
      <c r="I136" s="24">
        <v>9208</v>
      </c>
      <c r="J136" s="24"/>
      <c r="K136" s="24">
        <v>45878</v>
      </c>
      <c r="L136" s="24">
        <v>8908</v>
      </c>
      <c r="M136" s="24">
        <v>34224</v>
      </c>
      <c r="N136" s="24">
        <v>1002</v>
      </c>
      <c r="O136" s="24"/>
      <c r="P136" s="24">
        <v>88017</v>
      </c>
      <c r="Q136" s="24">
        <v>13504</v>
      </c>
      <c r="R136" s="24">
        <v>5645</v>
      </c>
      <c r="S136" s="24"/>
    </row>
    <row r="137" spans="2:19" x14ac:dyDescent="0.3">
      <c r="B137" s="8">
        <v>44041</v>
      </c>
      <c r="C137" s="23">
        <v>4634</v>
      </c>
      <c r="D137" s="23">
        <v>35129</v>
      </c>
      <c r="E137" s="24">
        <v>28441</v>
      </c>
      <c r="F137" s="24">
        <v>152929</v>
      </c>
      <c r="G137" s="24">
        <v>30238</v>
      </c>
      <c r="H137" s="24">
        <v>16343</v>
      </c>
      <c r="I137" s="24">
        <v>9208</v>
      </c>
      <c r="J137" s="24"/>
      <c r="K137" s="24">
        <v>45961</v>
      </c>
      <c r="L137" s="24">
        <v>8914</v>
      </c>
      <c r="M137" s="24">
        <v>35000</v>
      </c>
      <c r="N137" s="24">
        <v>1006</v>
      </c>
      <c r="O137" s="24"/>
      <c r="P137" s="24">
        <v>88792</v>
      </c>
      <c r="Q137" s="24">
        <v>13673</v>
      </c>
      <c r="R137" s="24">
        <v>5659</v>
      </c>
      <c r="S137" s="24"/>
    </row>
    <row r="138" spans="2:19" x14ac:dyDescent="0.3">
      <c r="B138" s="8">
        <v>44042</v>
      </c>
      <c r="C138" s="23">
        <v>4634</v>
      </c>
      <c r="D138" s="23">
        <v>35132</v>
      </c>
      <c r="E138" s="24">
        <v>28443</v>
      </c>
      <c r="F138" s="24">
        <v>154472</v>
      </c>
      <c r="G138" s="24">
        <v>30238</v>
      </c>
      <c r="H138" s="24">
        <v>16569</v>
      </c>
      <c r="I138" s="24">
        <v>9208</v>
      </c>
      <c r="J138" s="24"/>
      <c r="K138" s="24">
        <v>45961</v>
      </c>
      <c r="L138" s="24">
        <v>8923</v>
      </c>
      <c r="M138" s="24">
        <v>35786</v>
      </c>
      <c r="N138" s="24">
        <v>1007</v>
      </c>
      <c r="O138" s="24"/>
      <c r="P138" s="24">
        <v>90383</v>
      </c>
      <c r="Q138" s="24">
        <v>13802</v>
      </c>
      <c r="R138" s="24">
        <v>5659</v>
      </c>
      <c r="S138" s="24"/>
    </row>
    <row r="139" spans="2:19" x14ac:dyDescent="0.3">
      <c r="B139" s="8">
        <v>44043</v>
      </c>
      <c r="C139" s="23">
        <v>4634</v>
      </c>
      <c r="D139" s="23">
        <v>35141</v>
      </c>
      <c r="E139" s="24">
        <v>28445</v>
      </c>
      <c r="F139" s="24">
        <v>156015</v>
      </c>
      <c r="G139" s="24">
        <v>30265</v>
      </c>
      <c r="H139" s="24">
        <v>16766</v>
      </c>
      <c r="I139" s="24">
        <v>9208</v>
      </c>
      <c r="J139" s="24"/>
      <c r="K139" s="24">
        <v>46119</v>
      </c>
      <c r="L139" s="24">
        <v>8933</v>
      </c>
      <c r="M139" s="24">
        <v>36551</v>
      </c>
      <c r="N139" s="24">
        <v>1011</v>
      </c>
      <c r="O139" s="24"/>
      <c r="P139" s="24">
        <v>91607</v>
      </c>
      <c r="Q139" s="24">
        <v>13963</v>
      </c>
      <c r="R139" s="24">
        <v>5691</v>
      </c>
      <c r="S139" s="24"/>
    </row>
    <row r="140" spans="2:19" x14ac:dyDescent="0.3">
      <c r="B140" s="8">
        <v>44044</v>
      </c>
      <c r="C140" s="23">
        <v>4634</v>
      </c>
      <c r="D140" s="23">
        <v>35146</v>
      </c>
      <c r="E140" s="24">
        <v>28445</v>
      </c>
      <c r="F140" s="24">
        <v>157271</v>
      </c>
      <c r="G140" s="24">
        <v>30265</v>
      </c>
      <c r="H140" s="24">
        <v>16982</v>
      </c>
      <c r="I140" s="24">
        <v>9208</v>
      </c>
      <c r="J140" s="24"/>
      <c r="K140" s="24">
        <v>46193</v>
      </c>
      <c r="L140" s="24">
        <v>8935</v>
      </c>
      <c r="M140" s="24">
        <v>37403</v>
      </c>
      <c r="N140" s="24">
        <v>1013</v>
      </c>
      <c r="O140" s="24"/>
      <c r="P140" s="24">
        <v>92789</v>
      </c>
      <c r="Q140" s="24">
        <v>14058</v>
      </c>
      <c r="R140" s="24">
        <v>5710</v>
      </c>
      <c r="S140" s="24"/>
    </row>
    <row r="141" spans="2:19" x14ac:dyDescent="0.3">
      <c r="B141" s="8">
        <v>44045</v>
      </c>
      <c r="C141" s="23">
        <v>4634</v>
      </c>
      <c r="D141" s="23">
        <v>35154</v>
      </c>
      <c r="E141" s="24">
        <v>28445</v>
      </c>
      <c r="F141" s="24">
        <v>158172</v>
      </c>
      <c r="G141" s="24">
        <v>30265</v>
      </c>
      <c r="H141" s="24">
        <v>17190</v>
      </c>
      <c r="I141" s="24">
        <v>9208</v>
      </c>
      <c r="J141" s="24"/>
      <c r="K141" s="24">
        <v>46201</v>
      </c>
      <c r="L141" s="24">
        <v>8945</v>
      </c>
      <c r="M141" s="24">
        <v>38161</v>
      </c>
      <c r="N141" s="24">
        <v>1013</v>
      </c>
      <c r="O141" s="24"/>
      <c r="P141" s="24">
        <v>93659</v>
      </c>
      <c r="Q141" s="24">
        <v>14128</v>
      </c>
      <c r="R141" s="24">
        <v>5728</v>
      </c>
      <c r="S141" s="24"/>
    </row>
    <row r="142" spans="2:19" x14ac:dyDescent="0.3">
      <c r="B142" s="8">
        <v>44046</v>
      </c>
      <c r="C142" s="23">
        <v>4634</v>
      </c>
      <c r="D142" s="23">
        <v>35166</v>
      </c>
      <c r="E142" s="24">
        <v>28472</v>
      </c>
      <c r="F142" s="24">
        <v>158496</v>
      </c>
      <c r="G142" s="24">
        <v>30265</v>
      </c>
      <c r="H142" s="24">
        <v>17405</v>
      </c>
      <c r="I142" s="24">
        <v>9208</v>
      </c>
      <c r="J142" s="24"/>
      <c r="K142" s="24">
        <v>46210</v>
      </c>
      <c r="L142" s="24">
        <v>8947</v>
      </c>
      <c r="M142" s="24">
        <v>38969</v>
      </c>
      <c r="N142" s="24">
        <v>1017</v>
      </c>
      <c r="O142" s="24"/>
      <c r="P142" s="24">
        <v>94226</v>
      </c>
      <c r="Q142" s="24">
        <v>14207</v>
      </c>
      <c r="R142" s="24">
        <v>5747</v>
      </c>
      <c r="S142" s="24"/>
    </row>
    <row r="143" spans="2:19" x14ac:dyDescent="0.3">
      <c r="B143" s="8">
        <v>44047</v>
      </c>
      <c r="C143" s="23">
        <v>4635</v>
      </c>
      <c r="D143" s="23">
        <v>35171</v>
      </c>
      <c r="E143" s="24">
        <v>28498</v>
      </c>
      <c r="F143" s="24">
        <v>159457</v>
      </c>
      <c r="G143" s="24">
        <v>30294</v>
      </c>
      <c r="H143" s="24">
        <v>17617</v>
      </c>
      <c r="I143" s="24">
        <v>9243</v>
      </c>
      <c r="J143" s="24"/>
      <c r="K143" s="24">
        <v>46299</v>
      </c>
      <c r="L143" s="24">
        <v>8953</v>
      </c>
      <c r="M143" s="24">
        <v>39819</v>
      </c>
      <c r="N143" s="24">
        <v>1023</v>
      </c>
      <c r="O143" s="24"/>
      <c r="P143" s="24">
        <v>95078</v>
      </c>
      <c r="Q143" s="24">
        <v>14351</v>
      </c>
      <c r="R143" s="24">
        <v>5765</v>
      </c>
      <c r="S143" s="24"/>
    </row>
    <row r="144" spans="2:19" x14ac:dyDescent="0.3">
      <c r="B144" s="8">
        <v>44048</v>
      </c>
      <c r="C144" s="23">
        <v>4634</v>
      </c>
      <c r="D144" s="23">
        <v>35181</v>
      </c>
      <c r="E144" s="24">
        <v>28499</v>
      </c>
      <c r="F144" s="24">
        <v>160833</v>
      </c>
      <c r="G144" s="24">
        <v>30296</v>
      </c>
      <c r="H144" s="24">
        <v>17802</v>
      </c>
      <c r="I144" s="24">
        <v>9246</v>
      </c>
      <c r="J144" s="24"/>
      <c r="K144" s="24">
        <v>46364</v>
      </c>
      <c r="L144" s="24">
        <v>8960</v>
      </c>
      <c r="M144" s="24">
        <v>40732</v>
      </c>
      <c r="N144" s="24">
        <v>1023</v>
      </c>
      <c r="O144" s="24"/>
      <c r="P144" s="24">
        <v>96326</v>
      </c>
      <c r="Q144" s="24">
        <v>14490</v>
      </c>
      <c r="R144" s="24">
        <v>5784</v>
      </c>
      <c r="S144" s="24"/>
    </row>
    <row r="145" spans="2:19" x14ac:dyDescent="0.3">
      <c r="B145" s="8">
        <v>44049</v>
      </c>
      <c r="C145" s="23">
        <v>4634</v>
      </c>
      <c r="D145" s="23">
        <v>35187</v>
      </c>
      <c r="E145" s="24">
        <v>28500</v>
      </c>
      <c r="F145" s="24">
        <v>162058</v>
      </c>
      <c r="G145" s="24">
        <v>30305</v>
      </c>
      <c r="H145" s="24">
        <v>17976</v>
      </c>
      <c r="I145" s="24">
        <v>9255</v>
      </c>
      <c r="J145" s="24"/>
      <c r="K145" s="24">
        <v>46413</v>
      </c>
      <c r="L145" s="24">
        <v>8963</v>
      </c>
      <c r="M145" s="24">
        <v>41634</v>
      </c>
      <c r="N145" s="24">
        <v>1035</v>
      </c>
      <c r="O145" s="24"/>
      <c r="P145" s="24">
        <v>97692</v>
      </c>
      <c r="Q145" s="24">
        <v>14606</v>
      </c>
      <c r="R145" s="24">
        <v>5798</v>
      </c>
      <c r="S145" s="24"/>
    </row>
    <row r="146" spans="2:19" x14ac:dyDescent="0.3">
      <c r="B146" s="8">
        <v>44050</v>
      </c>
      <c r="C146" s="23">
        <v>4634</v>
      </c>
      <c r="D146" s="23">
        <v>35190</v>
      </c>
      <c r="E146" s="24">
        <v>28503</v>
      </c>
      <c r="F146" s="24">
        <v>163149</v>
      </c>
      <c r="G146" s="24">
        <v>30312</v>
      </c>
      <c r="H146" s="24">
        <v>18132</v>
      </c>
      <c r="I146" s="24">
        <v>9257</v>
      </c>
      <c r="J146" s="24"/>
      <c r="K146" s="24">
        <v>46511</v>
      </c>
      <c r="L146" s="24">
        <v>8966</v>
      </c>
      <c r="M146" s="24">
        <v>42564</v>
      </c>
      <c r="N146" s="24">
        <v>1040</v>
      </c>
      <c r="O146" s="24"/>
      <c r="P146" s="24">
        <v>98844</v>
      </c>
      <c r="Q146" s="24">
        <v>14725</v>
      </c>
      <c r="R146" s="24">
        <v>5813</v>
      </c>
      <c r="S146" s="24"/>
    </row>
    <row r="147" spans="2:19" x14ac:dyDescent="0.3">
      <c r="B147" s="8">
        <v>44051</v>
      </c>
      <c r="C147" s="23">
        <v>4634</v>
      </c>
      <c r="D147" s="23">
        <v>35203</v>
      </c>
      <c r="E147" s="24">
        <v>28503</v>
      </c>
      <c r="F147" s="24">
        <v>164979</v>
      </c>
      <c r="G147" s="24">
        <v>30324</v>
      </c>
      <c r="H147" s="24">
        <v>18264</v>
      </c>
      <c r="I147" s="24">
        <v>9265</v>
      </c>
      <c r="J147" s="24"/>
      <c r="K147" s="24">
        <v>46566</v>
      </c>
      <c r="L147" s="24">
        <v>8976</v>
      </c>
      <c r="M147" s="24">
        <v>43453</v>
      </c>
      <c r="N147" s="24">
        <v>1042</v>
      </c>
      <c r="O147" s="24"/>
      <c r="P147" s="24">
        <v>100477</v>
      </c>
      <c r="Q147" s="24">
        <v>14854</v>
      </c>
      <c r="R147" s="24">
        <v>5829</v>
      </c>
      <c r="S147" s="24"/>
    </row>
    <row r="148" spans="2:19" x14ac:dyDescent="0.3">
      <c r="B148" s="8">
        <v>44052</v>
      </c>
      <c r="C148" s="23">
        <v>4634</v>
      </c>
      <c r="D148" s="23">
        <v>35205</v>
      </c>
      <c r="E148" s="24">
        <v>28503</v>
      </c>
      <c r="F148" s="24">
        <v>165269</v>
      </c>
      <c r="G148" s="24">
        <v>30324</v>
      </c>
      <c r="H148" s="24">
        <v>18427</v>
      </c>
      <c r="I148" s="24">
        <v>9264</v>
      </c>
      <c r="J148" s="24"/>
      <c r="K148" s="24">
        <v>46574</v>
      </c>
      <c r="L148" s="24">
        <v>8981</v>
      </c>
      <c r="M148" s="24">
        <v>44457</v>
      </c>
      <c r="N148" s="24">
        <v>1047</v>
      </c>
      <c r="O148" s="24"/>
      <c r="P148" s="24">
        <v>100667</v>
      </c>
      <c r="Q148" s="24">
        <v>14931</v>
      </c>
      <c r="R148" s="24">
        <v>5829</v>
      </c>
      <c r="S148" s="24"/>
    </row>
    <row r="149" spans="2:19" x14ac:dyDescent="0.3">
      <c r="B149" s="8">
        <v>44053</v>
      </c>
      <c r="C149" s="23">
        <v>4634</v>
      </c>
      <c r="D149" s="23">
        <v>35209</v>
      </c>
      <c r="E149" s="24">
        <v>28576</v>
      </c>
      <c r="F149" s="24">
        <v>165815</v>
      </c>
      <c r="G149" s="24">
        <v>30324</v>
      </c>
      <c r="H149" s="24">
        <v>18616</v>
      </c>
      <c r="I149" s="24">
        <v>9267</v>
      </c>
      <c r="J149" s="24"/>
      <c r="K149" s="24">
        <v>46526</v>
      </c>
      <c r="L149" s="24">
        <v>8982</v>
      </c>
      <c r="M149" s="24">
        <v>45352</v>
      </c>
      <c r="N149" s="24">
        <v>1053</v>
      </c>
      <c r="O149" s="24"/>
      <c r="P149" s="24">
        <v>101269</v>
      </c>
      <c r="Q149" s="24">
        <v>15001</v>
      </c>
      <c r="R149" s="24">
        <v>5844</v>
      </c>
      <c r="S149" s="24"/>
    </row>
    <row r="150" spans="2:19" x14ac:dyDescent="0.3">
      <c r="B150" s="8">
        <v>44056</v>
      </c>
      <c r="C150" s="23">
        <v>4634</v>
      </c>
      <c r="D150" s="23">
        <v>35231</v>
      </c>
      <c r="E150" s="24">
        <v>28579</v>
      </c>
      <c r="F150" s="24">
        <v>169225</v>
      </c>
      <c r="G150" s="24">
        <v>30371</v>
      </c>
      <c r="H150" s="24">
        <v>19162</v>
      </c>
      <c r="I150" s="24">
        <v>9285</v>
      </c>
      <c r="J150" s="24"/>
      <c r="K150" s="24">
        <v>46210</v>
      </c>
      <c r="L150" s="24">
        <v>9006</v>
      </c>
      <c r="M150" s="24">
        <v>47527</v>
      </c>
      <c r="N150" s="24">
        <v>1066</v>
      </c>
      <c r="O150" s="24"/>
      <c r="P150" s="24">
        <v>104263</v>
      </c>
      <c r="Q150" s="24">
        <v>15384</v>
      </c>
      <c r="R150" s="24">
        <v>5891</v>
      </c>
      <c r="S150" s="24"/>
    </row>
    <row r="151" spans="2:19" x14ac:dyDescent="0.3">
      <c r="B151" s="8">
        <v>44057</v>
      </c>
      <c r="C151" s="23">
        <v>4634</v>
      </c>
      <c r="D151" s="23">
        <v>35234</v>
      </c>
      <c r="E151" s="24">
        <v>28617</v>
      </c>
      <c r="F151" s="24">
        <v>170892</v>
      </c>
      <c r="G151" s="24">
        <v>30388</v>
      </c>
      <c r="H151" s="24">
        <v>19331</v>
      </c>
      <c r="I151" s="24">
        <v>9292</v>
      </c>
      <c r="J151" s="24"/>
      <c r="K151" s="24">
        <v>41358</v>
      </c>
      <c r="L151" s="24">
        <v>9019</v>
      </c>
      <c r="M151" s="24">
        <v>49134</v>
      </c>
      <c r="N151" s="24">
        <v>1086</v>
      </c>
      <c r="O151" s="24"/>
      <c r="P151" s="24">
        <v>105791</v>
      </c>
      <c r="Q151" s="24">
        <v>15498</v>
      </c>
      <c r="R151" s="24">
        <v>5934</v>
      </c>
      <c r="S151" s="28" t="s">
        <v>58</v>
      </c>
    </row>
    <row r="152" spans="2:19" x14ac:dyDescent="0.3">
      <c r="B152" s="8">
        <v>44060</v>
      </c>
      <c r="C152" s="27">
        <v>4634</v>
      </c>
      <c r="D152" s="27">
        <v>35400</v>
      </c>
      <c r="E152" s="28">
        <v>28646</v>
      </c>
      <c r="F152" s="28">
        <v>173197</v>
      </c>
      <c r="G152" s="28">
        <v>30410</v>
      </c>
      <c r="H152" s="28">
        <v>19804</v>
      </c>
      <c r="I152" s="28">
        <v>9299</v>
      </c>
      <c r="J152" s="28"/>
      <c r="K152" s="28">
        <v>41369</v>
      </c>
      <c r="L152" s="28">
        <v>9026</v>
      </c>
      <c r="M152" s="28">
        <v>51796</v>
      </c>
      <c r="N152" s="28">
        <v>1110</v>
      </c>
      <c r="O152" s="28"/>
      <c r="P152" s="28">
        <v>108054</v>
      </c>
      <c r="Q152" s="28">
        <v>15740</v>
      </c>
      <c r="R152" s="28">
        <v>5974</v>
      </c>
      <c r="S152" s="28"/>
    </row>
    <row r="153" spans="2:19" x14ac:dyDescent="0.3">
      <c r="B153" s="8">
        <v>44061</v>
      </c>
      <c r="C153" s="23">
        <v>4634</v>
      </c>
      <c r="D153" s="23">
        <v>35405</v>
      </c>
      <c r="E153" s="24">
        <v>28670</v>
      </c>
      <c r="F153" s="24">
        <v>174074</v>
      </c>
      <c r="G153" s="24">
        <v>30429</v>
      </c>
      <c r="H153" s="24">
        <v>19972</v>
      </c>
      <c r="I153" s="24">
        <v>9309</v>
      </c>
      <c r="J153" s="24"/>
      <c r="K153" s="24">
        <v>41381</v>
      </c>
      <c r="L153" s="24">
        <v>9032</v>
      </c>
      <c r="M153" s="24">
        <v>52846</v>
      </c>
      <c r="N153" s="24">
        <v>1135</v>
      </c>
      <c r="O153" s="24"/>
      <c r="P153" s="24">
        <v>108654</v>
      </c>
      <c r="Q153" s="24">
        <v>15872</v>
      </c>
      <c r="R153" s="24">
        <v>5996</v>
      </c>
      <c r="S153" s="24"/>
    </row>
    <row r="154" spans="2:19" x14ac:dyDescent="0.3">
      <c r="B154" s="8">
        <v>44062</v>
      </c>
      <c r="C154" s="23">
        <v>4634</v>
      </c>
      <c r="D154" s="23">
        <v>35412</v>
      </c>
      <c r="E154" s="24">
        <v>28797</v>
      </c>
      <c r="F154" s="24">
        <v>175686</v>
      </c>
      <c r="G154" s="24">
        <v>30451</v>
      </c>
      <c r="H154" s="24">
        <v>20125</v>
      </c>
      <c r="I154" s="24">
        <v>9318</v>
      </c>
      <c r="J154" s="24"/>
      <c r="K154" s="24">
        <v>41397</v>
      </c>
      <c r="L154" s="24">
        <v>9046</v>
      </c>
      <c r="M154" s="24">
        <v>53991</v>
      </c>
      <c r="N154" s="24">
        <v>1149</v>
      </c>
      <c r="O154" s="24"/>
      <c r="P154" s="24">
        <v>110171</v>
      </c>
      <c r="Q154" s="24">
        <v>15989</v>
      </c>
      <c r="R154" s="24">
        <v>6039</v>
      </c>
      <c r="S154" s="24"/>
    </row>
    <row r="155" spans="2:19" x14ac:dyDescent="0.3">
      <c r="B155" s="8">
        <v>44063</v>
      </c>
      <c r="C155" s="23">
        <v>4634</v>
      </c>
      <c r="D155" s="23">
        <v>35418</v>
      </c>
      <c r="E155" s="24">
        <v>28813</v>
      </c>
      <c r="F155" s="24">
        <v>176729</v>
      </c>
      <c r="G155" s="24">
        <v>30480</v>
      </c>
      <c r="H155" s="24">
        <v>20264</v>
      </c>
      <c r="I155" s="24">
        <v>9329</v>
      </c>
      <c r="J155" s="24"/>
      <c r="K155" s="24">
        <v>41403</v>
      </c>
      <c r="L155" s="24">
        <v>9051</v>
      </c>
      <c r="M155" s="24">
        <v>54971</v>
      </c>
      <c r="N155" s="24">
        <v>1160</v>
      </c>
      <c r="O155" s="24"/>
      <c r="P155" s="24">
        <v>111443</v>
      </c>
      <c r="Q155" s="24">
        <v>16099</v>
      </c>
      <c r="R155" s="24">
        <v>6058</v>
      </c>
      <c r="S155" s="24"/>
    </row>
    <row r="156" spans="2:19" x14ac:dyDescent="0.3">
      <c r="B156" s="8">
        <v>44064</v>
      </c>
      <c r="C156" s="23">
        <v>4634</v>
      </c>
      <c r="D156" s="23">
        <v>35427</v>
      </c>
      <c r="E156" s="24">
        <v>28838</v>
      </c>
      <c r="F156" s="24">
        <v>177749</v>
      </c>
      <c r="G156" s="24">
        <v>30503</v>
      </c>
      <c r="H156" s="24">
        <v>20376</v>
      </c>
      <c r="I156" s="24">
        <v>9332</v>
      </c>
      <c r="J156" s="24"/>
      <c r="K156" s="24">
        <v>41405</v>
      </c>
      <c r="L156" s="24">
        <v>9060</v>
      </c>
      <c r="M156" s="24">
        <v>55921</v>
      </c>
      <c r="N156" s="24">
        <v>1175</v>
      </c>
      <c r="O156" s="24"/>
      <c r="P156" s="24">
        <v>112670</v>
      </c>
      <c r="Q156" s="24">
        <v>16189</v>
      </c>
      <c r="R156" s="24">
        <v>6058</v>
      </c>
      <c r="S156" s="24"/>
    </row>
    <row r="157" spans="2:19" x14ac:dyDescent="0.3">
      <c r="B157" s="8">
        <v>44065</v>
      </c>
      <c r="C157" s="23">
        <v>4634</v>
      </c>
      <c r="D157" s="23">
        <v>35430</v>
      </c>
      <c r="E157" s="24">
        <v>28838</v>
      </c>
      <c r="F157" s="24">
        <v>179574</v>
      </c>
      <c r="G157" s="24">
        <v>30503</v>
      </c>
      <c r="H157" s="24">
        <v>20502</v>
      </c>
      <c r="I157" s="24">
        <v>9334</v>
      </c>
      <c r="J157" s="24"/>
      <c r="K157" s="24">
        <v>41423</v>
      </c>
      <c r="L157" s="24">
        <v>9071</v>
      </c>
      <c r="M157" s="24">
        <v>56830</v>
      </c>
      <c r="N157" s="24">
        <v>1181</v>
      </c>
      <c r="O157" s="24"/>
      <c r="P157" s="24">
        <v>113678</v>
      </c>
      <c r="Q157" s="24">
        <v>16310</v>
      </c>
      <c r="R157" s="24">
        <v>6102</v>
      </c>
      <c r="S157" s="24"/>
    </row>
    <row r="158" spans="2:19" x14ac:dyDescent="0.3">
      <c r="B158" s="8">
        <v>44066</v>
      </c>
      <c r="C158" s="23">
        <v>4634</v>
      </c>
      <c r="D158" s="23">
        <v>35437</v>
      </c>
      <c r="E158" s="24">
        <v>28838</v>
      </c>
      <c r="F158" s="24">
        <v>180297</v>
      </c>
      <c r="G158" s="24">
        <v>30512</v>
      </c>
      <c r="H158" s="24">
        <v>20643</v>
      </c>
      <c r="I158" s="24">
        <v>9334</v>
      </c>
      <c r="J158" s="24"/>
      <c r="K158" s="24">
        <v>41429</v>
      </c>
      <c r="L158" s="24">
        <v>9072</v>
      </c>
      <c r="M158" s="24">
        <v>57263</v>
      </c>
      <c r="N158" s="24">
        <v>1190</v>
      </c>
      <c r="O158" s="24"/>
      <c r="P158" s="24">
        <v>114287</v>
      </c>
      <c r="Q158" s="24">
        <v>16383</v>
      </c>
      <c r="R158" s="24">
        <v>6102</v>
      </c>
      <c r="S158" s="24"/>
    </row>
    <row r="159" spans="2:19" x14ac:dyDescent="0.3">
      <c r="B159" s="8">
        <v>44067</v>
      </c>
      <c r="C159" s="23">
        <v>4634</v>
      </c>
      <c r="D159" s="23">
        <v>35441</v>
      </c>
      <c r="E159" s="24">
        <v>28872</v>
      </c>
      <c r="F159" s="24">
        <v>180728</v>
      </c>
      <c r="G159" s="24">
        <v>30513</v>
      </c>
      <c r="H159" s="24">
        <v>20776</v>
      </c>
      <c r="I159" s="24">
        <v>9339</v>
      </c>
      <c r="J159" s="24"/>
      <c r="K159" s="24">
        <v>41433</v>
      </c>
      <c r="L159" s="24">
        <v>9078</v>
      </c>
      <c r="M159" s="24">
        <v>58397</v>
      </c>
      <c r="N159" s="24">
        <v>1203</v>
      </c>
      <c r="O159" s="24"/>
      <c r="P159" s="24">
        <v>114772</v>
      </c>
      <c r="Q159" s="24">
        <v>16448</v>
      </c>
      <c r="R159" s="24">
        <v>6121</v>
      </c>
      <c r="S159" s="24"/>
    </row>
    <row r="160" spans="2:19" x14ac:dyDescent="0.3">
      <c r="B160" s="8">
        <v>44068</v>
      </c>
      <c r="C160" s="23">
        <v>4634</v>
      </c>
      <c r="D160" s="23">
        <v>35445</v>
      </c>
      <c r="E160" s="24">
        <v>28924</v>
      </c>
      <c r="F160" s="24">
        <v>181485</v>
      </c>
      <c r="G160" s="24">
        <v>30528</v>
      </c>
      <c r="H160" s="24">
        <v>20901</v>
      </c>
      <c r="I160" s="24">
        <v>9348</v>
      </c>
      <c r="J160" s="24"/>
      <c r="K160" s="24">
        <v>41449</v>
      </c>
      <c r="L160" s="24">
        <v>9086</v>
      </c>
      <c r="M160" s="24">
        <v>59593</v>
      </c>
      <c r="N160" s="24">
        <v>1217</v>
      </c>
      <c r="O160" s="24"/>
      <c r="P160" s="24">
        <v>115646</v>
      </c>
      <c r="Q160" s="24">
        <v>16568</v>
      </c>
      <c r="R160" s="24">
        <v>6163</v>
      </c>
      <c r="S160" s="24"/>
    </row>
    <row r="161" spans="2:19" x14ac:dyDescent="0.3">
      <c r="B161" s="8">
        <v>44069</v>
      </c>
      <c r="C161" s="23">
        <v>4634</v>
      </c>
      <c r="D161" s="23">
        <v>35458</v>
      </c>
      <c r="E161" s="24">
        <v>28971</v>
      </c>
      <c r="F161" s="24">
        <v>182886</v>
      </c>
      <c r="G161" s="24">
        <v>30544</v>
      </c>
      <c r="H161" s="24">
        <v>21020</v>
      </c>
      <c r="I161" s="24">
        <v>9356</v>
      </c>
      <c r="J161" s="24"/>
      <c r="K161" s="24">
        <v>41449</v>
      </c>
      <c r="L161" s="24">
        <v>9092</v>
      </c>
      <c r="M161" s="24">
        <v>60297</v>
      </c>
      <c r="N161" s="24">
        <v>1230</v>
      </c>
      <c r="O161" s="24"/>
      <c r="P161" s="24">
        <v>116964</v>
      </c>
      <c r="Q161" s="24">
        <v>16683</v>
      </c>
      <c r="R161" s="24">
        <v>6183</v>
      </c>
      <c r="S161" s="24"/>
    </row>
    <row r="162" spans="2:19" x14ac:dyDescent="0.3">
      <c r="B162" s="8">
        <v>44070</v>
      </c>
      <c r="C162" s="23">
        <v>4634</v>
      </c>
      <c r="D162" s="23">
        <v>35463</v>
      </c>
      <c r="E162" s="24">
        <v>28996</v>
      </c>
      <c r="F162" s="24">
        <v>183972</v>
      </c>
      <c r="G162" s="24">
        <v>30544</v>
      </c>
      <c r="H162" s="24">
        <v>21137</v>
      </c>
      <c r="I162" s="24">
        <v>9364</v>
      </c>
      <c r="J162" s="24"/>
      <c r="K162" s="24">
        <v>41477</v>
      </c>
      <c r="L162" s="24">
        <v>9098</v>
      </c>
      <c r="M162" s="24">
        <v>61675</v>
      </c>
      <c r="N162" s="24">
        <v>1241</v>
      </c>
      <c r="O162" s="24"/>
      <c r="P162" s="24">
        <v>117996</v>
      </c>
      <c r="Q162" s="24">
        <v>16804</v>
      </c>
      <c r="R162" s="24">
        <v>6209</v>
      </c>
      <c r="S162" s="24"/>
    </row>
    <row r="163" spans="2:19" x14ac:dyDescent="0.3">
      <c r="B163" s="8">
        <v>44071</v>
      </c>
      <c r="C163" s="23">
        <v>4634</v>
      </c>
      <c r="D163" s="23">
        <v>35472</v>
      </c>
      <c r="E163" s="24">
        <v>29011</v>
      </c>
      <c r="F163" s="24">
        <v>185174</v>
      </c>
      <c r="G163" s="24">
        <v>30576</v>
      </c>
      <c r="H163" s="24">
        <v>21249</v>
      </c>
      <c r="I163" s="24">
        <v>9365</v>
      </c>
      <c r="J163" s="24"/>
      <c r="K163" s="24">
        <v>41486</v>
      </c>
      <c r="L163" s="24">
        <v>9108</v>
      </c>
      <c r="M163" s="24">
        <v>62683</v>
      </c>
      <c r="N163" s="24">
        <v>1261</v>
      </c>
      <c r="O163" s="24"/>
      <c r="P163" s="24">
        <v>118988</v>
      </c>
      <c r="Q163" s="24">
        <v>16914</v>
      </c>
      <c r="R163" s="24">
        <v>6245</v>
      </c>
      <c r="S163" s="24"/>
    </row>
    <row r="164" spans="2:19" x14ac:dyDescent="0.3">
      <c r="B164" s="8">
        <v>44072</v>
      </c>
      <c r="C164" s="23">
        <v>4634</v>
      </c>
      <c r="D164" s="23">
        <v>35473</v>
      </c>
      <c r="E164" s="24">
        <v>29011</v>
      </c>
      <c r="F164" s="24">
        <v>186357</v>
      </c>
      <c r="G164" s="24">
        <v>30602</v>
      </c>
      <c r="H164" s="24">
        <v>21359</v>
      </c>
      <c r="I164" s="24">
        <v>9368</v>
      </c>
      <c r="J164" s="24"/>
      <c r="K164" s="24">
        <v>41498</v>
      </c>
      <c r="L164" s="24">
        <v>9113</v>
      </c>
      <c r="M164" s="24">
        <v>63313</v>
      </c>
      <c r="N164" s="24">
        <v>1272</v>
      </c>
      <c r="O164" s="24"/>
      <c r="P164" s="24">
        <v>120025</v>
      </c>
      <c r="Q164" s="24">
        <v>17025</v>
      </c>
      <c r="R164" s="24">
        <v>6284</v>
      </c>
      <c r="S164" s="24"/>
    </row>
    <row r="165" spans="2:19" x14ac:dyDescent="0.3">
      <c r="B165" s="8">
        <v>44073</v>
      </c>
      <c r="C165" s="23">
        <v>4634</v>
      </c>
      <c r="D165" s="23">
        <v>35477</v>
      </c>
      <c r="E165" s="24">
        <v>29011</v>
      </c>
      <c r="F165" s="24">
        <v>186923</v>
      </c>
      <c r="G165" s="24">
        <v>30602</v>
      </c>
      <c r="H165" s="24">
        <v>21462</v>
      </c>
      <c r="I165" s="24">
        <v>9368</v>
      </c>
      <c r="J165" s="24"/>
      <c r="K165" s="24">
        <v>41499</v>
      </c>
      <c r="L165" s="24">
        <v>9114</v>
      </c>
      <c r="M165" s="24">
        <v>64129</v>
      </c>
      <c r="N165" s="24">
        <v>1286</v>
      </c>
      <c r="O165" s="24"/>
      <c r="P165" s="24">
        <v>120498</v>
      </c>
      <c r="Q165" s="24">
        <v>17093</v>
      </c>
      <c r="R165" s="24">
        <v>6284</v>
      </c>
      <c r="S165" s="24"/>
    </row>
    <row r="166" spans="2:19" x14ac:dyDescent="0.3">
      <c r="B166" s="8">
        <v>44074</v>
      </c>
      <c r="C166" s="23">
        <v>4634</v>
      </c>
      <c r="D166" s="23">
        <v>35483</v>
      </c>
      <c r="E166" s="24">
        <v>29094</v>
      </c>
      <c r="F166" s="24">
        <v>187410</v>
      </c>
      <c r="G166" s="24">
        <v>30606</v>
      </c>
      <c r="H166" s="24">
        <v>21571</v>
      </c>
      <c r="I166" s="24">
        <v>9376</v>
      </c>
      <c r="J166" s="24"/>
      <c r="K166" s="24">
        <v>41501</v>
      </c>
      <c r="L166" s="24">
        <v>9120</v>
      </c>
      <c r="M166" s="24">
        <v>65427</v>
      </c>
      <c r="N166" s="24">
        <v>1298</v>
      </c>
      <c r="O166" s="24"/>
      <c r="P166" s="24">
        <v>120896</v>
      </c>
      <c r="Q166" s="24">
        <v>17176</v>
      </c>
      <c r="R166" s="24">
        <v>6370</v>
      </c>
      <c r="S166" s="24"/>
    </row>
    <row r="167" spans="2:19" x14ac:dyDescent="0.3">
      <c r="B167" s="8">
        <v>44075</v>
      </c>
      <c r="C167" s="23">
        <v>4634</v>
      </c>
      <c r="D167" s="23">
        <v>35491</v>
      </c>
      <c r="E167" s="24">
        <v>29094</v>
      </c>
      <c r="F167" s="24">
        <v>188027</v>
      </c>
      <c r="G167" s="24">
        <v>30635</v>
      </c>
      <c r="H167" s="24">
        <v>21672</v>
      </c>
      <c r="I167" s="24">
        <v>9385</v>
      </c>
      <c r="J167" s="24"/>
      <c r="K167" s="24">
        <v>41504</v>
      </c>
      <c r="L167" s="24">
        <v>9129</v>
      </c>
      <c r="M167" s="24">
        <v>66448</v>
      </c>
      <c r="N167" s="24">
        <v>1313</v>
      </c>
      <c r="O167" s="24"/>
      <c r="P167" s="24">
        <v>121727</v>
      </c>
      <c r="Q167" s="24">
        <v>17299</v>
      </c>
      <c r="R167" s="24">
        <v>6417</v>
      </c>
      <c r="S167" s="24"/>
    </row>
    <row r="168" spans="2:19" x14ac:dyDescent="0.3">
      <c r="B168" s="8">
        <v>44076</v>
      </c>
      <c r="C168" s="23">
        <v>4634</v>
      </c>
      <c r="D168" s="23">
        <v>35497</v>
      </c>
      <c r="E168" s="24">
        <v>29194</v>
      </c>
      <c r="F168" s="24">
        <v>189279</v>
      </c>
      <c r="G168" s="24">
        <v>30661</v>
      </c>
      <c r="H168" s="24">
        <v>21797</v>
      </c>
      <c r="I168" s="24">
        <v>9397</v>
      </c>
      <c r="J168" s="24"/>
      <c r="K168" s="24">
        <v>41514</v>
      </c>
      <c r="L168" s="24">
        <v>9134</v>
      </c>
      <c r="M168" s="24">
        <v>67476</v>
      </c>
      <c r="N168" s="24">
        <v>1327</v>
      </c>
      <c r="O168" s="24"/>
      <c r="P168" s="24">
        <v>122941</v>
      </c>
      <c r="Q168" s="24">
        <v>17414</v>
      </c>
      <c r="R168" s="24">
        <v>6417</v>
      </c>
      <c r="S168" s="24"/>
    </row>
    <row r="169" spans="2:19" x14ac:dyDescent="0.3">
      <c r="B169" s="8">
        <v>44077</v>
      </c>
      <c r="C169" s="23">
        <v>4634</v>
      </c>
      <c r="D169" s="23">
        <v>35507</v>
      </c>
      <c r="E169" s="24">
        <v>29324</v>
      </c>
      <c r="F169" s="24">
        <v>190959</v>
      </c>
      <c r="G169" s="24">
        <v>30706</v>
      </c>
      <c r="H169" s="24">
        <v>21926</v>
      </c>
      <c r="I169" s="24">
        <v>9403</v>
      </c>
      <c r="J169" s="24"/>
      <c r="K169" s="24">
        <v>41527</v>
      </c>
      <c r="L169" s="24">
        <v>9141</v>
      </c>
      <c r="M169" s="24">
        <v>68569</v>
      </c>
      <c r="N169" s="24">
        <v>1334</v>
      </c>
      <c r="O169" s="24"/>
      <c r="P169" s="24">
        <v>124729</v>
      </c>
      <c r="Q169" s="24">
        <v>17528</v>
      </c>
      <c r="R169" s="24">
        <v>6511</v>
      </c>
      <c r="S169" s="24"/>
    </row>
    <row r="170" spans="2:19" x14ac:dyDescent="0.3">
      <c r="B170" s="8">
        <v>44079</v>
      </c>
      <c r="C170" s="27">
        <v>4634</v>
      </c>
      <c r="D170" s="27">
        <v>35534</v>
      </c>
      <c r="E170" s="28">
        <v>29418</v>
      </c>
      <c r="F170" s="28">
        <v>192358</v>
      </c>
      <c r="G170" s="28">
        <v>30724</v>
      </c>
      <c r="H170" s="28">
        <v>22154</v>
      </c>
      <c r="I170" s="28">
        <v>9405</v>
      </c>
      <c r="J170" s="28"/>
      <c r="K170" s="28">
        <v>41549</v>
      </c>
      <c r="L170" s="28">
        <v>9143</v>
      </c>
      <c r="M170" s="28">
        <v>70633</v>
      </c>
      <c r="N170" s="28">
        <v>1361</v>
      </c>
      <c r="O170" s="28"/>
      <c r="P170" s="28">
        <v>125659</v>
      </c>
      <c r="Q170" s="28">
        <v>17759</v>
      </c>
      <c r="R170" s="28">
        <v>6620</v>
      </c>
      <c r="S170" s="28"/>
    </row>
    <row r="171" spans="2:19" x14ac:dyDescent="0.3">
      <c r="B171" s="8">
        <v>44080</v>
      </c>
      <c r="C171" s="23">
        <v>4634</v>
      </c>
      <c r="D171" s="23">
        <v>35541</v>
      </c>
      <c r="E171" s="24">
        <v>29418</v>
      </c>
      <c r="F171" s="24">
        <v>193020</v>
      </c>
      <c r="G171" s="24">
        <v>30724</v>
      </c>
      <c r="H171" s="24">
        <v>22293</v>
      </c>
      <c r="I171" s="24">
        <v>9405</v>
      </c>
      <c r="J171" s="24"/>
      <c r="K171" s="24">
        <v>41551</v>
      </c>
      <c r="L171" s="24">
        <v>9145</v>
      </c>
      <c r="M171" s="24">
        <v>71739</v>
      </c>
      <c r="N171" s="24">
        <v>1369</v>
      </c>
      <c r="O171" s="24"/>
      <c r="P171" s="24">
        <v>126266</v>
      </c>
      <c r="Q171" s="24">
        <v>17820</v>
      </c>
      <c r="R171" s="24">
        <v>6673</v>
      </c>
      <c r="S171" s="24"/>
    </row>
    <row r="172" spans="2:19" x14ac:dyDescent="0.3">
      <c r="B172" s="8">
        <v>44081</v>
      </c>
      <c r="C172" s="23">
        <v>4634</v>
      </c>
      <c r="D172" s="23">
        <v>35553</v>
      </c>
      <c r="E172" s="24">
        <v>29516</v>
      </c>
      <c r="F172" s="24">
        <v>193383</v>
      </c>
      <c r="G172" s="24">
        <v>30724</v>
      </c>
      <c r="H172" s="24">
        <v>22410</v>
      </c>
      <c r="I172" s="24">
        <v>9408</v>
      </c>
      <c r="J172" s="24"/>
      <c r="K172" s="24">
        <v>41554</v>
      </c>
      <c r="L172" s="24">
        <v>9146</v>
      </c>
      <c r="M172" s="24">
        <v>72386</v>
      </c>
      <c r="N172" s="24">
        <v>1380</v>
      </c>
      <c r="O172" s="24"/>
      <c r="P172" s="24">
        <v>126736</v>
      </c>
      <c r="Q172" s="24">
        <v>17871</v>
      </c>
      <c r="R172" s="24">
        <v>6730</v>
      </c>
      <c r="S172" s="24"/>
    </row>
    <row r="173" spans="2:19" x14ac:dyDescent="0.3">
      <c r="B173" s="8">
        <v>44082</v>
      </c>
      <c r="C173" s="23">
        <v>4634</v>
      </c>
      <c r="D173" s="23">
        <v>35563</v>
      </c>
      <c r="E173" s="24">
        <v>29516</v>
      </c>
      <c r="F173" s="24">
        <v>193670</v>
      </c>
      <c r="G173" s="24">
        <v>30726</v>
      </c>
      <c r="H173" s="24">
        <v>22542</v>
      </c>
      <c r="I173" s="24">
        <v>9412</v>
      </c>
      <c r="J173" s="24"/>
      <c r="K173" s="24">
        <v>41554</v>
      </c>
      <c r="L173" s="24">
        <v>9146</v>
      </c>
      <c r="M173" s="24">
        <v>73457</v>
      </c>
      <c r="N173" s="24">
        <v>1397</v>
      </c>
      <c r="O173" s="24"/>
      <c r="P173" s="24">
        <v>127001</v>
      </c>
      <c r="Q173" s="24">
        <v>17993</v>
      </c>
      <c r="R173" s="24">
        <v>6730</v>
      </c>
      <c r="S173" s="24"/>
    </row>
    <row r="174" spans="2:19" x14ac:dyDescent="0.3">
      <c r="B174" s="8">
        <v>44083</v>
      </c>
      <c r="C174" s="23">
        <v>4634</v>
      </c>
      <c r="D174" s="23">
        <v>35577</v>
      </c>
      <c r="E174" s="24">
        <v>29628</v>
      </c>
      <c r="F174" s="24">
        <v>194473</v>
      </c>
      <c r="G174" s="24">
        <v>30794</v>
      </c>
      <c r="H174" s="24">
        <v>22669</v>
      </c>
      <c r="I174" s="24">
        <v>9415</v>
      </c>
      <c r="J174" s="24"/>
      <c r="K174" s="24">
        <v>41594</v>
      </c>
      <c r="L174" s="24">
        <v>9154</v>
      </c>
      <c r="M174" s="24">
        <v>74625</v>
      </c>
      <c r="N174" s="24">
        <v>1412</v>
      </c>
      <c r="O174" s="24"/>
      <c r="P174" s="24">
        <v>128119</v>
      </c>
      <c r="Q174" s="24">
        <v>18135</v>
      </c>
      <c r="R174" s="24">
        <v>6837</v>
      </c>
      <c r="S174" s="24"/>
    </row>
    <row r="175" spans="2:19" x14ac:dyDescent="0.3">
      <c r="B175" s="8">
        <v>44084</v>
      </c>
      <c r="C175" s="23">
        <v>4634</v>
      </c>
      <c r="D175" s="23">
        <v>35587</v>
      </c>
      <c r="E175" s="24">
        <v>29628</v>
      </c>
      <c r="F175" s="24">
        <v>195590</v>
      </c>
      <c r="G175" s="24">
        <v>30794</v>
      </c>
      <c r="H175" s="24">
        <v>22798</v>
      </c>
      <c r="I175" s="24">
        <v>9421</v>
      </c>
      <c r="J175" s="24"/>
      <c r="K175" s="24">
        <v>41608</v>
      </c>
      <c r="L175" s="24">
        <v>9158</v>
      </c>
      <c r="M175" s="24">
        <v>76245</v>
      </c>
      <c r="N175" s="24">
        <v>1419</v>
      </c>
      <c r="O175" s="24"/>
      <c r="P175" s="24">
        <v>128857</v>
      </c>
      <c r="Q175" s="24">
        <v>18263</v>
      </c>
      <c r="R175" s="24">
        <v>6837</v>
      </c>
      <c r="S175" s="24"/>
    </row>
    <row r="176" spans="2:19" x14ac:dyDescent="0.3">
      <c r="B176" s="8">
        <v>44085</v>
      </c>
      <c r="C176" s="23">
        <v>4634</v>
      </c>
      <c r="D176" s="23">
        <v>35597</v>
      </c>
      <c r="E176" s="24">
        <v>29747</v>
      </c>
      <c r="F176" s="24">
        <v>196747</v>
      </c>
      <c r="G176" s="24">
        <v>30813</v>
      </c>
      <c r="H176" s="24">
        <v>22913</v>
      </c>
      <c r="I176" s="24">
        <v>9427</v>
      </c>
      <c r="J176" s="24"/>
      <c r="K176" s="24">
        <v>41614</v>
      </c>
      <c r="L176" s="24">
        <v>9163</v>
      </c>
      <c r="M176" s="24">
        <v>77462</v>
      </c>
      <c r="N176" s="24">
        <v>1428</v>
      </c>
      <c r="O176" s="24"/>
      <c r="P176" s="24">
        <v>129865</v>
      </c>
      <c r="Q176" s="24">
        <v>18365</v>
      </c>
      <c r="R176" s="24">
        <v>6951</v>
      </c>
      <c r="S176" s="24"/>
    </row>
    <row r="177" spans="2:19" x14ac:dyDescent="0.3">
      <c r="B177" s="8">
        <v>44086</v>
      </c>
      <c r="C177" s="23">
        <v>4634</v>
      </c>
      <c r="D177" s="23">
        <v>35603</v>
      </c>
      <c r="E177" s="24">
        <v>29747</v>
      </c>
      <c r="F177" s="24">
        <v>197678</v>
      </c>
      <c r="G177" s="24">
        <v>30893</v>
      </c>
      <c r="H177" s="24">
        <v>23029</v>
      </c>
      <c r="I177" s="24">
        <v>9431</v>
      </c>
      <c r="J177" s="24"/>
      <c r="K177" s="24">
        <v>41623</v>
      </c>
      <c r="L177" s="24">
        <v>9170</v>
      </c>
      <c r="M177" s="24">
        <v>78552</v>
      </c>
      <c r="N177" s="24">
        <v>1441</v>
      </c>
      <c r="O177" s="24"/>
      <c r="P177" s="24">
        <v>130870</v>
      </c>
      <c r="Q177" s="24">
        <v>18484</v>
      </c>
      <c r="R177" s="24">
        <v>6999</v>
      </c>
      <c r="S177" s="24"/>
    </row>
    <row r="178" spans="2:19" x14ac:dyDescent="0.3">
      <c r="B178" s="8">
        <v>44087</v>
      </c>
      <c r="C178" s="23">
        <v>4634</v>
      </c>
      <c r="D178" s="23">
        <v>35610</v>
      </c>
      <c r="E178" s="24">
        <v>29747</v>
      </c>
      <c r="F178" s="24">
        <v>198293</v>
      </c>
      <c r="G178" s="24">
        <v>30916</v>
      </c>
      <c r="H178" s="24">
        <v>23157</v>
      </c>
      <c r="I178" s="24">
        <v>9431</v>
      </c>
      <c r="J178" s="24"/>
      <c r="K178" s="24">
        <v>41628</v>
      </c>
      <c r="L178" s="24">
        <v>9171</v>
      </c>
      <c r="M178" s="24">
        <v>79690</v>
      </c>
      <c r="N178" s="24">
        <v>1447</v>
      </c>
      <c r="O178" s="24"/>
      <c r="P178" s="24">
        <v>131408</v>
      </c>
      <c r="Q178" s="24">
        <v>18578</v>
      </c>
      <c r="R178" s="24">
        <v>7056</v>
      </c>
      <c r="S178" s="24"/>
    </row>
  </sheetData>
  <hyperlinks>
    <hyperlink ref="S151" r:id="rId1" xr:uid="{EBC907E1-61A5-48BD-94C7-8E80C86ECA39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BD46-5592-40D2-9A62-02060308AF02}">
  <dimension ref="B3:S179"/>
  <sheetViews>
    <sheetView topLeftCell="B158" workbookViewId="0">
      <selection activeCell="C178" sqref="C178:R179"/>
    </sheetView>
  </sheetViews>
  <sheetFormatPr defaultRowHeight="14.4" x14ac:dyDescent="0.3"/>
  <cols>
    <col min="2" max="2" width="9.5546875" bestFit="1" customWidth="1"/>
    <col min="3" max="3" width="11.5546875" bestFit="1" customWidth="1"/>
    <col min="4" max="4" width="10.44140625" bestFit="1" customWidth="1"/>
    <col min="5" max="5" width="11.44140625" bestFit="1" customWidth="1"/>
    <col min="6" max="6" width="10.33203125" bestFit="1" customWidth="1"/>
    <col min="7" max="7" width="12.33203125" bestFit="1" customWidth="1"/>
    <col min="8" max="8" width="10.109375" bestFit="1" customWidth="1"/>
    <col min="9" max="9" width="14.44140625" bestFit="1" customWidth="1"/>
    <col min="10" max="10" width="17.109375" bestFit="1" customWidth="1"/>
    <col min="11" max="11" width="9.21875" bestFit="1" customWidth="1"/>
    <col min="12" max="12" width="13.109375" bestFit="1" customWidth="1"/>
    <col min="13" max="13" width="11.44140625" bestFit="1" customWidth="1"/>
    <col min="14" max="14" width="10.33203125" bestFit="1" customWidth="1"/>
    <col min="15" max="15" width="12.77734375" bestFit="1" customWidth="1"/>
    <col min="16" max="16" width="10" bestFit="1" customWidth="1"/>
    <col min="17" max="17" width="10.6640625" bestFit="1" customWidth="1"/>
    <col min="18" max="18" width="11.21875" bestFit="1" customWidth="1"/>
  </cols>
  <sheetData>
    <row r="3" spans="2:19" x14ac:dyDescent="0.3">
      <c r="B3" s="3" t="s">
        <v>0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30" t="s">
        <v>29</v>
      </c>
      <c r="O3" s="30" t="s">
        <v>27</v>
      </c>
      <c r="P3" s="30" t="s">
        <v>28</v>
      </c>
      <c r="Q3" s="30" t="s">
        <v>42</v>
      </c>
      <c r="R3" s="30" t="s">
        <v>43</v>
      </c>
      <c r="S3" s="30" t="s">
        <v>55</v>
      </c>
    </row>
    <row r="4" spans="2:19" x14ac:dyDescent="0.3">
      <c r="B4" s="2">
        <v>43906</v>
      </c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2:19" x14ac:dyDescent="0.3">
      <c r="B5" s="2">
        <v>43907</v>
      </c>
      <c r="C5" s="21">
        <f>Table13[[#This Row],[China]]-'Cumulative Cases'!C4</f>
        <v>21</v>
      </c>
      <c r="D5" s="21">
        <f>Table13[[#This Row],[Italy]]-'Cumulative Cases'!D4</f>
        <v>3526</v>
      </c>
      <c r="E5" s="21">
        <f>Table13[[#This Row],[Spain]]-'Cumulative Cases'!E4</f>
        <v>1872</v>
      </c>
      <c r="F5" s="21">
        <f>Table13[[#This Row],[USA]]-'Cumulative Cases'!F4</f>
        <v>1523</v>
      </c>
      <c r="G5" s="21">
        <f>Table13[[#This Row],[France]]-'Cumulative Cases'!G4</f>
        <v>1210</v>
      </c>
      <c r="H5" s="21">
        <f>Table13[[#This Row],[Iran]]-'Cumulative Cases'!H4</f>
        <v>1178</v>
      </c>
      <c r="I5" s="21">
        <f>Table13[[#This Row],[Germany]]-'Cumulative Cases'!I4</f>
        <v>2356</v>
      </c>
      <c r="J5" s="21">
        <f>Table13[[#This Row],[South Korea]]-'Cumulative Cases'!J4</f>
        <v>84</v>
      </c>
      <c r="K5" s="21">
        <f>Table13[[#This Row],[UK]]-'Cumulative Cases'!K4</f>
        <v>399</v>
      </c>
      <c r="L5" s="21">
        <f>Table13[[#This Row],[Canada]]-'Cumulative Cases'!L4</f>
        <v>91</v>
      </c>
      <c r="M5" s="21">
        <f>Table13[[#This Row],[India ]]-'Cumulative Cases'!M4</f>
        <v>12</v>
      </c>
      <c r="N5" s="21">
        <f>Table13[[#This Row],[Japan]]-'Cumulative Cases'!N4</f>
        <v>16</v>
      </c>
      <c r="O5" s="21">
        <f>Table13[[#This Row],[Australia]]-'Cumulative Cases'!O4</f>
        <v>75</v>
      </c>
      <c r="P5" s="21">
        <f>Table13[[#This Row],[Brazil]]-'Cumulative Cases'!P4</f>
        <v>134</v>
      </c>
      <c r="Q5" s="21">
        <f>Table13[[#This Row],[Russia]]-'Cumulative Cases'!Q4</f>
        <v>21</v>
      </c>
      <c r="R5" s="21">
        <f>Table13[[#This Row],[Turkey]]-'Cumulative Cases'!R4</f>
        <v>0</v>
      </c>
      <c r="S5" s="22"/>
    </row>
    <row r="6" spans="2:19" x14ac:dyDescent="0.3">
      <c r="B6" s="2">
        <v>43908</v>
      </c>
      <c r="C6" s="21">
        <f>Table13[[#This Row],[China]]-'Cumulative Cases'!C5</f>
        <v>25</v>
      </c>
      <c r="D6" s="21">
        <f>Table13[[#This Row],[Italy]]-'Cumulative Cases'!D5</f>
        <v>4207</v>
      </c>
      <c r="E6" s="21">
        <f>Table13[[#This Row],[Spain]]-'Cumulative Cases'!E5</f>
        <v>2601</v>
      </c>
      <c r="F6" s="21">
        <f>Table13[[#This Row],[USA]]-'Cumulative Cases'!F5</f>
        <v>1957</v>
      </c>
      <c r="G6" s="21">
        <f>Table13[[#This Row],[France]]-'Cumulative Cases'!G5</f>
        <v>1097</v>
      </c>
      <c r="H6" s="21">
        <f>Table13[[#This Row],[Iran]]-'Cumulative Cases'!H5</f>
        <v>1192</v>
      </c>
      <c r="I6" s="21">
        <f>Table13[[#This Row],[Germany]]-'Cumulative Cases'!I5</f>
        <v>3015</v>
      </c>
      <c r="J6" s="21">
        <f>Table13[[#This Row],[South Korea]]-'Cumulative Cases'!J5</f>
        <v>93</v>
      </c>
      <c r="K6" s="21">
        <f>Table13[[#This Row],[UK]]-'Cumulative Cases'!K5</f>
        <v>692</v>
      </c>
      <c r="L6" s="21">
        <f>Table13[[#This Row],[Canada]]-'Cumulative Cases'!L5</f>
        <v>177</v>
      </c>
      <c r="M6" s="21">
        <f>Table13[[#This Row],[India ]]-'Cumulative Cases'!M5</f>
        <v>14</v>
      </c>
      <c r="N6" s="21">
        <f>Table13[[#This Row],[Japan]]-'Cumulative Cases'!N5</f>
        <v>67</v>
      </c>
      <c r="O6" s="21">
        <f>Table13[[#This Row],[Australia]]-'Cumulative Cases'!O5</f>
        <v>116</v>
      </c>
      <c r="P6" s="21">
        <f>Table13[[#This Row],[Brazil]]-'Cumulative Cases'!P5</f>
        <v>42</v>
      </c>
      <c r="Q6" s="21">
        <f>Table13[[#This Row],[Russia]]-'Cumulative Cases'!Q5</f>
        <v>33</v>
      </c>
      <c r="R6" s="21">
        <f>Table13[[#This Row],[Turkey]]-'Cumulative Cases'!R5</f>
        <v>98</v>
      </c>
      <c r="S6" s="22"/>
    </row>
    <row r="7" spans="2:19" x14ac:dyDescent="0.3">
      <c r="B7" s="2">
        <v>43909</v>
      </c>
      <c r="C7" s="21">
        <f>Table13[[#This Row],[China]]-'Cumulative Cases'!C6</f>
        <v>24</v>
      </c>
      <c r="D7" s="21">
        <f>Table13[[#This Row],[Italy]]-'Cumulative Cases'!D6</f>
        <v>5322</v>
      </c>
      <c r="E7" s="21">
        <f>Table13[[#This Row],[Spain]]-'Cumulative Cases'!E6</f>
        <v>3485</v>
      </c>
      <c r="F7" s="21">
        <f>Table13[[#This Row],[USA]]-'Cumulative Cases'!F6</f>
        <v>3682</v>
      </c>
      <c r="G7" s="21">
        <f>Table13[[#This Row],[France]]-'Cumulative Cases'!G6</f>
        <v>1404</v>
      </c>
      <c r="H7" s="21">
        <f>Table13[[#This Row],[Iran]]-'Cumulative Cases'!H6</f>
        <v>1046</v>
      </c>
      <c r="I7" s="21">
        <f>Table13[[#This Row],[Germany]]-'Cumulative Cases'!I6</f>
        <v>2582</v>
      </c>
      <c r="J7" s="21">
        <f>Table13[[#This Row],[South Korea]]-'Cumulative Cases'!J6</f>
        <v>152</v>
      </c>
      <c r="K7" s="21">
        <f>Table13[[#This Row],[UK]]-'Cumulative Cases'!K6</f>
        <v>65</v>
      </c>
      <c r="L7" s="21">
        <f>Table13[[#This Row],[Canada]]-'Cumulative Cases'!L6</f>
        <v>153</v>
      </c>
      <c r="M7" s="21">
        <f>Table13[[#This Row],[India ]]-'Cumulative Cases'!M6</f>
        <v>41</v>
      </c>
      <c r="N7" s="21">
        <f>Table13[[#This Row],[Japan]]-'Cumulative Cases'!N6</f>
        <v>38</v>
      </c>
      <c r="O7" s="21">
        <f>Table13[[#This Row],[Australia]]-'Cumulative Cases'!O6</f>
        <v>142</v>
      </c>
      <c r="P7" s="21">
        <f>Table13[[#This Row],[Brazil]]-'Cumulative Cases'!P6</f>
        <v>141</v>
      </c>
      <c r="Q7" s="21">
        <f>Table13[[#This Row],[Russia]]-'Cumulative Cases'!Q6</f>
        <v>52</v>
      </c>
      <c r="R7" s="21">
        <f>Table13[[#This Row],[Turkey]]-'Cumulative Cases'!R6</f>
        <v>94</v>
      </c>
      <c r="S7" s="22"/>
    </row>
    <row r="8" spans="2:19" x14ac:dyDescent="0.3">
      <c r="B8" s="2">
        <v>43910</v>
      </c>
      <c r="C8" s="21">
        <f>Table13[[#This Row],[China]]-'Cumulative Cases'!C7</f>
        <v>47</v>
      </c>
      <c r="D8" s="21">
        <f>Table13[[#This Row],[Italy]]-'Cumulative Cases'!D7</f>
        <v>5986</v>
      </c>
      <c r="E8" s="21">
        <f>Table13[[#This Row],[Spain]]-'Cumulative Cases'!E7</f>
        <v>3017</v>
      </c>
      <c r="F8" s="21">
        <f>Table13[[#This Row],[USA]]-'Cumulative Cases'!F7</f>
        <v>5141</v>
      </c>
      <c r="G8" s="21">
        <f>Table13[[#This Row],[France]]-'Cumulative Cases'!G7</f>
        <v>1861</v>
      </c>
      <c r="H8" s="21">
        <f>Table13[[#This Row],[Iran]]-'Cumulative Cases'!H7</f>
        <v>1257</v>
      </c>
      <c r="I8" s="21">
        <f>Table13[[#This Row],[Germany]]-'Cumulative Cases'!I7</f>
        <v>4564</v>
      </c>
      <c r="J8" s="21">
        <f>Table13[[#This Row],[South Korea]]-'Cumulative Cases'!J7</f>
        <v>87</v>
      </c>
      <c r="K8" s="21">
        <f>Table13[[#This Row],[UK]]-'Cumulative Cases'!K7</f>
        <v>562</v>
      </c>
      <c r="L8" s="21">
        <f>Table13[[#This Row],[Canada]]-'Cumulative Cases'!L7</f>
        <v>146</v>
      </c>
      <c r="M8" s="21">
        <f>Table13[[#This Row],[India ]]-'Cumulative Cases'!M7</f>
        <v>52</v>
      </c>
      <c r="N8" s="21">
        <f>Table13[[#This Row],[Japan]]-'Cumulative Cases'!N7</f>
        <v>56</v>
      </c>
      <c r="O8" s="21">
        <f>Table13[[#This Row],[Australia]]-'Cumulative Cases'!O7</f>
        <v>166</v>
      </c>
      <c r="P8" s="21">
        <f>Table13[[#This Row],[Brazil]]-'Cumulative Cases'!P7</f>
        <v>120</v>
      </c>
      <c r="Q8" s="21">
        <f>Table13[[#This Row],[Russia]]-'Cumulative Cases'!Q7</f>
        <v>54</v>
      </c>
      <c r="R8" s="21">
        <f>Table13[[#This Row],[Turkey]]-'Cumulative Cases'!R7</f>
        <v>167</v>
      </c>
      <c r="S8" s="22"/>
    </row>
    <row r="9" spans="2:19" x14ac:dyDescent="0.3">
      <c r="B9" s="2">
        <v>43911</v>
      </c>
      <c r="C9" s="21">
        <f>Table13[[#This Row],[China]]-'Cumulative Cases'!C8</f>
        <v>37</v>
      </c>
      <c r="D9" s="21">
        <f>Table13[[#This Row],[Italy]]-'Cumulative Cases'!D8</f>
        <v>6557</v>
      </c>
      <c r="E9" s="21">
        <f>Table13[[#This Row],[Spain]]-'Cumulative Cases'!E8</f>
        <v>4962</v>
      </c>
      <c r="F9" s="21">
        <f>Table13[[#This Row],[USA]]-'Cumulative Cases'!F8</f>
        <v>5724</v>
      </c>
      <c r="G9" s="21">
        <f>Table13[[#This Row],[France]]-'Cumulative Cases'!G8</f>
        <v>1778</v>
      </c>
      <c r="H9" s="21">
        <f>Table13[[#This Row],[Iran]]-'Cumulative Cases'!H8</f>
        <v>946</v>
      </c>
      <c r="I9" s="21">
        <f>Table13[[#This Row],[Germany]]-'Cumulative Cases'!I8</f>
        <v>3737</v>
      </c>
      <c r="J9" s="21">
        <f>Table13[[#This Row],[South Korea]]-'Cumulative Cases'!J8</f>
        <v>147</v>
      </c>
      <c r="K9" s="21">
        <f>Table13[[#This Row],[UK]]-'Cumulative Cases'!K8</f>
        <v>907</v>
      </c>
      <c r="L9" s="21">
        <f>Table13[[#This Row],[Canada]]-'Cumulative Cases'!L8</f>
        <v>204</v>
      </c>
      <c r="M9" s="21">
        <f>Table13[[#This Row],[India ]]-'Cumulative Cases'!M8</f>
        <v>80</v>
      </c>
      <c r="N9" s="21">
        <f>Table13[[#This Row],[Japan]]-'Cumulative Cases'!N8</f>
        <v>42</v>
      </c>
      <c r="O9" s="21">
        <f>Table13[[#This Row],[Australia]]-'Cumulative Cases'!O8</f>
        <v>196</v>
      </c>
      <c r="P9" s="21">
        <f>Table13[[#This Row],[Brazil]]-'Cumulative Cases'!P8</f>
        <v>366</v>
      </c>
      <c r="Q9" s="21">
        <f>Table13[[#This Row],[Russia]]-'Cumulative Cases'!Q8</f>
        <v>53</v>
      </c>
      <c r="R9" s="21">
        <f>Table13[[#This Row],[Turkey]]-'Cumulative Cases'!R8</f>
        <v>311</v>
      </c>
      <c r="S9" s="22"/>
    </row>
    <row r="10" spans="2:19" x14ac:dyDescent="0.3">
      <c r="B10" s="2">
        <v>43912</v>
      </c>
      <c r="C10" s="21">
        <f>Table13[[#This Row],[China]]-'Cumulative Cases'!C9</f>
        <v>46</v>
      </c>
      <c r="D10" s="21">
        <f>Table13[[#This Row],[Italy]]-'Cumulative Cases'!D9</f>
        <v>5560</v>
      </c>
      <c r="E10" s="21">
        <f>Table13[[#This Row],[Spain]]-'Cumulative Cases'!E9</f>
        <v>3229</v>
      </c>
      <c r="F10" s="21">
        <f>Table13[[#This Row],[USA]]-'Cumulative Cases'!F9</f>
        <v>10588</v>
      </c>
      <c r="G10" s="21">
        <f>Table13[[#This Row],[France]]-'Cumulative Cases'!G9</f>
        <v>1686</v>
      </c>
      <c r="H10" s="21">
        <f>Table13[[#This Row],[Iran]]-'Cumulative Cases'!H9</f>
        <v>1028</v>
      </c>
      <c r="I10" s="21">
        <f>Table13[[#This Row],[Germany]]-'Cumulative Cases'!I9</f>
        <v>3751</v>
      </c>
      <c r="J10" s="21">
        <f>Table13[[#This Row],[South Korea]]-'Cumulative Cases'!J9</f>
        <v>98</v>
      </c>
      <c r="K10" s="21">
        <f>Table13[[#This Row],[UK]]-'Cumulative Cases'!K9</f>
        <v>842</v>
      </c>
      <c r="L10" s="21">
        <f>Table13[[#This Row],[Canada]]-'Cumulative Cases'!L9</f>
        <v>238</v>
      </c>
      <c r="M10" s="21">
        <f>Table13[[#This Row],[India ]]-'Cumulative Cases'!M9</f>
        <v>62</v>
      </c>
      <c r="N10" s="21">
        <f>Table13[[#This Row],[Japan]]-'Cumulative Cases'!N9</f>
        <v>47</v>
      </c>
      <c r="O10" s="21">
        <f>Table13[[#This Row],[Australia]]-'Cumulative Cases'!O9</f>
        <v>281</v>
      </c>
      <c r="P10" s="21">
        <f>Table13[[#This Row],[Brazil]]-'Cumulative Cases'!P9</f>
        <v>188</v>
      </c>
      <c r="Q10" s="21">
        <f>Table13[[#This Row],[Russia]]-'Cumulative Cases'!Q9</f>
        <v>61</v>
      </c>
      <c r="R10" s="21">
        <f>Table13[[#This Row],[Turkey]]-'Cumulative Cases'!R9</f>
        <v>277</v>
      </c>
      <c r="S10" s="22"/>
    </row>
    <row r="11" spans="2:19" x14ac:dyDescent="0.3">
      <c r="B11" s="2">
        <v>43913</v>
      </c>
      <c r="C11" s="21">
        <f>Table13[[#This Row],[China]]-'Cumulative Cases'!C10</f>
        <v>56</v>
      </c>
      <c r="D11" s="21">
        <f>Table13[[#This Row],[Italy]]-'Cumulative Cases'!D10</f>
        <v>4790</v>
      </c>
      <c r="E11" s="21">
        <f>Table13[[#This Row],[Spain]]-'Cumulative Cases'!E10</f>
        <v>4486</v>
      </c>
      <c r="F11" s="21">
        <f>Table13[[#This Row],[USA]]-'Cumulative Cases'!F10</f>
        <v>8369</v>
      </c>
      <c r="G11" s="21">
        <f>Table13[[#This Row],[France]]-'Cumulative Cases'!G10</f>
        <v>2230</v>
      </c>
      <c r="H11" s="21">
        <f>Table13[[#This Row],[Iran]]-'Cumulative Cases'!H10</f>
        <v>1411</v>
      </c>
      <c r="I11" s="21">
        <f>Table13[[#This Row],[Germany]]-'Cumulative Cases'!I10</f>
        <v>3506</v>
      </c>
      <c r="J11" s="21">
        <f>Table13[[#This Row],[South Korea]]-'Cumulative Cases'!J10</f>
        <v>64</v>
      </c>
      <c r="K11" s="21">
        <f>Table13[[#This Row],[UK]]-'Cumulative Cases'!K10</f>
        <v>893</v>
      </c>
      <c r="L11" s="21">
        <f>Table13[[#This Row],[Canada]]-'Cumulative Cases'!L10</f>
        <v>178</v>
      </c>
      <c r="M11" s="21">
        <f>Table13[[#This Row],[India ]]-'Cumulative Cases'!M10</f>
        <v>105</v>
      </c>
      <c r="N11" s="21">
        <f>Table13[[#This Row],[Japan]]-'Cumulative Cases'!N10</f>
        <v>37</v>
      </c>
      <c r="O11" s="21">
        <f>Table13[[#This Row],[Australia]]-'Cumulative Cases'!O10</f>
        <v>364</v>
      </c>
      <c r="P11" s="21">
        <f>Table13[[#This Row],[Brazil]]-'Cumulative Cases'!P10</f>
        <v>420</v>
      </c>
      <c r="Q11" s="21">
        <f>Table13[[#This Row],[Russia]]-'Cumulative Cases'!Q10</f>
        <v>71</v>
      </c>
      <c r="R11" s="21">
        <f>Table13[[#This Row],[Turkey]]-'Cumulative Cases'!R10</f>
        <v>289</v>
      </c>
      <c r="S11" s="22"/>
    </row>
    <row r="12" spans="2:19" x14ac:dyDescent="0.3">
      <c r="B12" s="2">
        <v>43914</v>
      </c>
      <c r="C12" s="21">
        <f>Table13[[#This Row],[China]]-'Cumulative Cases'!C11</f>
        <v>64</v>
      </c>
      <c r="D12" s="21">
        <f>Table13[[#This Row],[Italy]]-'Cumulative Cases'!D11</f>
        <v>5248</v>
      </c>
      <c r="E12" s="21">
        <f>Table13[[#This Row],[Spain]]-'Cumulative Cases'!E11</f>
        <v>6587</v>
      </c>
      <c r="F12" s="21">
        <f>Table13[[#This Row],[USA]]-'Cumulative Cases'!F11</f>
        <v>8905</v>
      </c>
      <c r="G12" s="21">
        <f>Table13[[#This Row],[France]]-'Cumulative Cases'!G11</f>
        <v>3167</v>
      </c>
      <c r="H12" s="21">
        <f>Table13[[#This Row],[Iran]]-'Cumulative Cases'!H11</f>
        <v>1762</v>
      </c>
      <c r="I12" s="21">
        <f>Table13[[#This Row],[Germany]]-'Cumulative Cases'!I11</f>
        <v>2677</v>
      </c>
      <c r="J12" s="21">
        <f>Table13[[#This Row],[South Korea]]-'Cumulative Cases'!J11</f>
        <v>76</v>
      </c>
      <c r="K12" s="21">
        <f>Table13[[#This Row],[UK]]-'Cumulative Cases'!K11</f>
        <v>2166</v>
      </c>
      <c r="L12" s="21">
        <f>Table13[[#This Row],[Canada]]-'Cumulative Cases'!L11</f>
        <v>624</v>
      </c>
      <c r="M12" s="21">
        <f>Table13[[#This Row],[India ]]-'Cumulative Cases'!M11</f>
        <v>55</v>
      </c>
      <c r="N12" s="21">
        <f>Table13[[#This Row],[Japan]]-'Cumulative Cases'!N11</f>
        <v>71</v>
      </c>
      <c r="O12" s="21">
        <f>Table13[[#This Row],[Australia]]-'Cumulative Cases'!O11</f>
        <v>427</v>
      </c>
      <c r="P12" s="21">
        <f>Table13[[#This Row],[Brazil]]-'Cumulative Cases'!P11</f>
        <v>351</v>
      </c>
      <c r="Q12" s="21">
        <f>Table13[[#This Row],[Russia]]-'Cumulative Cases'!Q11</f>
        <v>57</v>
      </c>
      <c r="R12" s="21">
        <f>Table13[[#This Row],[Turkey]]-'Cumulative Cases'!R11</f>
        <v>293</v>
      </c>
      <c r="S12" s="22"/>
    </row>
    <row r="13" spans="2:19" x14ac:dyDescent="0.3">
      <c r="B13" s="2">
        <v>43915</v>
      </c>
      <c r="C13" s="21">
        <f>Table13[[#This Row],[China]]-'Cumulative Cases'!C12</f>
        <v>41</v>
      </c>
      <c r="D13" s="21">
        <f>Table13[[#This Row],[Italy]]-'Cumulative Cases'!D12</f>
        <v>5660</v>
      </c>
      <c r="E13" s="21">
        <f>Table13[[#This Row],[Spain]]-'Cumulative Cases'!E12</f>
        <v>7934</v>
      </c>
      <c r="F13" s="21">
        <f>Table13[[#This Row],[USA]]-'Cumulative Cases'!F12</f>
        <v>10051</v>
      </c>
      <c r="G13" s="21">
        <f>Table13[[#This Row],[France]]-'Cumulative Cases'!G12</f>
        <v>2798</v>
      </c>
      <c r="H13" s="21">
        <f>Table13[[#This Row],[Iran]]-'Cumulative Cases'!H12</f>
        <v>2266</v>
      </c>
      <c r="I13" s="21">
        <f>Table13[[#This Row],[Germany]]-'Cumulative Cases'!I12</f>
        <v>4753</v>
      </c>
      <c r="J13" s="21">
        <f>Table13[[#This Row],[South Korea]]-'Cumulative Cases'!J12</f>
        <v>100</v>
      </c>
      <c r="K13" s="21">
        <f>Table13[[#This Row],[UK]]-'Cumulative Cases'!K12</f>
        <v>0</v>
      </c>
      <c r="L13" s="21">
        <f>Table13[[#This Row],[Canada]]-'Cumulative Cases'!L12</f>
        <v>736</v>
      </c>
      <c r="M13" s="21">
        <f>Table13[[#This Row],[India ]]-'Cumulative Cases'!M12</f>
        <v>55</v>
      </c>
      <c r="N13" s="21">
        <f>Table13[[#This Row],[Japan]]-'Cumulative Cases'!N12</f>
        <v>90</v>
      </c>
      <c r="O13" s="21">
        <f>Table13[[#This Row],[Australia]]-'Cumulative Cases'!O12</f>
        <v>287</v>
      </c>
      <c r="P13" s="21">
        <f>Table13[[#This Row],[Brazil]]-'Cumulative Cases'!P12</f>
        <v>294</v>
      </c>
      <c r="Q13" s="21">
        <f>Table13[[#This Row],[Russia]]-'Cumulative Cases'!Q12</f>
        <v>163</v>
      </c>
      <c r="R13" s="21">
        <f>Table13[[#This Row],[Turkey]]-'Cumulative Cases'!R12</f>
        <v>343</v>
      </c>
      <c r="S13" s="22"/>
    </row>
    <row r="14" spans="2:19" x14ac:dyDescent="0.3">
      <c r="B14" s="2">
        <v>43916</v>
      </c>
      <c r="C14" s="21">
        <f>Table13[[#This Row],[China]]-'Cumulative Cases'!C13</f>
        <v>78</v>
      </c>
      <c r="D14" s="21">
        <f>Table13[[#This Row],[Italy]]-'Cumulative Cases'!D13</f>
        <v>5753</v>
      </c>
      <c r="E14" s="21">
        <f>Table13[[#This Row],[Spain]]-'Cumulative Cases'!E13</f>
        <v>8587</v>
      </c>
      <c r="F14" s="21">
        <f>Table13[[#This Row],[USA]]-'Cumulative Cases'!F13</f>
        <v>19187</v>
      </c>
      <c r="G14" s="21">
        <f>Table13[[#This Row],[France]]-'Cumulative Cases'!G13</f>
        <v>6501</v>
      </c>
      <c r="H14" s="21">
        <f>Table13[[#This Row],[Iran]]-'Cumulative Cases'!H13</f>
        <v>2329</v>
      </c>
      <c r="I14" s="21">
        <f>Table13[[#This Row],[Germany]]-'Cumulative Cases'!I13</f>
        <v>7282</v>
      </c>
      <c r="J14" s="21">
        <f>Table13[[#This Row],[South Korea]]-'Cumulative Cases'!J13</f>
        <v>104</v>
      </c>
      <c r="K14" s="21">
        <f>Table13[[#This Row],[UK]]-'Cumulative Cases'!K13</f>
        <v>3581</v>
      </c>
      <c r="L14" s="21">
        <f>Table13[[#This Row],[Canada]]-'Cumulative Cases'!L13</f>
        <v>665</v>
      </c>
      <c r="M14" s="21">
        <f>Table13[[#This Row],[India ]]-'Cumulative Cases'!M13</f>
        <v>126</v>
      </c>
      <c r="N14" s="21">
        <f>Table13[[#This Row],[Japan]]-'Cumulative Cases'!N13</f>
        <v>102</v>
      </c>
      <c r="O14" s="21">
        <f>Table13[[#This Row],[Australia]]-'Cumulative Cases'!O13</f>
        <v>379</v>
      </c>
      <c r="P14" s="21">
        <f>Table13[[#This Row],[Brazil]]-'Cumulative Cases'!P13</f>
        <v>337</v>
      </c>
      <c r="Q14" s="21">
        <f>Table13[[#This Row],[Russia]]-'Cumulative Cases'!Q13</f>
        <v>182</v>
      </c>
      <c r="R14" s="21">
        <f>Table13[[#This Row],[Turkey]]-'Cumulative Cases'!R13</f>
        <v>561</v>
      </c>
      <c r="S14" s="22"/>
    </row>
    <row r="15" spans="2:19" x14ac:dyDescent="0.3">
      <c r="B15" s="2">
        <v>43917</v>
      </c>
      <c r="C15" s="21">
        <f>Table13[[#This Row],[China]]-'Cumulative Cases'!C14</f>
        <v>46</v>
      </c>
      <c r="D15" s="21">
        <f>Table13[[#This Row],[Italy]]-'Cumulative Cases'!D14</f>
        <v>5909</v>
      </c>
      <c r="E15" s="21">
        <f>Table13[[#This Row],[Spain]]-'Cumulative Cases'!E14</f>
        <v>7862</v>
      </c>
      <c r="F15" s="21">
        <f>Table13[[#This Row],[USA]]-'Cumulative Cases'!F14</f>
        <v>14968</v>
      </c>
      <c r="G15" s="21">
        <f>Table13[[#This Row],[France]]-'Cumulative Cases'!G14</f>
        <v>436</v>
      </c>
      <c r="H15" s="21">
        <f>Table13[[#This Row],[Iran]]-'Cumulative Cases'!H14</f>
        <v>2926</v>
      </c>
      <c r="I15" s="21">
        <f>Table13[[#This Row],[Germany]]-'Cumulative Cases'!I14</f>
        <v>3880</v>
      </c>
      <c r="J15" s="21">
        <f>Table13[[#This Row],[South Korea]]-'Cumulative Cases'!J14</f>
        <v>91</v>
      </c>
      <c r="K15" s="21">
        <f>Table13[[#This Row],[UK]]-'Cumulative Cases'!K14</f>
        <v>2717</v>
      </c>
      <c r="L15" s="21">
        <f>Table13[[#This Row],[Canada]]-'Cumulative Cases'!L14</f>
        <v>596</v>
      </c>
      <c r="M15" s="21">
        <f>Table13[[#This Row],[India ]]-'Cumulative Cases'!M14</f>
        <v>155</v>
      </c>
      <c r="N15" s="21">
        <f>Table13[[#This Row],[Japan]]-'Cumulative Cases'!N14</f>
        <v>118</v>
      </c>
      <c r="O15" s="21">
        <f>Table13[[#This Row],[Australia]]-'Cumulative Cases'!O14</f>
        <v>370</v>
      </c>
      <c r="P15" s="21">
        <f>Table13[[#This Row],[Brazil]]-'Cumulative Cases'!P14</f>
        <v>416</v>
      </c>
      <c r="Q15" s="21">
        <f>Table13[[#This Row],[Russia]]-'Cumulative Cases'!Q14</f>
        <v>196</v>
      </c>
      <c r="R15" s="21">
        <f>Table13[[#This Row],[Turkey]]-'Cumulative Cases'!R14</f>
        <v>3265</v>
      </c>
      <c r="S15" s="22"/>
    </row>
    <row r="16" spans="2:19" x14ac:dyDescent="0.3">
      <c r="B16" s="2">
        <v>43918</v>
      </c>
      <c r="C16" s="21">
        <f>Table13[[#This Row],[China]]-'Cumulative Cases'!C15</f>
        <v>56</v>
      </c>
      <c r="D16" s="21">
        <f>Table13[[#This Row],[Italy]]-'Cumulative Cases'!D15</f>
        <v>5974</v>
      </c>
      <c r="E16" s="21">
        <f>Table13[[#This Row],[Spain]]-'Cumulative Cases'!E15</f>
        <v>8192</v>
      </c>
      <c r="F16" s="21">
        <f>Table13[[#This Row],[USA]]-'Cumulative Cases'!F15</f>
        <v>20677</v>
      </c>
      <c r="G16" s="21">
        <f>Table13[[#This Row],[France]]-'Cumulative Cases'!G15</f>
        <v>3859</v>
      </c>
      <c r="H16" s="21">
        <f>Table13[[#This Row],[Iran]]-'Cumulative Cases'!H15</f>
        <v>3076</v>
      </c>
      <c r="I16" s="21">
        <f>Table13[[#This Row],[Germany]]-'Cumulative Cases'!I15</f>
        <v>6858</v>
      </c>
      <c r="J16" s="21">
        <f>Table13[[#This Row],[South Korea]]-'Cumulative Cases'!J15</f>
        <v>146</v>
      </c>
      <c r="K16" s="21">
        <f>Table13[[#This Row],[UK]]-'Cumulative Cases'!K15</f>
        <v>2926</v>
      </c>
      <c r="L16" s="21">
        <f>Table13[[#This Row],[Canada]]-'Cumulative Cases'!L15</f>
        <v>1250</v>
      </c>
      <c r="M16" s="21">
        <f>Table13[[#This Row],[India ]]-'Cumulative Cases'!M15</f>
        <v>46</v>
      </c>
      <c r="N16" s="21">
        <f>Table13[[#This Row],[Japan]]-'Cumulative Cases'!N15</f>
        <v>203</v>
      </c>
      <c r="O16" s="21">
        <f>Table13[[#This Row],[Australia]]-'Cumulative Cases'!O15</f>
        <v>460</v>
      </c>
      <c r="P16" s="21">
        <f>Table13[[#This Row],[Brazil]]-'Cumulative Cases'!P15</f>
        <v>519</v>
      </c>
      <c r="Q16" s="21">
        <f>Table13[[#This Row],[Russia]]-'Cumulative Cases'!Q15</f>
        <v>228</v>
      </c>
      <c r="R16" s="21">
        <f>Table13[[#This Row],[Turkey]]-'Cumulative Cases'!R15</f>
        <v>1704</v>
      </c>
      <c r="S16" s="22"/>
    </row>
    <row r="17" spans="2:19" x14ac:dyDescent="0.3">
      <c r="B17" s="2">
        <v>43919</v>
      </c>
      <c r="C17" s="21">
        <f>Table13[[#This Row],[China]]-'Cumulative Cases'!C16</f>
        <v>44</v>
      </c>
      <c r="D17" s="21">
        <f>Table13[[#This Row],[Italy]]-'Cumulative Cases'!D16</f>
        <v>5217</v>
      </c>
      <c r="E17" s="21">
        <f>Table13[[#This Row],[Spain]]-'Cumulative Cases'!E16</f>
        <v>6548</v>
      </c>
      <c r="F17" s="21">
        <f>Table13[[#This Row],[USA]]-'Cumulative Cases'!F16</f>
        <v>17393</v>
      </c>
      <c r="G17" s="21">
        <f>Table13[[#This Row],[France]]-'Cumulative Cases'!G16</f>
        <v>4125</v>
      </c>
      <c r="H17" s="21">
        <f>Table13[[#This Row],[Iran]]-'Cumulative Cases'!H16</f>
        <v>2901</v>
      </c>
      <c r="I17" s="21">
        <f>Table13[[#This Row],[Germany]]-'Cumulative Cases'!I16</f>
        <v>4537</v>
      </c>
      <c r="J17" s="21">
        <f>Table13[[#This Row],[South Korea]]-'Cumulative Cases'!J16</f>
        <v>105</v>
      </c>
      <c r="K17" s="21">
        <f>Table13[[#This Row],[UK]]-'Cumulative Cases'!K16</f>
        <v>2221</v>
      </c>
      <c r="L17" s="21">
        <f>Table13[[#This Row],[Canada]]-'Cumulative Cases'!L16</f>
        <v>452</v>
      </c>
      <c r="M17" s="21">
        <f>Table13[[#This Row],[India ]]-'Cumulative Cases'!M16</f>
        <v>194</v>
      </c>
      <c r="N17" s="21">
        <f>Table13[[#This Row],[Japan]]-'Cumulative Cases'!N16</f>
        <v>175</v>
      </c>
      <c r="O17" s="21">
        <f>Table13[[#This Row],[Australia]]-'Cumulative Cases'!O16</f>
        <v>340</v>
      </c>
      <c r="P17" s="21">
        <f>Table13[[#This Row],[Brazil]]-'Cumulative Cases'!P16</f>
        <v>460</v>
      </c>
      <c r="Q17" s="21">
        <f>Table13[[#This Row],[Russia]]-'Cumulative Cases'!Q16</f>
        <v>270</v>
      </c>
      <c r="R17" s="21">
        <f>Table13[[#This Row],[Turkey]]-'Cumulative Cases'!R16</f>
        <v>1815</v>
      </c>
      <c r="S17" s="22"/>
    </row>
    <row r="18" spans="2:19" x14ac:dyDescent="0.3">
      <c r="B18" s="2">
        <v>43920</v>
      </c>
      <c r="C18" s="21">
        <f>Table13[[#This Row],[China]]-'Cumulative Cases'!C17</f>
        <v>34</v>
      </c>
      <c r="D18" s="21">
        <f>Table13[[#This Row],[Italy]]-'Cumulative Cases'!D17</f>
        <v>4050</v>
      </c>
      <c r="E18" s="21">
        <f>Table13[[#This Row],[Spain]]-'Cumulative Cases'!E17</f>
        <v>6400</v>
      </c>
      <c r="F18" s="21">
        <f>Table13[[#This Row],[USA]]-'Cumulative Cases'!F17</f>
        <v>15378</v>
      </c>
      <c r="G18" s="21">
        <f>Table13[[#This Row],[France]]-'Cumulative Cases'!G17</f>
        <v>2599</v>
      </c>
      <c r="H18" s="21">
        <f>Table13[[#This Row],[Iran]]-'Cumulative Cases'!H17</f>
        <v>3186</v>
      </c>
      <c r="I18" s="21">
        <f>Table13[[#This Row],[Germany]]-'Cumulative Cases'!I17</f>
        <v>3729</v>
      </c>
      <c r="J18" s="21">
        <f>Table13[[#This Row],[South Korea]]-'Cumulative Cases'!J17</f>
        <v>78</v>
      </c>
      <c r="K18" s="21">
        <f>Table13[[#This Row],[UK]]-'Cumulative Cases'!K17</f>
        <v>2619</v>
      </c>
      <c r="L18" s="21">
        <f>Table13[[#This Row],[Canada]]-'Cumulative Cases'!L17</f>
        <v>785</v>
      </c>
      <c r="M18" s="21">
        <f>Table13[[#This Row],[India ]]-'Cumulative Cases'!M17</f>
        <v>82</v>
      </c>
      <c r="N18" s="21">
        <f>Table13[[#This Row],[Japan]]-'Cumulative Cases'!N17</f>
        <v>79</v>
      </c>
      <c r="O18" s="21">
        <f>Table13[[#This Row],[Australia]]-'Cumulative Cases'!O17</f>
        <v>265</v>
      </c>
      <c r="P18" s="21">
        <f>Table13[[#This Row],[Brazil]]-'Cumulative Cases'!P17</f>
        <v>365</v>
      </c>
      <c r="Q18" s="21">
        <f>Table13[[#This Row],[Russia]]-'Cumulative Cases'!Q17</f>
        <v>302</v>
      </c>
      <c r="R18" s="21">
        <f>Table13[[#This Row],[Turkey]]-'Cumulative Cases'!R17</f>
        <v>1610</v>
      </c>
      <c r="S18" s="22"/>
    </row>
    <row r="19" spans="2:19" x14ac:dyDescent="0.3">
      <c r="B19" s="2">
        <v>43921</v>
      </c>
      <c r="C19" s="21">
        <f>Table13[[#This Row],[China]]-'Cumulative Cases'!C18</f>
        <v>45</v>
      </c>
      <c r="D19" s="21">
        <f>Table13[[#This Row],[Italy]]-'Cumulative Cases'!D18</f>
        <v>4053</v>
      </c>
      <c r="E19" s="21">
        <f>Table13[[#This Row],[Spain]]-'Cumulative Cases'!E18</f>
        <v>9718</v>
      </c>
      <c r="F19" s="21">
        <f>Table13[[#This Row],[USA]]-'Cumulative Cases'!F18</f>
        <v>28789</v>
      </c>
      <c r="G19" s="21">
        <f>Table13[[#This Row],[France]]-'Cumulative Cases'!G18</f>
        <v>4376</v>
      </c>
      <c r="H19" s="21">
        <f>Table13[[#This Row],[Iran]]-'Cumulative Cases'!H18</f>
        <v>3111</v>
      </c>
      <c r="I19" s="21">
        <f>Table13[[#This Row],[Germany]]-'Cumulative Cases'!I18</f>
        <v>5729</v>
      </c>
      <c r="J19" s="21">
        <f>Table13[[#This Row],[South Korea]]-'Cumulative Cases'!J18</f>
        <v>125</v>
      </c>
      <c r="K19" s="21">
        <f>Table13[[#This Row],[UK]]-'Cumulative Cases'!K18</f>
        <v>3009</v>
      </c>
      <c r="L19" s="21">
        <f>Table13[[#This Row],[Canada]]-'Cumulative Cases'!L18</f>
        <v>803</v>
      </c>
      <c r="M19" s="21">
        <f>Table13[[#This Row],[India ]]-'Cumulative Cases'!M18</f>
        <v>405</v>
      </c>
      <c r="N19" s="21">
        <f>Table13[[#This Row],[Japan]]-'Cumulative Cases'!N18</f>
        <v>217</v>
      </c>
      <c r="O19" s="21">
        <f>Table13[[#This Row],[Australia]]-'Cumulative Cases'!O18</f>
        <v>316</v>
      </c>
      <c r="P19" s="21">
        <f>Table13[[#This Row],[Brazil]]-'Cumulative Cases'!P18</f>
        <v>344</v>
      </c>
      <c r="Q19" s="21">
        <f>Table13[[#This Row],[Russia]]-'Cumulative Cases'!Q18</f>
        <v>501</v>
      </c>
      <c r="R19" s="21">
        <f>Table13[[#This Row],[Turkey]]-'Cumulative Cases'!R18</f>
        <v>2704</v>
      </c>
      <c r="S19" s="22"/>
    </row>
    <row r="20" spans="2:19" x14ac:dyDescent="0.3">
      <c r="B20" s="2">
        <v>43922</v>
      </c>
      <c r="C20" s="21">
        <f>Table13[[#This Row],[China]]-'Cumulative Cases'!C19</f>
        <v>32</v>
      </c>
      <c r="D20" s="21">
        <f>Table13[[#This Row],[Italy]]-'Cumulative Cases'!D19</f>
        <v>4782</v>
      </c>
      <c r="E20" s="21">
        <f>Table13[[#This Row],[Spain]]-'Cumulative Cases'!E19</f>
        <v>7219</v>
      </c>
      <c r="F20" s="21">
        <f>Table13[[#This Row],[USA]]-'Cumulative Cases'!F19</f>
        <v>28518</v>
      </c>
      <c r="G20" s="21">
        <f>Table13[[#This Row],[France]]-'Cumulative Cases'!G19</f>
        <v>7578</v>
      </c>
      <c r="H20" s="21">
        <f>Table13[[#This Row],[Iran]]-'Cumulative Cases'!H19</f>
        <v>2987</v>
      </c>
      <c r="I20" s="21">
        <f>Table13[[#This Row],[Germany]]-'Cumulative Cases'!I19</f>
        <v>6698</v>
      </c>
      <c r="J20" s="21">
        <f>Table13[[#This Row],[South Korea]]-'Cumulative Cases'!J19</f>
        <v>101</v>
      </c>
      <c r="K20" s="21">
        <f>Table13[[#This Row],[UK]]-'Cumulative Cases'!K19</f>
        <v>4324</v>
      </c>
      <c r="L20" s="21">
        <f>Table13[[#This Row],[Canada]]-'Cumulative Cases'!L19</f>
        <v>2015</v>
      </c>
      <c r="M20" s="21">
        <f>Table13[[#This Row],[India ]]-'Cumulative Cases'!M19</f>
        <v>398</v>
      </c>
      <c r="N20" s="21">
        <f>Table13[[#This Row],[Japan]]-'Cumulative Cases'!N19</f>
        <v>301</v>
      </c>
      <c r="O20" s="21">
        <f>Table13[[#This Row],[Australia]]-'Cumulative Cases'!O19</f>
        <v>303</v>
      </c>
      <c r="P20" s="21">
        <f>Table13[[#This Row],[Brazil]]-'Cumulative Cases'!P19</f>
        <v>1208</v>
      </c>
      <c r="Q20" s="21">
        <f>Table13[[#This Row],[Russia]]-'Cumulative Cases'!Q19</f>
        <v>440</v>
      </c>
      <c r="R20" s="21">
        <f>Table13[[#This Row],[Turkey]]-'Cumulative Cases'!R19</f>
        <v>2148</v>
      </c>
      <c r="S20" s="22"/>
    </row>
    <row r="21" spans="2:19" x14ac:dyDescent="0.3">
      <c r="B21" s="2">
        <v>43923</v>
      </c>
      <c r="C21" s="21">
        <f>Table13[[#This Row],[China]]-'Cumulative Cases'!C20</f>
        <v>34</v>
      </c>
      <c r="D21" s="21">
        <f>Table13[[#This Row],[Italy]]-'Cumulative Cases'!D20</f>
        <v>4668</v>
      </c>
      <c r="E21" s="21">
        <f>Table13[[#This Row],[Spain]]-'Cumulative Cases'!E20</f>
        <v>8102</v>
      </c>
      <c r="F21" s="21">
        <f>Table13[[#This Row],[USA]]-'Cumulative Cases'!F20</f>
        <v>30936</v>
      </c>
      <c r="G21" s="21">
        <f>Table13[[#This Row],[France]]-'Cumulative Cases'!G20</f>
        <v>4861</v>
      </c>
      <c r="H21" s="21">
        <f>Table13[[#This Row],[Iran]]-'Cumulative Cases'!H20</f>
        <v>2875</v>
      </c>
      <c r="I21" s="21">
        <f>Table13[[#This Row],[Germany]]-'Cumulative Cases'!I20</f>
        <v>6831</v>
      </c>
      <c r="J21" s="21">
        <f>Table13[[#This Row],[South Korea]]-'Cumulative Cases'!J20</f>
        <v>89</v>
      </c>
      <c r="K21" s="21">
        <f>Table13[[#This Row],[UK]]-'Cumulative Cases'!K20</f>
        <v>4244</v>
      </c>
      <c r="L21" s="21">
        <f>Table13[[#This Row],[Canada]]-'Cumulative Cases'!L20</f>
        <v>1579</v>
      </c>
      <c r="M21" s="21">
        <f>Table13[[#This Row],[India ]]-'Cumulative Cases'!M20</f>
        <v>518</v>
      </c>
      <c r="N21" s="21">
        <f>Table13[[#This Row],[Japan]]-'Cumulative Cases'!N20</f>
        <v>275</v>
      </c>
      <c r="O21" s="21">
        <f>Table13[[#This Row],[Australia]]-'Cumulative Cases'!O20</f>
        <v>273</v>
      </c>
      <c r="P21" s="21">
        <f>Table13[[#This Row],[Brazil]]-'Cumulative Cases'!P20</f>
        <v>1108</v>
      </c>
      <c r="Q21" s="21">
        <f>Table13[[#This Row],[Russia]]-'Cumulative Cases'!Q20</f>
        <v>771</v>
      </c>
      <c r="R21" s="21">
        <f>Table13[[#This Row],[Turkey]]-'Cumulative Cases'!R20</f>
        <v>2456</v>
      </c>
      <c r="S21" s="22"/>
    </row>
    <row r="22" spans="2:19" x14ac:dyDescent="0.3">
      <c r="B22" s="2">
        <v>43924</v>
      </c>
      <c r="C22" s="21">
        <f>Table13[[#This Row],[China]]-'Cumulative Cases'!C21</f>
        <v>33</v>
      </c>
      <c r="D22" s="21">
        <f>Table13[[#This Row],[Italy]]-'Cumulative Cases'!D21</f>
        <v>4585</v>
      </c>
      <c r="E22" s="21">
        <f>Table13[[#This Row],[Spain]]-'Cumulative Cases'!E21</f>
        <v>7472</v>
      </c>
      <c r="F22" s="21">
        <f>Table13[[#This Row],[USA]]-'Cumulative Cases'!F21</f>
        <v>29534</v>
      </c>
      <c r="G22" s="21">
        <f>Table13[[#This Row],[France]]-'Cumulative Cases'!G21</f>
        <v>2116</v>
      </c>
      <c r="H22" s="21">
        <f>Table13[[#This Row],[Iran]]-'Cumulative Cases'!H21</f>
        <v>2715</v>
      </c>
      <c r="I22" s="21">
        <f>Table13[[#This Row],[Germany]]-'Cumulative Cases'!I21</f>
        <v>5684</v>
      </c>
      <c r="J22" s="21">
        <f>Table13[[#This Row],[South Korea]]-'Cumulative Cases'!J21</f>
        <v>86</v>
      </c>
      <c r="K22" s="21">
        <f>Table13[[#This Row],[UK]]-'Cumulative Cases'!K21</f>
        <v>4450</v>
      </c>
      <c r="L22" s="21">
        <f>Table13[[#This Row],[Canada]]-'Cumulative Cases'!L21</f>
        <v>679</v>
      </c>
      <c r="M22" s="21">
        <f>Table13[[#This Row],[India ]]-'Cumulative Cases'!M21</f>
        <v>523</v>
      </c>
      <c r="N22" s="21">
        <f>Table13[[#This Row],[Japan]]-'Cumulative Cases'!N21</f>
        <v>360</v>
      </c>
      <c r="O22" s="21">
        <f>Table13[[#This Row],[Australia]]-'Cumulative Cases'!O21</f>
        <v>213</v>
      </c>
      <c r="P22" s="21">
        <f>Table13[[#This Row],[Brazil]]-'Cumulative Cases'!P21</f>
        <v>1198</v>
      </c>
      <c r="Q22" s="21">
        <f>Table13[[#This Row],[Russia]]-'Cumulative Cases'!Q21</f>
        <v>601</v>
      </c>
      <c r="R22" s="21">
        <f>Table13[[#This Row],[Turkey]]-'Cumulative Cases'!R21</f>
        <v>2786</v>
      </c>
      <c r="S22" s="22"/>
    </row>
    <row r="23" spans="2:19" x14ac:dyDescent="0.3">
      <c r="B23" s="2">
        <v>43925</v>
      </c>
      <c r="C23" s="21">
        <f>Table13[[#This Row],[China]]-'Cumulative Cases'!C22</f>
        <v>16</v>
      </c>
      <c r="D23" s="21">
        <f>Table13[[#This Row],[Italy]]-'Cumulative Cases'!D22</f>
        <v>4805</v>
      </c>
      <c r="E23" s="21">
        <f>Table13[[#This Row],[Spain]]-'Cumulative Cases'!E22</f>
        <v>7026</v>
      </c>
      <c r="F23" s="21">
        <f>Table13[[#This Row],[USA]]-'Cumulative Cases'!F22</f>
        <v>34600</v>
      </c>
      <c r="G23" s="21">
        <f>Table13[[#This Row],[France]]-'Cumulative Cases'!G22</f>
        <v>23060</v>
      </c>
      <c r="H23" s="21">
        <f>Table13[[#This Row],[Iran]]-'Cumulative Cases'!H22</f>
        <v>2560</v>
      </c>
      <c r="I23" s="21">
        <f>Table13[[#This Row],[Germany]]-'Cumulative Cases'!I22</f>
        <v>2745</v>
      </c>
      <c r="J23" s="21">
        <f>Table13[[#This Row],[South Korea]]-'Cumulative Cases'!J22</f>
        <v>94</v>
      </c>
      <c r="K23" s="21">
        <f>Table13[[#This Row],[UK]]-'Cumulative Cases'!K22</f>
        <v>3735</v>
      </c>
      <c r="L23" s="21">
        <f>Table13[[#This Row],[Canada]]-'Cumulative Cases'!L22</f>
        <v>1206</v>
      </c>
      <c r="M23" s="21">
        <f>Table13[[#This Row],[India ]]-'Cumulative Cases'!M22</f>
        <v>448</v>
      </c>
      <c r="N23" s="21">
        <f>Table13[[#This Row],[Japan]]-'Cumulative Cases'!N22</f>
        <v>378</v>
      </c>
      <c r="O23" s="21">
        <f>Table13[[#This Row],[Australia]]-'Cumulative Cases'!O22</f>
        <v>200</v>
      </c>
      <c r="P23" s="21">
        <f>Table13[[#This Row],[Brazil]]-'Cumulative Cases'!P22</f>
        <v>1162</v>
      </c>
      <c r="Q23" s="21">
        <f>Table13[[#This Row],[Russia]]-'Cumulative Cases'!Q22</f>
        <v>582</v>
      </c>
      <c r="R23" s="21">
        <f>Table13[[#This Row],[Turkey]]-'Cumulative Cases'!R22</f>
        <v>0</v>
      </c>
      <c r="S23" s="22"/>
    </row>
    <row r="24" spans="2:19" x14ac:dyDescent="0.3">
      <c r="B24" s="2">
        <v>43926</v>
      </c>
      <c r="C24" s="21">
        <f>Table13[[#This Row],[China]]-'Cumulative Cases'!C23</f>
        <v>963</v>
      </c>
      <c r="D24" s="21">
        <f>Table13[[#This Row],[Italy]]-'Cumulative Cases'!D23</f>
        <v>4316</v>
      </c>
      <c r="E24" s="21">
        <f>Table13[[#This Row],[Spain]]-'Cumulative Cases'!E23</f>
        <v>6023</v>
      </c>
      <c r="F24" s="21">
        <f>Table13[[#This Row],[USA]]-'Cumulative Cases'!F23</f>
        <v>23946</v>
      </c>
      <c r="G24" s="21">
        <f>Table13[[#This Row],[France]]-'Cumulative Cases'!G23</f>
        <v>8699</v>
      </c>
      <c r="H24" s="21">
        <f>Table13[[#This Row],[Iran]]-'Cumulative Cases'!H23</f>
        <v>2483</v>
      </c>
      <c r="I24" s="21">
        <f>Table13[[#This Row],[Germany]]-'Cumulative Cases'!I23</f>
        <v>6610</v>
      </c>
      <c r="J24" s="21">
        <f>Table13[[#This Row],[South Korea]]-'Cumulative Cases'!J23</f>
        <v>81</v>
      </c>
      <c r="K24" s="21">
        <f>Table13[[#This Row],[UK]]-'Cumulative Cases'!K23</f>
        <v>6503</v>
      </c>
      <c r="L24" s="21">
        <f>Table13[[#This Row],[Canada]]-'Cumulative Cases'!L23</f>
        <v>1540</v>
      </c>
      <c r="M24" s="21">
        <f>Table13[[#This Row],[India ]]-'Cumulative Cases'!M23</f>
        <v>87</v>
      </c>
      <c r="N24" s="21">
        <f>Table13[[#This Row],[Japan]]-'Cumulative Cases'!N23</f>
        <v>0</v>
      </c>
      <c r="O24" s="21">
        <f>Table13[[#This Row],[Australia]]-'Cumulative Cases'!O23</f>
        <v>137</v>
      </c>
      <c r="P24" s="21">
        <f>Table13[[#This Row],[Brazil]]-'Cumulative Cases'!P23</f>
        <v>1177</v>
      </c>
      <c r="Q24" s="21">
        <f>Table13[[#This Row],[Russia]]-'Cumulative Cases'!Q23</f>
        <v>-4731</v>
      </c>
      <c r="R24" s="21">
        <f>Table13[[#This Row],[Turkey]]-'Cumulative Cases'!R23</f>
        <v>6148</v>
      </c>
      <c r="S24" s="22"/>
    </row>
    <row r="25" spans="2:19" x14ac:dyDescent="0.3">
      <c r="B25" s="2">
        <v>43927</v>
      </c>
      <c r="C25" s="21">
        <f>Table13[[#This Row],[China]]-'Cumulative Cases'!C24</f>
        <v>0</v>
      </c>
      <c r="D25" s="21">
        <f>Table13[[#This Row],[Italy]]-'Cumulative Cases'!D24</f>
        <v>3599</v>
      </c>
      <c r="E25" s="21">
        <f>Table13[[#This Row],[Spain]]-'Cumulative Cases'!E24</f>
        <v>4273</v>
      </c>
      <c r="F25" s="21">
        <f>Table13[[#This Row],[USA]]-'Cumulative Cases'!F24</f>
        <v>28197</v>
      </c>
      <c r="G25" s="21">
        <f>Table13[[#This Row],[France]]-'Cumulative Cases'!G24</f>
        <v>7146</v>
      </c>
      <c r="H25" s="21">
        <f>Table13[[#This Row],[Iran]]-'Cumulative Cases'!H24</f>
        <v>2274</v>
      </c>
      <c r="I25" s="21">
        <f>Table13[[#This Row],[Germany]]-'Cumulative Cases'!I24</f>
        <v>1467</v>
      </c>
      <c r="J25" s="21">
        <f>Table13[[#This Row],[South Korea]]-'Cumulative Cases'!J24</f>
        <v>47</v>
      </c>
      <c r="K25" s="21">
        <f>Table13[[#This Row],[UK]]-'Cumulative Cases'!K24</f>
        <v>3202</v>
      </c>
      <c r="L25" s="21">
        <f>Table13[[#This Row],[Canada]]-'Cumulative Cases'!L24</f>
        <v>1447</v>
      </c>
      <c r="M25" s="21">
        <f>Table13[[#This Row],[India ]]-'Cumulative Cases'!M24</f>
        <v>1190</v>
      </c>
      <c r="N25" s="21">
        <f>Table13[[#This Row],[Japan]]-'Cumulative Cases'!N24</f>
        <v>576</v>
      </c>
      <c r="O25" s="21">
        <f>Table13[[#This Row],[Australia]]-'Cumulative Cases'!O24</f>
        <v>110</v>
      </c>
      <c r="P25" s="21">
        <f>Table13[[#This Row],[Brazil]]-'Cumulative Cases'!P24</f>
        <v>950</v>
      </c>
      <c r="Q25" s="21">
        <f>Table13[[#This Row],[Russia]]-'Cumulative Cases'!Q24</f>
        <v>6343</v>
      </c>
      <c r="R25" s="21">
        <f>Table13[[#This Row],[Turkey]]-'Cumulative Cases'!R24</f>
        <v>3148</v>
      </c>
      <c r="S25" s="22"/>
    </row>
    <row r="26" spans="2:19" x14ac:dyDescent="0.3">
      <c r="B26" s="2">
        <v>43928</v>
      </c>
      <c r="C26" s="21">
        <f>Table13[[#This Row],[China]]-'Cumulative Cases'!C25</f>
        <v>0</v>
      </c>
      <c r="D26" s="21">
        <f>Table13[[#This Row],[Italy]]-'Cumulative Cases'!D25</f>
        <v>3039</v>
      </c>
      <c r="E26" s="21">
        <f>Table13[[#This Row],[Spain]]-'Cumulative Cases'!E25</f>
        <v>5479</v>
      </c>
      <c r="F26" s="21">
        <f>Table13[[#This Row],[USA]]-'Cumulative Cases'!F25</f>
        <v>33736</v>
      </c>
      <c r="G26" s="21">
        <f>Table13[[#This Row],[France]]-'Cumulative Cases'!G25</f>
        <v>0</v>
      </c>
      <c r="H26" s="21">
        <f>Table13[[#This Row],[Iran]]-'Cumulative Cases'!H25</f>
        <v>2089</v>
      </c>
      <c r="I26" s="21">
        <f>Table13[[#This Row],[Germany]]-'Cumulative Cases'!I25</f>
        <v>6177</v>
      </c>
      <c r="J26" s="21">
        <f>Table13[[#This Row],[South Korea]]-'Cumulative Cases'!J25</f>
        <v>47</v>
      </c>
      <c r="K26" s="21">
        <f>Table13[[#This Row],[UK]]-'Cumulative Cases'!K25</f>
        <v>3634</v>
      </c>
      <c r="L26" s="21">
        <f>Table13[[#This Row],[Canada]]-'Cumulative Cases'!L25</f>
        <v>1613</v>
      </c>
      <c r="M26" s="21">
        <f>Table13[[#This Row],[India ]]-'Cumulative Cases'!M25</f>
        <v>559</v>
      </c>
      <c r="N26" s="21">
        <f>Table13[[#This Row],[Japan]]-'Cumulative Cases'!N25</f>
        <v>376</v>
      </c>
      <c r="O26" s="21">
        <f>Table13[[#This Row],[Australia]]-'Cumulative Cases'!O25</f>
        <v>122</v>
      </c>
      <c r="P26" s="21">
        <f>Table13[[#This Row],[Brazil]]-'Cumulative Cases'!P25</f>
        <v>859</v>
      </c>
      <c r="Q26" s="21">
        <f>Table13[[#This Row],[Russia]]-'Cumulative Cases'!Q25</f>
        <v>1154</v>
      </c>
      <c r="R26" s="21">
        <f>Table13[[#This Row],[Turkey]]-'Cumulative Cases'!R25</f>
        <v>3892</v>
      </c>
      <c r="S26" s="22"/>
    </row>
    <row r="27" spans="2:19" x14ac:dyDescent="0.3">
      <c r="B27" s="2">
        <v>43929</v>
      </c>
      <c r="C27" s="21">
        <f>Table13[[#This Row],[China]]-'Cumulative Cases'!C26</f>
        <v>0</v>
      </c>
      <c r="D27" s="21">
        <f>Table13[[#This Row],[Italy]]-'Cumulative Cases'!D26</f>
        <v>3836</v>
      </c>
      <c r="E27" s="21">
        <f>Table13[[#This Row],[Spain]]-'Cumulative Cases'!E26</f>
        <v>6179</v>
      </c>
      <c r="F27" s="21">
        <f>Table13[[#This Row],[USA]]-'Cumulative Cases'!F26</f>
        <v>24931</v>
      </c>
      <c r="G27" s="21">
        <f>Table13[[#This Row],[France]]-'Cumulative Cases'!G26</f>
        <v>11059</v>
      </c>
      <c r="H27" s="21">
        <f>Table13[[#This Row],[Iran]]-'Cumulative Cases'!H26</f>
        <v>1997</v>
      </c>
      <c r="I27" s="21">
        <f>Table13[[#This Row],[Germany]]-'Cumulative Cases'!I26</f>
        <v>3691</v>
      </c>
      <c r="J27" s="21">
        <f>Table13[[#This Row],[South Korea]]-'Cumulative Cases'!J26</f>
        <v>53</v>
      </c>
      <c r="K27" s="21">
        <f>Table13[[#This Row],[UK]]-'Cumulative Cases'!K26</f>
        <v>5491</v>
      </c>
      <c r="L27" s="21">
        <f>Table13[[#This Row],[Canada]]-'Cumulative Cases'!L26</f>
        <v>926</v>
      </c>
      <c r="M27" s="21">
        <f>Table13[[#This Row],[India ]]-'Cumulative Cases'!M26</f>
        <v>579</v>
      </c>
      <c r="N27" s="21">
        <f>Table13[[#This Row],[Japan]]-'Cumulative Cases'!N26</f>
        <v>502</v>
      </c>
      <c r="O27" s="21">
        <f>Table13[[#This Row],[Australia]]-'Cumulative Cases'!O26</f>
        <v>94</v>
      </c>
      <c r="P27" s="21">
        <f>Table13[[#This Row],[Brazil]]-'Cumulative Cases'!P26</f>
        <v>1898</v>
      </c>
      <c r="Q27" s="21">
        <f>Table13[[#This Row],[Russia]]-'Cumulative Cases'!Q26</f>
        <v>1175</v>
      </c>
      <c r="R27" s="21">
        <f>Table13[[#This Row],[Turkey]]-'Cumulative Cases'!R26</f>
        <v>4117</v>
      </c>
      <c r="S27" s="22"/>
    </row>
    <row r="28" spans="2:19" x14ac:dyDescent="0.3">
      <c r="B28" s="2">
        <v>43930</v>
      </c>
      <c r="C28" s="21">
        <f>Table13[[#This Row],[China]]-'Cumulative Cases'!C27</f>
        <v>0</v>
      </c>
      <c r="D28" s="21">
        <f>Table13[[#This Row],[Italy]]-'Cumulative Cases'!D27</f>
        <v>4204</v>
      </c>
      <c r="E28" s="21">
        <f>Table13[[#This Row],[Spain]]-'Cumulative Cases'!E27</f>
        <v>5756</v>
      </c>
      <c r="F28" s="21">
        <f>Table13[[#This Row],[USA]]-'Cumulative Cases'!F27</f>
        <v>44529</v>
      </c>
      <c r="G28" s="21">
        <f>Table13[[#This Row],[France]]-'Cumulative Cases'!G27</f>
        <v>8680</v>
      </c>
      <c r="H28" s="21">
        <f>Table13[[#This Row],[Iran]]-'Cumulative Cases'!H27</f>
        <v>1634</v>
      </c>
      <c r="I28" s="21">
        <f>Table13[[#This Row],[Germany]]-'Cumulative Cases'!I27</f>
        <v>5389</v>
      </c>
      <c r="J28" s="21">
        <f>Table13[[#This Row],[South Korea]]-'Cumulative Cases'!J27</f>
        <v>39</v>
      </c>
      <c r="K28" s="21">
        <f>Table13[[#This Row],[UK]]-'Cumulative Cases'!K27</f>
        <v>4344</v>
      </c>
      <c r="L28" s="21">
        <f>Table13[[#This Row],[Canada]]-'Cumulative Cases'!L27</f>
        <v>2211</v>
      </c>
      <c r="M28" s="21">
        <f>Table13[[#This Row],[India ]]-'Cumulative Cases'!M27</f>
        <v>809</v>
      </c>
      <c r="N28" s="21">
        <f>Table13[[#This Row],[Japan]]-'Cumulative Cases'!N27</f>
        <v>587</v>
      </c>
      <c r="O28" s="21">
        <f>Table13[[#This Row],[Australia]]-'Cumulative Cases'!O27</f>
        <v>95</v>
      </c>
      <c r="P28" s="21">
        <f>Table13[[#This Row],[Brazil]]-'Cumulative Cases'!P27</f>
        <v>2199</v>
      </c>
      <c r="Q28" s="21">
        <f>Table13[[#This Row],[Russia]]-'Cumulative Cases'!Q27</f>
        <v>1459</v>
      </c>
      <c r="R28" s="21">
        <f>Table13[[#This Row],[Turkey]]-'Cumulative Cases'!R27</f>
        <v>4056</v>
      </c>
      <c r="S28" s="22"/>
    </row>
    <row r="29" spans="2:19" x14ac:dyDescent="0.3">
      <c r="B29" s="2">
        <v>43931</v>
      </c>
      <c r="C29" s="21">
        <f>Table13[[#This Row],[China]]-'Cumulative Cases'!C28</f>
        <v>0</v>
      </c>
      <c r="D29" s="21">
        <f>Table13[[#This Row],[Italy]]-'Cumulative Cases'!D28</f>
        <v>3951</v>
      </c>
      <c r="E29" s="21">
        <f>Table13[[#This Row],[Spain]]-'Cumulative Cases'!E28</f>
        <v>4607</v>
      </c>
      <c r="F29" s="21">
        <f>Table13[[#This Row],[USA]]-'Cumulative Cases'!F28</f>
        <v>34528</v>
      </c>
      <c r="G29" s="21">
        <f>Table13[[#This Row],[France]]-'Cumulative Cases'!G28</f>
        <v>7120</v>
      </c>
      <c r="H29" s="21">
        <f>Table13[[#This Row],[Iran]]-'Cumulative Cases'!H28</f>
        <v>1972</v>
      </c>
      <c r="I29" s="21">
        <f>Table13[[#This Row],[Germany]]-'Cumulative Cases'!I28</f>
        <v>3822</v>
      </c>
      <c r="J29" s="21">
        <f>Table13[[#This Row],[South Korea]]-'Cumulative Cases'!J28</f>
        <v>27</v>
      </c>
      <c r="K29" s="21">
        <f>Table13[[#This Row],[UK]]-'Cumulative Cases'!K28</f>
        <v>8681</v>
      </c>
      <c r="L29" s="21">
        <f>Table13[[#This Row],[Canada]]-'Cumulative Cases'!L28</f>
        <v>1318</v>
      </c>
      <c r="M29" s="21">
        <f>Table13[[#This Row],[India ]]-'Cumulative Cases'!M28</f>
        <v>873</v>
      </c>
      <c r="N29" s="21">
        <f>Table13[[#This Row],[Japan]]-'Cumulative Cases'!N28</f>
        <v>586</v>
      </c>
      <c r="O29" s="21">
        <f>Table13[[#This Row],[Australia]]-'Cumulative Cases'!O28</f>
        <v>96</v>
      </c>
      <c r="P29" s="21">
        <f>Table13[[#This Row],[Brazil]]-'Cumulative Cases'!P28</f>
        <v>1923</v>
      </c>
      <c r="Q29" s="21">
        <f>Table13[[#This Row],[Russia]]-'Cumulative Cases'!Q28</f>
        <v>1786</v>
      </c>
      <c r="R29" s="21">
        <f>Table13[[#This Row],[Turkey]]-'Cumulative Cases'!R28</f>
        <v>4747</v>
      </c>
      <c r="S29" s="22"/>
    </row>
    <row r="30" spans="2:19" x14ac:dyDescent="0.3">
      <c r="B30" s="2">
        <v>43932</v>
      </c>
      <c r="C30" s="21">
        <f>Table13[[#This Row],[China]]-'Cumulative Cases'!C29</f>
        <v>0</v>
      </c>
      <c r="D30" s="21">
        <f>Table13[[#This Row],[Italy]]-'Cumulative Cases'!D29</f>
        <v>4694</v>
      </c>
      <c r="E30" s="21">
        <f>Table13[[#This Row],[Spain]]-'Cumulative Cases'!E29</f>
        <v>4830</v>
      </c>
      <c r="F30" s="21">
        <f>Table13[[#This Row],[USA]]-'Cumulative Cases'!F29</f>
        <v>31741</v>
      </c>
      <c r="G30" s="21">
        <f>Table13[[#This Row],[France]]-'Cumulative Cases'!G29</f>
        <v>4785</v>
      </c>
      <c r="H30" s="21">
        <f>Table13[[#This Row],[Iran]]-'Cumulative Cases'!H29</f>
        <v>1837</v>
      </c>
      <c r="I30" s="21">
        <f>Table13[[#This Row],[Germany]]-'Cumulative Cases'!I29</f>
        <v>3111</v>
      </c>
      <c r="J30" s="21">
        <f>Table13[[#This Row],[South Korea]]-'Cumulative Cases'!J29</f>
        <v>30</v>
      </c>
      <c r="K30" s="21">
        <f>Table13[[#This Row],[UK]]-'Cumulative Cases'!K29</f>
        <v>5233</v>
      </c>
      <c r="L30" s="21">
        <f>Table13[[#This Row],[Canada]]-'Cumulative Cases'!L29</f>
        <v>1166</v>
      </c>
      <c r="M30" s="21">
        <f>Table13[[#This Row],[India ]]-'Cumulative Cases'!M29</f>
        <v>841</v>
      </c>
      <c r="N30" s="21">
        <f>Table13[[#This Row],[Japan]]-'Cumulative Cases'!N29</f>
        <v>789</v>
      </c>
      <c r="O30" s="21">
        <f>Table13[[#This Row],[Australia]]-'Cumulative Cases'!O29</f>
        <v>99</v>
      </c>
      <c r="P30" s="21">
        <f>Table13[[#This Row],[Brazil]]-'Cumulative Cases'!P29</f>
        <v>1757</v>
      </c>
      <c r="Q30" s="21">
        <f>Table13[[#This Row],[Russia]]-'Cumulative Cases'!Q29</f>
        <v>1667</v>
      </c>
      <c r="R30" s="21">
        <f>Table13[[#This Row],[Turkey]]-'Cumulative Cases'!R29</f>
        <v>5138</v>
      </c>
      <c r="S30" s="22"/>
    </row>
    <row r="31" spans="2:19" x14ac:dyDescent="0.3">
      <c r="B31" s="2">
        <v>43933</v>
      </c>
      <c r="C31" s="21">
        <f>Table13[[#This Row],[China]]-'Cumulative Cases'!C30</f>
        <v>0</v>
      </c>
      <c r="D31" s="21">
        <f>Table13[[#This Row],[Italy]]-'Cumulative Cases'!D30</f>
        <v>4092</v>
      </c>
      <c r="E31" s="21">
        <f>Table13[[#This Row],[Spain]]-'Cumulative Cases'!E30</f>
        <v>4162</v>
      </c>
      <c r="F31" s="21">
        <f>Table13[[#This Row],[USA]]-'Cumulative Cases'!F30</f>
        <v>24767</v>
      </c>
      <c r="G31" s="21">
        <f>Table13[[#This Row],[France]]-'Cumulative Cases'!G30</f>
        <v>2937</v>
      </c>
      <c r="H31" s="21">
        <f>Table13[[#This Row],[Iran]]-'Cumulative Cases'!H30</f>
        <v>1657</v>
      </c>
      <c r="I31" s="21">
        <f>Table13[[#This Row],[Germany]]-'Cumulative Cases'!I30</f>
        <v>3695</v>
      </c>
      <c r="J31" s="21">
        <f>Table13[[#This Row],[South Korea]]-'Cumulative Cases'!J30</f>
        <v>32</v>
      </c>
      <c r="K31" s="21">
        <f>Table13[[#This Row],[UK]]-'Cumulative Cases'!K30</f>
        <v>5288</v>
      </c>
      <c r="L31" s="21">
        <f>Table13[[#This Row],[Canada]]-'Cumulative Cases'!L30</f>
        <v>564</v>
      </c>
      <c r="M31" s="21">
        <f>Table13[[#This Row],[India ]]-'Cumulative Cases'!M30</f>
        <v>765</v>
      </c>
      <c r="N31" s="21">
        <f>Table13[[#This Row],[Japan]]-'Cumulative Cases'!N30</f>
        <v>476</v>
      </c>
      <c r="O31" s="21">
        <f>Table13[[#This Row],[Australia]]-'Cumulative Cases'!O30</f>
        <v>12</v>
      </c>
      <c r="P31" s="21">
        <f>Table13[[#This Row],[Brazil]]-'Cumulative Cases'!P30</f>
        <v>911</v>
      </c>
      <c r="Q31" s="21">
        <f>Table13[[#This Row],[Russia]]-'Cumulative Cases'!Q30</f>
        <v>2186</v>
      </c>
      <c r="R31" s="21">
        <f>Table13[[#This Row],[Turkey]]-'Cumulative Cases'!R30</f>
        <v>4789</v>
      </c>
      <c r="S31" s="22"/>
    </row>
    <row r="32" spans="2:19" x14ac:dyDescent="0.3">
      <c r="B32" s="2">
        <v>43934</v>
      </c>
      <c r="C32" s="21">
        <f>Table13[[#This Row],[China]]-'Cumulative Cases'!C31</f>
        <v>0</v>
      </c>
      <c r="D32" s="21">
        <f>Table13[[#This Row],[Italy]]-'Cumulative Cases'!D31</f>
        <v>3153</v>
      </c>
      <c r="E32" s="21">
        <f>Table13[[#This Row],[Spain]]-'Cumulative Cases'!E31</f>
        <v>3451</v>
      </c>
      <c r="F32" s="21">
        <f>Table13[[#This Row],[USA]]-'Cumulative Cases'!F31</f>
        <v>27657</v>
      </c>
      <c r="G32" s="21">
        <f>Table13[[#This Row],[France]]-'Cumulative Cases'!G31</f>
        <v>4188</v>
      </c>
      <c r="H32" s="21">
        <f>Table13[[#This Row],[Iran]]-'Cumulative Cases'!H31</f>
        <v>1617</v>
      </c>
      <c r="I32" s="21">
        <f>Table13[[#This Row],[Germany]]-'Cumulative Cases'!I31</f>
        <v>1835</v>
      </c>
      <c r="J32" s="21">
        <f>Table13[[#This Row],[South Korea]]-'Cumulative Cases'!J31</f>
        <v>25</v>
      </c>
      <c r="K32" s="21">
        <f>Table13[[#This Row],[UK]]-'Cumulative Cases'!K31</f>
        <v>4342</v>
      </c>
      <c r="L32" s="21">
        <f>Table13[[#This Row],[Canada]]-'Cumulative Cases'!L31</f>
        <v>1808</v>
      </c>
      <c r="M32" s="21">
        <f>Table13[[#This Row],[India ]]-'Cumulative Cases'!M31</f>
        <v>1249</v>
      </c>
      <c r="N32" s="21">
        <f>Table13[[#This Row],[Japan]]-'Cumulative Cases'!N31</f>
        <v>289</v>
      </c>
      <c r="O32" s="21">
        <f>Table13[[#This Row],[Australia]]-'Cumulative Cases'!O31</f>
        <v>44</v>
      </c>
      <c r="P32" s="21">
        <f>Table13[[#This Row],[Brazil]]-'Cumulative Cases'!P31</f>
        <v>1655</v>
      </c>
      <c r="Q32" s="21">
        <f>Table13[[#This Row],[Russia]]-'Cumulative Cases'!Q31</f>
        <v>2558</v>
      </c>
      <c r="R32" s="21">
        <f>Table13[[#This Row],[Turkey]]-'Cumulative Cases'!R31</f>
        <v>4093</v>
      </c>
      <c r="S32" s="22"/>
    </row>
    <row r="33" spans="2:19" x14ac:dyDescent="0.3">
      <c r="B33" s="2">
        <v>43935</v>
      </c>
      <c r="C33" s="21">
        <f>Table13[[#This Row],[China]]-'Cumulative Cases'!C32</f>
        <v>0</v>
      </c>
      <c r="D33" s="21">
        <f>Table13[[#This Row],[Italy]]-'Cumulative Cases'!D32</f>
        <v>2972</v>
      </c>
      <c r="E33" s="21">
        <f>Table13[[#This Row],[Spain]]-'Cumulative Cases'!E32</f>
        <v>3159</v>
      </c>
      <c r="F33" s="21">
        <f>Table13[[#This Row],[USA]]-'Cumulative Cases'!F32</f>
        <v>22073</v>
      </c>
      <c r="G33" s="21">
        <f>Table13[[#This Row],[France]]-'Cumulative Cases'!G32</f>
        <v>6524</v>
      </c>
      <c r="H33" s="21">
        <f>Table13[[#This Row],[Iran]]-'Cumulative Cases'!H32</f>
        <v>1574</v>
      </c>
      <c r="I33" s="21">
        <f>Table13[[#This Row],[Germany]]-'Cumulative Cases'!I32</f>
        <v>2992</v>
      </c>
      <c r="J33" s="21">
        <f>Table13[[#This Row],[South Korea]]-'Cumulative Cases'!J32</f>
        <v>27</v>
      </c>
      <c r="K33" s="21">
        <f>Table13[[#This Row],[UK]]-'Cumulative Cases'!K32</f>
        <v>5252</v>
      </c>
      <c r="L33" s="21">
        <f>Table13[[#This Row],[Canada]]-'Cumulative Cases'!L32</f>
        <v>660</v>
      </c>
      <c r="M33" s="21">
        <f>Table13[[#This Row],[India ]]-'Cumulative Cases'!M32</f>
        <v>1023</v>
      </c>
      <c r="N33" s="21">
        <f>Table13[[#This Row],[Japan]]-'Cumulative Cases'!N32</f>
        <v>485</v>
      </c>
      <c r="O33" s="21">
        <f>Table13[[#This Row],[Australia]]-'Cumulative Cases'!O32</f>
        <v>135</v>
      </c>
      <c r="P33" s="21">
        <f>Table13[[#This Row],[Brazil]]-'Cumulative Cases'!P32</f>
        <v>1449</v>
      </c>
      <c r="Q33" s="21">
        <f>Table13[[#This Row],[Russia]]-'Cumulative Cases'!Q32</f>
        <v>2774</v>
      </c>
      <c r="R33" s="21">
        <f>Table13[[#This Row],[Turkey]]-'Cumulative Cases'!R32</f>
        <v>4062</v>
      </c>
      <c r="S33" s="22"/>
    </row>
    <row r="34" spans="2:19" x14ac:dyDescent="0.3">
      <c r="B34" s="2">
        <v>43936</v>
      </c>
      <c r="C34" s="21">
        <f>Table13[[#This Row],[China]]-'Cumulative Cases'!C33</f>
        <v>0</v>
      </c>
      <c r="D34" s="21">
        <f>Table13[[#This Row],[Italy]]-'Cumulative Cases'!D33</f>
        <v>2667</v>
      </c>
      <c r="E34" s="21">
        <f>Table13[[#This Row],[Spain]]-'Cumulative Cases'!E33</f>
        <v>4978</v>
      </c>
      <c r="F34" s="21">
        <f>Table13[[#This Row],[USA]]-'Cumulative Cases'!F33</f>
        <v>23023</v>
      </c>
      <c r="G34" s="21">
        <f>Table13[[#This Row],[France]]-'Cumulative Cases'!G33</f>
        <v>4560</v>
      </c>
      <c r="H34" s="21">
        <f>Table13[[#This Row],[Iran]]-'Cumulative Cases'!H33</f>
        <v>1512</v>
      </c>
      <c r="I34" s="21">
        <f>Table13[[#This Row],[Germany]]-'Cumulative Cases'!I33</f>
        <v>2001</v>
      </c>
      <c r="J34" s="21">
        <f>Table13[[#This Row],[South Korea]]-'Cumulative Cases'!J33</f>
        <v>27</v>
      </c>
      <c r="K34" s="21">
        <f>Table13[[#This Row],[UK]]-'Cumulative Cases'!K33</f>
        <v>4603</v>
      </c>
      <c r="L34" s="21">
        <f>Table13[[#This Row],[Canada]]-'Cumulative Cases'!L33</f>
        <v>1999</v>
      </c>
      <c r="M34" s="21">
        <f>Table13[[#This Row],[India ]]-'Cumulative Cases'!M33</f>
        <v>894</v>
      </c>
      <c r="N34" s="21">
        <f>Table13[[#This Row],[Japan]]-'Cumulative Cases'!N33</f>
        <v>510</v>
      </c>
      <c r="O34" s="21">
        <f>Table13[[#This Row],[Australia]]-'Cumulative Cases'!O33</f>
        <v>-47</v>
      </c>
      <c r="P34" s="21">
        <f>Table13[[#This Row],[Brazil]]-'Cumulative Cases'!P33</f>
        <v>1944</v>
      </c>
      <c r="Q34" s="21">
        <f>Table13[[#This Row],[Russia]]-'Cumulative Cases'!Q33</f>
        <v>3388</v>
      </c>
      <c r="R34" s="21">
        <f>Table13[[#This Row],[Turkey]]-'Cumulative Cases'!R33</f>
        <v>4281</v>
      </c>
      <c r="S34" s="22"/>
    </row>
    <row r="35" spans="2:19" x14ac:dyDescent="0.3">
      <c r="B35" s="2">
        <v>43937</v>
      </c>
      <c r="C35" s="21">
        <f>Table13[[#This Row],[China]]-'Cumulative Cases'!C34</f>
        <v>0</v>
      </c>
      <c r="D35" s="21">
        <f>Table13[[#This Row],[Italy]]-'Cumulative Cases'!D34</f>
        <v>3786</v>
      </c>
      <c r="E35" s="21">
        <f>Table13[[#This Row],[Spain]]-'Cumulative Cases'!E34</f>
        <v>5183</v>
      </c>
      <c r="F35" s="21">
        <f>Table13[[#This Row],[USA]]-'Cumulative Cases'!F34</f>
        <v>47715</v>
      </c>
      <c r="G35" s="21">
        <f>Table13[[#This Row],[France]]-'Cumulative Cases'!G34</f>
        <v>0</v>
      </c>
      <c r="H35" s="21">
        <f>Table13[[#This Row],[Iran]]-'Cumulative Cases'!H34</f>
        <v>1606</v>
      </c>
      <c r="I35" s="21">
        <f>Table13[[#This Row],[Germany]]-'Cumulative Cases'!I34</f>
        <v>2496</v>
      </c>
      <c r="J35" s="21">
        <f>Table13[[#This Row],[South Korea]]-'Cumulative Cases'!J34</f>
        <v>22</v>
      </c>
      <c r="K35" s="21">
        <f>Table13[[#This Row],[UK]]-'Cumulative Cases'!K34</f>
        <v>4617</v>
      </c>
      <c r="L35" s="21">
        <f>Table13[[#This Row],[Canada]]-'Cumulative Cases'!L34</f>
        <v>1720</v>
      </c>
      <c r="M35" s="21">
        <f>Table13[[#This Row],[India ]]-'Cumulative Cases'!M34</f>
        <v>1058</v>
      </c>
      <c r="N35" s="21">
        <f>Table13[[#This Row],[Japan]]-'Cumulative Cases'!N34</f>
        <v>613</v>
      </c>
      <c r="O35" s="21">
        <f>Table13[[#This Row],[Australia]]-'Cumulative Cases'!O34</f>
        <v>32</v>
      </c>
      <c r="P35" s="21">
        <f>Table13[[#This Row],[Brazil]]-'Cumulative Cases'!P34</f>
        <v>3101</v>
      </c>
      <c r="Q35" s="21">
        <f>Table13[[#This Row],[Russia]]-'Cumulative Cases'!Q34</f>
        <v>3448</v>
      </c>
      <c r="R35" s="21">
        <f>Table13[[#This Row],[Turkey]]-'Cumulative Cases'!R34</f>
        <v>4801</v>
      </c>
      <c r="S35" s="22"/>
    </row>
    <row r="36" spans="2:19" x14ac:dyDescent="0.3">
      <c r="B36" s="2">
        <v>43938</v>
      </c>
      <c r="C36" s="21">
        <f>Table13[[#This Row],[China]]-'Cumulative Cases'!C35</f>
        <v>93</v>
      </c>
      <c r="D36" s="21">
        <f>Table13[[#This Row],[Italy]]-'Cumulative Cases'!D35</f>
        <v>3493</v>
      </c>
      <c r="E36" s="21">
        <f>Table13[[#This Row],[Spain]]-'Cumulative Cases'!E35</f>
        <v>5277</v>
      </c>
      <c r="F36" s="21">
        <f>Table13[[#This Row],[USA]]-'Cumulative Cases'!F35</f>
        <v>22337</v>
      </c>
      <c r="G36" s="21">
        <f>Table13[[#This Row],[France]]-'Cumulative Cases'!G35</f>
        <v>20378</v>
      </c>
      <c r="H36" s="21">
        <f>Table13[[#This Row],[Iran]]-'Cumulative Cases'!H35</f>
        <v>1499</v>
      </c>
      <c r="I36" s="21">
        <f>Table13[[#This Row],[Germany]]-'Cumulative Cases'!I35</f>
        <v>3143</v>
      </c>
      <c r="J36" s="21">
        <f>Table13[[#This Row],[South Korea]]-'Cumulative Cases'!J35</f>
        <v>22</v>
      </c>
      <c r="K36" s="21">
        <f>Table13[[#This Row],[UK]]-'Cumulative Cases'!K35</f>
        <v>5599</v>
      </c>
      <c r="L36" s="21">
        <f>Table13[[#This Row],[Canada]]-'Cumulative Cases'!L35</f>
        <v>2181</v>
      </c>
      <c r="M36" s="21">
        <f>Table13[[#This Row],[India ]]-'Cumulative Cases'!M35</f>
        <v>919</v>
      </c>
      <c r="N36" s="21">
        <f>Table13[[#This Row],[Japan]]-'Cumulative Cases'!N35</f>
        <v>553</v>
      </c>
      <c r="O36" s="21">
        <f>Table13[[#This Row],[Australia]]-'Cumulative Cases'!O35</f>
        <v>47</v>
      </c>
      <c r="P36" s="21">
        <f>Table13[[#This Row],[Brazil]]-'Cumulative Cases'!P35</f>
        <v>1747</v>
      </c>
      <c r="Q36" s="21">
        <f>Table13[[#This Row],[Russia]]-'Cumulative Cases'!Q35</f>
        <v>4070</v>
      </c>
      <c r="R36" s="21">
        <f>Table13[[#This Row],[Turkey]]-'Cumulative Cases'!R35</f>
        <v>4353</v>
      </c>
      <c r="S36" s="22"/>
    </row>
    <row r="37" spans="2:19" x14ac:dyDescent="0.3">
      <c r="B37" s="2">
        <v>43939</v>
      </c>
      <c r="C37" s="21">
        <f>Table13[[#This Row],[China]]-'Cumulative Cases'!C36</f>
        <v>24</v>
      </c>
      <c r="D37" s="21">
        <f>Table13[[#This Row],[Italy]]-'Cumulative Cases'!D36</f>
        <v>3491</v>
      </c>
      <c r="E37" s="21">
        <f>Table13[[#This Row],[Spain]]-'Cumulative Cases'!E36</f>
        <v>4224</v>
      </c>
      <c r="F37" s="21">
        <f>Table13[[#This Row],[USA]]-'Cumulative Cases'!F36</f>
        <v>37570</v>
      </c>
      <c r="G37" s="21">
        <f>Table13[[#This Row],[France]]-'Cumulative Cases'!G36</f>
        <v>0</v>
      </c>
      <c r="H37" s="21">
        <f>Table13[[#This Row],[Iran]]-'Cumulative Cases'!H36</f>
        <v>1374</v>
      </c>
      <c r="I37" s="21">
        <f>Table13[[#This Row],[Germany]]-'Cumulative Cases'!I36</f>
        <v>3163</v>
      </c>
      <c r="J37" s="21">
        <f>Table13[[#This Row],[South Korea]]-'Cumulative Cases'!J36</f>
        <v>18</v>
      </c>
      <c r="K37" s="21">
        <f>Table13[[#This Row],[UK]]-'Cumulative Cases'!K36</f>
        <v>5525</v>
      </c>
      <c r="L37" s="21">
        <f>Table13[[#This Row],[Canada]]-'Cumulative Cases'!L36</f>
        <v>1031</v>
      </c>
      <c r="M37" s="21">
        <f>Table13[[#This Row],[India ]]-'Cumulative Cases'!M36</f>
        <v>1375</v>
      </c>
      <c r="N37" s="21">
        <f>Table13[[#This Row],[Japan]]-'Cumulative Cases'!N36</f>
        <v>584</v>
      </c>
      <c r="O37" s="21">
        <f>Table13[[#This Row],[Australia]]-'Cumulative Cases'!O36</f>
        <v>39</v>
      </c>
      <c r="P37" s="21">
        <f>Table13[[#This Row],[Brazil]]-'Cumulative Cases'!P36</f>
        <v>4064</v>
      </c>
      <c r="Q37" s="21">
        <f>Table13[[#This Row],[Russia]]-'Cumulative Cases'!Q36</f>
        <v>4785</v>
      </c>
      <c r="R37" s="21">
        <f>Table13[[#This Row],[Turkey]]-'Cumulative Cases'!R36</f>
        <v>3783</v>
      </c>
      <c r="S37" s="22"/>
    </row>
    <row r="38" spans="2:19" x14ac:dyDescent="0.3">
      <c r="B38" s="2">
        <v>43940</v>
      </c>
      <c r="C38" s="21">
        <f>Table13[[#This Row],[China]]-'Cumulative Cases'!C37</f>
        <v>16</v>
      </c>
      <c r="D38" s="21">
        <f>Table13[[#This Row],[Italy]]-'Cumulative Cases'!D37</f>
        <v>3047</v>
      </c>
      <c r="E38" s="21">
        <f>Table13[[#This Row],[Spain]]-'Cumulative Cases'!E37</f>
        <v>4269</v>
      </c>
      <c r="F38" s="21">
        <f>Table13[[#This Row],[USA]]-'Cumulative Cases'!F37</f>
        <v>28306</v>
      </c>
      <c r="G38" s="21">
        <f>Table13[[#This Row],[France]]-'Cumulative Cases'!G37</f>
        <v>0</v>
      </c>
      <c r="H38" s="21">
        <f>Table13[[#This Row],[Iran]]-'Cumulative Cases'!H37</f>
        <v>1343</v>
      </c>
      <c r="I38" s="21">
        <f>Table13[[#This Row],[Germany]]-'Cumulative Cases'!I37</f>
        <v>2231</v>
      </c>
      <c r="J38" s="21">
        <f>Table13[[#This Row],[South Korea]]-'Cumulative Cases'!J37</f>
        <v>8</v>
      </c>
      <c r="K38" s="21">
        <f>Table13[[#This Row],[UK]]-'Cumulative Cases'!K37</f>
        <v>5850</v>
      </c>
      <c r="L38" s="21">
        <f>Table13[[#This Row],[Canada]]-'Cumulative Cases'!L37</f>
        <v>1412</v>
      </c>
      <c r="M38" s="21">
        <f>Table13[[#This Row],[India ]]-'Cumulative Cases'!M37</f>
        <v>1893</v>
      </c>
      <c r="N38" s="21">
        <f>Table13[[#This Row],[Japan]]-'Cumulative Cases'!N37</f>
        <v>374</v>
      </c>
      <c r="O38" s="21">
        <f>Table13[[#This Row],[Australia]]-'Cumulative Cases'!O37</f>
        <v>47</v>
      </c>
      <c r="P38" s="21">
        <f>Table13[[#This Row],[Brazil]]-'Cumulative Cases'!P37</f>
        <v>2168</v>
      </c>
      <c r="Q38" s="21">
        <f>Table13[[#This Row],[Russia]]-'Cumulative Cases'!Q37</f>
        <v>6060</v>
      </c>
      <c r="R38" s="21">
        <f>Table13[[#This Row],[Turkey]]-'Cumulative Cases'!R37</f>
        <v>3977</v>
      </c>
      <c r="S38" s="22"/>
    </row>
    <row r="39" spans="2:19" x14ac:dyDescent="0.3">
      <c r="B39" s="2">
        <v>43941</v>
      </c>
      <c r="C39" s="21">
        <f>Table13[[#This Row],[China]]-'Cumulative Cases'!C38</f>
        <v>12</v>
      </c>
      <c r="D39" s="21">
        <f>Table13[[#This Row],[Italy]]-'Cumulative Cases'!D38</f>
        <v>2256</v>
      </c>
      <c r="E39" s="21">
        <f>Table13[[#This Row],[Spain]]-'Cumulative Cases'!E38</f>
        <v>3624</v>
      </c>
      <c r="F39" s="21">
        <f>Table13[[#This Row],[USA]]-'Cumulative Cases'!F38</f>
        <v>24319</v>
      </c>
      <c r="G39" s="21">
        <f>Table13[[#This Row],[France]]-'Cumulative Cases'!G38</f>
        <v>0</v>
      </c>
      <c r="H39" s="21">
        <f>Table13[[#This Row],[Iran]]-'Cumulative Cases'!H38</f>
        <v>1294</v>
      </c>
      <c r="I39" s="21">
        <f>Table13[[#This Row],[Germany]]-'Cumulative Cases'!I38</f>
        <v>2926</v>
      </c>
      <c r="J39" s="21">
        <f>Table13[[#This Row],[South Korea]]-'Cumulative Cases'!J38</f>
        <v>13</v>
      </c>
      <c r="K39" s="21">
        <f>Table13[[#This Row],[UK]]-'Cumulative Cases'!K38</f>
        <v>4676</v>
      </c>
      <c r="L39" s="21">
        <f>Table13[[#This Row],[Canada]]-'Cumulative Cases'!L38</f>
        <v>2288</v>
      </c>
      <c r="M39" s="21">
        <f>Table13[[#This Row],[India ]]-'Cumulative Cases'!M38</f>
        <v>924</v>
      </c>
      <c r="N39" s="21">
        <f>Table13[[#This Row],[Japan]]-'Cumulative Cases'!N38</f>
        <v>347</v>
      </c>
      <c r="O39" s="21">
        <f>Table13[[#This Row],[Australia]]-'Cumulative Cases'!O38</f>
        <v>7</v>
      </c>
      <c r="P39" s="21">
        <f>Table13[[#This Row],[Brazil]]-'Cumulative Cases'!P38</f>
        <v>2355</v>
      </c>
      <c r="Q39" s="21">
        <f>Table13[[#This Row],[Russia]]-'Cumulative Cases'!Q38</f>
        <v>4268</v>
      </c>
      <c r="R39" s="21">
        <f>Table13[[#This Row],[Turkey]]-'Cumulative Cases'!R38</f>
        <v>4674</v>
      </c>
      <c r="S39" s="22"/>
    </row>
    <row r="40" spans="2:19" x14ac:dyDescent="0.3">
      <c r="B40" s="2">
        <v>43942</v>
      </c>
      <c r="C40" s="21">
        <f>Table13[[#This Row],[China]]-'Cumulative Cases'!C39</f>
        <v>32</v>
      </c>
      <c r="D40" s="21">
        <f>Table13[[#This Row],[Italy]]-'Cumulative Cases'!D39</f>
        <v>2719</v>
      </c>
      <c r="E40" s="21">
        <f>Table13[[#This Row],[Spain]]-'Cumulative Cases'!E39</f>
        <v>3968</v>
      </c>
      <c r="F40" s="21">
        <f>Table13[[#This Row],[USA]]-'Cumulative Cases'!F39</f>
        <v>31636</v>
      </c>
      <c r="G40" s="21">
        <f>Table13[[#This Row],[France]]-'Cumulative Cases'!G39</f>
        <v>0</v>
      </c>
      <c r="H40" s="21">
        <f>Table13[[#This Row],[Iran]]-'Cumulative Cases'!H39</f>
        <v>1297</v>
      </c>
      <c r="I40" s="21">
        <f>Table13[[#This Row],[Germany]]-'Cumulative Cases'!I39</f>
        <v>1461</v>
      </c>
      <c r="J40" s="21">
        <f>Table13[[#This Row],[South Korea]]-'Cumulative Cases'!J39</f>
        <v>9</v>
      </c>
      <c r="K40" s="21">
        <f>Table13[[#This Row],[UK]]-'Cumulative Cases'!K39</f>
        <v>4301</v>
      </c>
      <c r="L40" s="21">
        <f>Table13[[#This Row],[Canada]]-'Cumulative Cases'!L39</f>
        <v>1587</v>
      </c>
      <c r="M40" s="21">
        <f>Table13[[#This Row],[India ]]-'Cumulative Cases'!M39</f>
        <v>1541</v>
      </c>
      <c r="N40" s="21">
        <f>Table13[[#This Row],[Japan]]-'Cumulative Cases'!N39</f>
        <v>389</v>
      </c>
      <c r="O40" s="21">
        <f>Table13[[#This Row],[Australia]]-'Cumulative Cases'!O39</f>
        <v>26</v>
      </c>
      <c r="P40" s="21">
        <f>Table13[[#This Row],[Brazil]]-'Cumulative Cases'!P39</f>
        <v>1746</v>
      </c>
      <c r="Q40" s="21">
        <f>Table13[[#This Row],[Russia]]-'Cumulative Cases'!Q39</f>
        <v>5642</v>
      </c>
      <c r="R40" s="21">
        <f>Table13[[#This Row],[Turkey]]-'Cumulative Cases'!R39</f>
        <v>4611</v>
      </c>
      <c r="S40" s="22"/>
    </row>
    <row r="41" spans="2:19" x14ac:dyDescent="0.3">
      <c r="B41" s="2">
        <v>43943</v>
      </c>
      <c r="C41" s="21">
        <f>Table13[[#This Row],[China]]-'Cumulative Cases'!C40</f>
        <v>11</v>
      </c>
      <c r="D41" s="21">
        <f>Table13[[#This Row],[Italy]]-'Cumulative Cases'!D40</f>
        <v>3380</v>
      </c>
      <c r="E41" s="21">
        <f>Table13[[#This Row],[Spain]]-'Cumulative Cases'!E40</f>
        <v>4211</v>
      </c>
      <c r="F41" s="21">
        <f>Table13[[#This Row],[USA]]-'Cumulative Cases'!F40</f>
        <v>26019</v>
      </c>
      <c r="G41" s="21">
        <f>Table13[[#This Row],[France]]-'Cumulative Cases'!G40</f>
        <v>0</v>
      </c>
      <c r="H41" s="21">
        <f>Table13[[#This Row],[Iran]]-'Cumulative Cases'!H40</f>
        <v>1194</v>
      </c>
      <c r="I41" s="21">
        <f>Table13[[#This Row],[Germany]]-'Cumulative Cases'!I40</f>
        <v>1822</v>
      </c>
      <c r="J41" s="21">
        <f>Table13[[#This Row],[South Korea]]-'Cumulative Cases'!J40</f>
        <v>11</v>
      </c>
      <c r="K41" s="21">
        <f>Table13[[#This Row],[UK]]-'Cumulative Cases'!K40</f>
        <v>4451</v>
      </c>
      <c r="L41" s="21">
        <f>Table13[[#This Row],[Canada]]-'Cumulative Cases'!L40</f>
        <v>2076</v>
      </c>
      <c r="M41" s="21">
        <f>Table13[[#This Row],[India ]]-'Cumulative Cases'!M40</f>
        <v>1290</v>
      </c>
      <c r="N41" s="21">
        <f>Table13[[#This Row],[Japan]]-'Cumulative Cases'!N40</f>
        <v>449</v>
      </c>
      <c r="O41" s="21">
        <f>Table13[[#This Row],[Australia]]-'Cumulative Cases'!O40</f>
        <v>4</v>
      </c>
      <c r="P41" s="21">
        <f>Table13[[#This Row],[Brazil]]-'Cumulative Cases'!P40</f>
        <v>3269</v>
      </c>
      <c r="Q41" s="21">
        <f>Table13[[#This Row],[Russia]]-'Cumulative Cases'!Q40</f>
        <v>5236</v>
      </c>
      <c r="R41" s="21">
        <f>Table13[[#This Row],[Turkey]]-'Cumulative Cases'!R40</f>
        <v>3083</v>
      </c>
      <c r="S41" s="22"/>
    </row>
    <row r="42" spans="2:19" x14ac:dyDescent="0.3">
      <c r="B42" s="2">
        <v>43944</v>
      </c>
      <c r="C42" s="21">
        <f>Table13[[#This Row],[China]]-'Cumulative Cases'!C41</f>
        <v>8</v>
      </c>
      <c r="D42" s="21">
        <f>Table13[[#This Row],[Italy]]-'Cumulative Cases'!D41</f>
        <v>2646</v>
      </c>
      <c r="E42" s="21">
        <f>Table13[[#This Row],[Spain]]-'Cumulative Cases'!E41</f>
        <v>4635</v>
      </c>
      <c r="F42" s="21">
        <f>Table13[[#This Row],[USA]]-'Cumulative Cases'!F41</f>
        <v>32157</v>
      </c>
      <c r="G42" s="21">
        <f>Table13[[#This Row],[France]]-'Cumulative Cases'!G41</f>
        <v>0</v>
      </c>
      <c r="H42" s="21">
        <f>Table13[[#This Row],[Iran]]-'Cumulative Cases'!H41</f>
        <v>1030</v>
      </c>
      <c r="I42" s="21">
        <f>Table13[[#This Row],[Germany]]-'Cumulative Cases'!I41</f>
        <v>2789</v>
      </c>
      <c r="J42" s="21">
        <f>Table13[[#This Row],[South Korea]]-'Cumulative Cases'!J41</f>
        <v>8</v>
      </c>
      <c r="K42" s="21">
        <f>Table13[[#This Row],[UK]]-'Cumulative Cases'!K41</f>
        <v>4583</v>
      </c>
      <c r="L42" s="21">
        <f>Table13[[#This Row],[Canada]]-'Cumulative Cases'!L41</f>
        <v>2073</v>
      </c>
      <c r="M42" s="21">
        <f>Table13[[#This Row],[India ]]-'Cumulative Cases'!M41</f>
        <v>1661</v>
      </c>
      <c r="N42" s="21">
        <f>Table13[[#This Row],[Japan]]-'Cumulative Cases'!N41</f>
        <v>1149</v>
      </c>
      <c r="O42" s="21">
        <f>Table13[[#This Row],[Australia]]-'Cumulative Cases'!O41</f>
        <v>12</v>
      </c>
      <c r="P42" s="21">
        <f>Table13[[#This Row],[Brazil]]-'Cumulative Cases'!P41</f>
        <v>2271</v>
      </c>
      <c r="Q42" s="21">
        <f>Table13[[#This Row],[Russia]]-'Cumulative Cases'!Q41</f>
        <v>4774</v>
      </c>
      <c r="R42" s="21">
        <f>Table13[[#This Row],[Turkey]]-'Cumulative Cases'!R41</f>
        <v>3116</v>
      </c>
      <c r="S42" s="22"/>
    </row>
    <row r="43" spans="2:19" x14ac:dyDescent="0.3">
      <c r="B43" s="2">
        <v>43945</v>
      </c>
      <c r="C43" s="21">
        <f>Table13[[#This Row],[China]]-'Cumulative Cases'!C42</f>
        <v>7</v>
      </c>
      <c r="D43" s="21">
        <f>Table13[[#This Row],[Italy]]-'Cumulative Cases'!D42</f>
        <v>3021</v>
      </c>
      <c r="E43" s="21">
        <f>Table13[[#This Row],[Spain]]-'Cumulative Cases'!E42</f>
        <v>6740</v>
      </c>
      <c r="F43" s="21">
        <f>Table13[[#This Row],[USA]]-'Cumulative Cases'!F42</f>
        <v>35466</v>
      </c>
      <c r="G43" s="21">
        <f>Table13[[#This Row],[France]]-'Cumulative Cases'!G42</f>
        <v>0</v>
      </c>
      <c r="H43" s="21">
        <f>Table13[[#This Row],[Iran]]-'Cumulative Cases'!H42</f>
        <v>1168</v>
      </c>
      <c r="I43" s="21">
        <f>Table13[[#This Row],[Germany]]-'Cumulative Cases'!I42</f>
        <v>212</v>
      </c>
      <c r="J43" s="21">
        <f>Table13[[#This Row],[South Korea]]-'Cumulative Cases'!J42</f>
        <v>6</v>
      </c>
      <c r="K43" s="21">
        <f>Table13[[#This Row],[UK]]-'Cumulative Cases'!K42</f>
        <v>5386</v>
      </c>
      <c r="L43" s="21">
        <f>Table13[[#This Row],[Canada]]-'Cumulative Cases'!L42</f>
        <v>1916</v>
      </c>
      <c r="M43" s="21">
        <f>Table13[[#This Row],[India ]]-'Cumulative Cases'!M42</f>
        <v>1403</v>
      </c>
      <c r="N43" s="21">
        <f>Table13[[#This Row],[Japan]]-'Cumulative Cases'!N42</f>
        <v>0</v>
      </c>
      <c r="O43" s="21">
        <f>Table13[[#This Row],[Australia]]-'Cumulative Cases'!O42</f>
        <v>14</v>
      </c>
      <c r="P43" s="21">
        <f>Table13[[#This Row],[Brazil]]-'Cumulative Cases'!P42</f>
        <v>4239</v>
      </c>
      <c r="Q43" s="21">
        <f>Table13[[#This Row],[Russia]]-'Cumulative Cases'!Q42</f>
        <v>5849</v>
      </c>
      <c r="R43" s="21">
        <f>Table13[[#This Row],[Turkey]]-'Cumulative Cases'!R42</f>
        <v>3122</v>
      </c>
      <c r="S43" s="22"/>
    </row>
    <row r="44" spans="2:19" x14ac:dyDescent="0.3">
      <c r="B44" s="2">
        <v>43946</v>
      </c>
      <c r="C44" s="21">
        <f>Table13[[#This Row],[China]]-'Cumulative Cases'!C43</f>
        <v>14</v>
      </c>
      <c r="D44" s="21">
        <f>Table13[[#This Row],[Italy]]-'Cumulative Cases'!D43</f>
        <v>2357</v>
      </c>
      <c r="E44" s="21">
        <f>Table13[[#This Row],[Spain]]-'Cumulative Cases'!E43</f>
        <v>3995</v>
      </c>
      <c r="F44" s="21">
        <f>Table13[[#This Row],[USA]]-'Cumulative Cases'!F43</f>
        <v>41074</v>
      </c>
      <c r="G44" s="21">
        <f>Table13[[#This Row],[France]]-'Cumulative Cases'!G43</f>
        <v>0</v>
      </c>
      <c r="H44" s="21">
        <f>Table13[[#This Row],[Iran]]-'Cumulative Cases'!H43</f>
        <v>1134</v>
      </c>
      <c r="I44" s="21">
        <f>Table13[[#This Row],[Germany]]-'Cumulative Cases'!I43</f>
        <v>1914</v>
      </c>
      <c r="J44" s="21">
        <f>Table13[[#This Row],[South Korea]]-'Cumulative Cases'!J43</f>
        <v>10</v>
      </c>
      <c r="K44" s="21">
        <f>Table13[[#This Row],[UK]]-'Cumulative Cases'!K43</f>
        <v>4913</v>
      </c>
      <c r="L44" s="21">
        <f>Table13[[#This Row],[Canada]]-'Cumulative Cases'!L43</f>
        <v>527</v>
      </c>
      <c r="M44" s="21">
        <f>Table13[[#This Row],[India ]]-'Cumulative Cases'!M43</f>
        <v>1849</v>
      </c>
      <c r="N44" s="21">
        <f>Table13[[#This Row],[Japan]]-'Cumulative Cases'!N43</f>
        <v>90</v>
      </c>
      <c r="O44" s="21">
        <f>Table13[[#This Row],[Australia]]-'Cumulative Cases'!O43</f>
        <v>20</v>
      </c>
      <c r="P44" s="21">
        <f>Table13[[#This Row],[Brazil]]-'Cumulative Cases'!P43</f>
        <v>4151</v>
      </c>
      <c r="Q44" s="21">
        <f>Table13[[#This Row],[Russia]]-'Cumulative Cases'!Q43</f>
        <v>5966</v>
      </c>
      <c r="R44" s="21">
        <f>Table13[[#This Row],[Turkey]]-'Cumulative Cases'!R43</f>
        <v>2861</v>
      </c>
      <c r="S44" s="22"/>
    </row>
    <row r="45" spans="2:19" x14ac:dyDescent="0.3">
      <c r="B45" s="2">
        <v>43947</v>
      </c>
      <c r="C45" s="21">
        <f>Table13[[#This Row],[China]]-'Cumulative Cases'!C44</f>
        <v>8</v>
      </c>
      <c r="D45" s="21">
        <f>Table13[[#This Row],[Italy]]-'Cumulative Cases'!D44</f>
        <v>2324</v>
      </c>
      <c r="E45" s="21">
        <f>Table13[[#This Row],[Spain]]-'Cumulative Cases'!E44</f>
        <v>2870</v>
      </c>
      <c r="F45" s="21">
        <f>Table13[[#This Row],[USA]]-'Cumulative Cases'!F44</f>
        <v>29965</v>
      </c>
      <c r="G45" s="21">
        <f>Table13[[#This Row],[France]]-'Cumulative Cases'!G44</f>
        <v>0</v>
      </c>
      <c r="H45" s="21">
        <f>Table13[[#This Row],[Iran]]-'Cumulative Cases'!H44</f>
        <v>1153</v>
      </c>
      <c r="I45" s="21">
        <f>Table13[[#This Row],[Germany]]-'Cumulative Cases'!I44</f>
        <v>1469</v>
      </c>
      <c r="J45" s="21">
        <f>Table13[[#This Row],[South Korea]]-'Cumulative Cases'!J44</f>
        <v>10</v>
      </c>
      <c r="K45" s="21">
        <f>Table13[[#This Row],[UK]]-'Cumulative Cases'!K44</f>
        <v>4463</v>
      </c>
      <c r="L45" s="21">
        <f>Table13[[#This Row],[Canada]]-'Cumulative Cases'!L44</f>
        <v>775</v>
      </c>
      <c r="M45" s="21">
        <f>Table13[[#This Row],[India ]]-'Cumulative Cases'!M44</f>
        <v>1608</v>
      </c>
      <c r="N45" s="21">
        <f>Table13[[#This Row],[Japan]]-'Cumulative Cases'!N44</f>
        <v>210</v>
      </c>
      <c r="O45" s="21">
        <f>Table13[[#This Row],[Australia]]-'Cumulative Cases'!O44</f>
        <v>19</v>
      </c>
      <c r="P45" s="21">
        <f>Table13[[#This Row],[Brazil]]-'Cumulative Cases'!P44</f>
        <v>4651</v>
      </c>
      <c r="Q45" s="21">
        <f>Table13[[#This Row],[Russia]]-'Cumulative Cases'!Q44</f>
        <v>6361</v>
      </c>
      <c r="R45" s="21">
        <f>Table13[[#This Row],[Turkey]]-'Cumulative Cases'!R44</f>
        <v>2357</v>
      </c>
      <c r="S45" s="22"/>
    </row>
    <row r="46" spans="2:19" x14ac:dyDescent="0.3">
      <c r="B46" s="2">
        <v>43948</v>
      </c>
      <c r="C46" s="21">
        <f>Table13[[#This Row],[China]]-'Cumulative Cases'!C45</f>
        <v>3</v>
      </c>
      <c r="D46" s="21">
        <f>Table13[[#This Row],[Italy]]-'Cumulative Cases'!D45</f>
        <v>1739</v>
      </c>
      <c r="E46" s="21">
        <f>Table13[[#This Row],[Spain]]-'Cumulative Cases'!E45</f>
        <v>2793</v>
      </c>
      <c r="F46" s="21">
        <f>Table13[[#This Row],[USA]]-'Cumulative Cases'!F45</f>
        <v>23439</v>
      </c>
      <c r="G46" s="21">
        <f>Table13[[#This Row],[France]]-'Cumulative Cases'!G45</f>
        <v>0</v>
      </c>
      <c r="H46" s="21">
        <f>Table13[[#This Row],[Iran]]-'Cumulative Cases'!H45</f>
        <v>991</v>
      </c>
      <c r="I46" s="21">
        <f>Table13[[#This Row],[Germany]]-'Cumulative Cases'!I45</f>
        <v>1206</v>
      </c>
      <c r="J46" s="21">
        <f>Table13[[#This Row],[South Korea]]-'Cumulative Cases'!J45</f>
        <v>10</v>
      </c>
      <c r="K46" s="21">
        <f>Table13[[#This Row],[UK]]-'Cumulative Cases'!K45</f>
        <v>0</v>
      </c>
      <c r="L46" s="21">
        <f>Table13[[#This Row],[Canada]]-'Cumulative Cases'!L45</f>
        <v>2438</v>
      </c>
      <c r="M46" s="21">
        <f>Table13[[#This Row],[India ]]-'Cumulative Cases'!M45</f>
        <v>1560</v>
      </c>
      <c r="N46" s="21">
        <f>Table13[[#This Row],[Japan]]-'Cumulative Cases'!N45</f>
        <v>172</v>
      </c>
      <c r="O46" s="21">
        <f>Table13[[#This Row],[Australia]]-'Cumulative Cases'!O45</f>
        <v>7</v>
      </c>
      <c r="P46" s="21">
        <f>Table13[[#This Row],[Brazil]]-'Cumulative Cases'!P45</f>
        <v>3804</v>
      </c>
      <c r="Q46" s="21">
        <f>Table13[[#This Row],[Russia]]-'Cumulative Cases'!Q45</f>
        <v>6198</v>
      </c>
      <c r="R46" s="21">
        <f>Table13[[#This Row],[Turkey]]-'Cumulative Cases'!R45</f>
        <v>2131</v>
      </c>
      <c r="S46" s="22"/>
    </row>
    <row r="47" spans="2:19" x14ac:dyDescent="0.3">
      <c r="B47" s="2">
        <v>43949</v>
      </c>
      <c r="C47" s="21">
        <f>Table13[[#This Row],[China]]-'Cumulative Cases'!C46</f>
        <v>26</v>
      </c>
      <c r="D47" s="21">
        <f>Table13[[#This Row],[Italy]]-'Cumulative Cases'!D46</f>
        <v>2091</v>
      </c>
      <c r="E47" s="21">
        <f>Table13[[#This Row],[Spain]]-'Cumulative Cases'!E46</f>
        <v>2706</v>
      </c>
      <c r="F47" s="21">
        <f>Table13[[#This Row],[USA]]-'Cumulative Cases'!F46</f>
        <v>20586</v>
      </c>
      <c r="G47" s="21">
        <f>Table13[[#This Row],[France]]-'Cumulative Cases'!G46</f>
        <v>0</v>
      </c>
      <c r="H47" s="21">
        <f>Table13[[#This Row],[Iran]]-'Cumulative Cases'!H46</f>
        <v>1112</v>
      </c>
      <c r="I47" s="21">
        <f>Table13[[#This Row],[Germany]]-'Cumulative Cases'!I46</f>
        <v>955</v>
      </c>
      <c r="J47" s="21">
        <f>Table13[[#This Row],[South Korea]]-'Cumulative Cases'!J46</f>
        <v>14</v>
      </c>
      <c r="K47" s="21">
        <f>Table13[[#This Row],[UK]]-'Cumulative Cases'!K46</f>
        <v>4309</v>
      </c>
      <c r="L47" s="21">
        <f>Table13[[#This Row],[Canada]]-'Cumulative Cases'!L46</f>
        <v>1472</v>
      </c>
      <c r="M47" s="21">
        <f>Table13[[#This Row],[India ]]-'Cumulative Cases'!M46</f>
        <v>1180</v>
      </c>
      <c r="N47" s="21">
        <f>Table13[[#This Row],[Japan]]-'Cumulative Cases'!N46</f>
        <v>275</v>
      </c>
      <c r="O47" s="21">
        <f>Table13[[#This Row],[Australia]]-'Cumulative Cases'!O46</f>
        <v>10</v>
      </c>
      <c r="P47" s="21">
        <f>Table13[[#This Row],[Brazil]]-'Cumulative Cases'!P46</f>
        <v>4509</v>
      </c>
      <c r="Q47" s="21">
        <f>Table13[[#This Row],[Russia]]-'Cumulative Cases'!Q46</f>
        <v>6411</v>
      </c>
      <c r="R47" s="21">
        <f>Table13[[#This Row],[Turkey]]-'Cumulative Cases'!R46</f>
        <v>2392</v>
      </c>
      <c r="S47" s="22"/>
    </row>
    <row r="48" spans="2:19" x14ac:dyDescent="0.3">
      <c r="B48" s="2">
        <v>43950</v>
      </c>
      <c r="C48" s="21">
        <f>Table13[[#This Row],[China]]-'Cumulative Cases'!C47</f>
        <v>2</v>
      </c>
      <c r="D48" s="21">
        <f>Table13[[#This Row],[Italy]]-'Cumulative Cases'!D47</f>
        <v>2086</v>
      </c>
      <c r="E48" s="21">
        <f>Table13[[#This Row],[Spain]]-'Cumulative Cases'!E47</f>
        <v>4771</v>
      </c>
      <c r="F48" s="21">
        <f>Table13[[#This Row],[USA]]-'Cumulative Cases'!F47</f>
        <v>29111</v>
      </c>
      <c r="G48" s="21">
        <f>Table13[[#This Row],[France]]-'Cumulative Cases'!G47</f>
        <v>694</v>
      </c>
      <c r="H48" s="21">
        <f>Table13[[#This Row],[Iran]]-'Cumulative Cases'!H47</f>
        <v>1073</v>
      </c>
      <c r="I48" s="21">
        <f>Table13[[#This Row],[Germany]]-'Cumulative Cases'!I47</f>
        <v>1213</v>
      </c>
      <c r="J48" s="21">
        <f>Table13[[#This Row],[South Korea]]-'Cumulative Cases'!J47</f>
        <v>9</v>
      </c>
      <c r="K48" s="21">
        <f>Table13[[#This Row],[UK]]-'Cumulative Cases'!K47</f>
        <v>8072</v>
      </c>
      <c r="L48" s="21">
        <f>Table13[[#This Row],[Canada]]-'Cumulative Cases'!L47</f>
        <v>1598</v>
      </c>
      <c r="M48" s="21">
        <f>Table13[[#This Row],[India ]]-'Cumulative Cases'!M47</f>
        <v>2430</v>
      </c>
      <c r="N48" s="21">
        <f>Table13[[#This Row],[Japan]]-'Cumulative Cases'!N47</f>
        <v>231</v>
      </c>
      <c r="O48" s="21">
        <f>Table13[[#This Row],[Australia]]-'Cumulative Cases'!O47</f>
        <v>15</v>
      </c>
      <c r="P48" s="21">
        <f>Table13[[#This Row],[Brazil]]-'Cumulative Cases'!P47</f>
        <v>6305</v>
      </c>
      <c r="Q48" s="21">
        <f>Table13[[#This Row],[Russia]]-'Cumulative Cases'!Q47</f>
        <v>5841</v>
      </c>
      <c r="R48" s="21">
        <f>Table13[[#This Row],[Turkey]]-'Cumulative Cases'!R47</f>
        <v>2936</v>
      </c>
      <c r="S48" s="22"/>
    </row>
    <row r="49" spans="2:19" x14ac:dyDescent="0.3">
      <c r="B49" s="2">
        <v>43951</v>
      </c>
      <c r="C49" s="21">
        <f>Table13[[#This Row],[China]]-'Cumulative Cases'!C48</f>
        <v>4</v>
      </c>
      <c r="D49" s="21">
        <f>Table13[[#This Row],[Italy]]-'Cumulative Cases'!D48</f>
        <v>1872</v>
      </c>
      <c r="E49" s="21">
        <f>Table13[[#This Row],[Spain]]-'Cumulative Cases'!E48</f>
        <v>2740</v>
      </c>
      <c r="F49" s="21">
        <f>Table13[[#This Row],[USA]]-'Cumulative Cases'!F48</f>
        <v>27195</v>
      </c>
      <c r="G49" s="21">
        <f>Table13[[#This Row],[France]]-'Cumulative Cases'!G48</f>
        <v>0</v>
      </c>
      <c r="H49" s="21">
        <f>Table13[[#This Row],[Iran]]-'Cumulative Cases'!H48</f>
        <v>983</v>
      </c>
      <c r="I49" s="21">
        <f>Table13[[#This Row],[Germany]]-'Cumulative Cases'!I48</f>
        <v>1631</v>
      </c>
      <c r="J49" s="21">
        <f>Table13[[#This Row],[South Korea]]-'Cumulative Cases'!J48</f>
        <v>4</v>
      </c>
      <c r="K49" s="21">
        <f>Table13[[#This Row],[UK]]-'Cumulative Cases'!K48</f>
        <v>6032</v>
      </c>
      <c r="L49" s="21">
        <f>Table13[[#This Row],[Canada]]-'Cumulative Cases'!L48</f>
        <v>2608</v>
      </c>
      <c r="M49" s="21">
        <f>Table13[[#This Row],[India ]]-'Cumulative Cases'!M48</f>
        <v>1795</v>
      </c>
      <c r="N49" s="21">
        <f>Table13[[#This Row],[Japan]]-'Cumulative Cases'!N48</f>
        <v>186</v>
      </c>
      <c r="O49" s="21">
        <f>Table13[[#This Row],[Australia]]-'Cumulative Cases'!O48</f>
        <v>8</v>
      </c>
      <c r="P49" s="21">
        <f>Table13[[#This Row],[Brazil]]-'Cumulative Cases'!P48</f>
        <v>5753</v>
      </c>
      <c r="Q49" s="21">
        <f>Table13[[#This Row],[Russia]]-'Cumulative Cases'!Q48</f>
        <v>7099</v>
      </c>
      <c r="R49" s="21">
        <f>Table13[[#This Row],[Turkey]]-'Cumulative Cases'!R48</f>
        <v>2615</v>
      </c>
      <c r="S49" s="22"/>
    </row>
    <row r="50" spans="2:19" x14ac:dyDescent="0.3">
      <c r="B50" s="2">
        <v>43952</v>
      </c>
      <c r="C50" s="21">
        <f>Table13[[#This Row],[China]]-'Cumulative Cases'!C49</f>
        <v>12</v>
      </c>
      <c r="D50" s="21">
        <f>Table13[[#This Row],[Italy]]-'Cumulative Cases'!D49</f>
        <v>1965</v>
      </c>
      <c r="E50" s="21">
        <f>Table13[[#This Row],[Spain]]-'Cumulative Cases'!E49</f>
        <v>3349</v>
      </c>
      <c r="F50" s="21">
        <f>Table13[[#This Row],[USA]]-'Cumulative Cases'!F49</f>
        <v>35414</v>
      </c>
      <c r="G50" s="21">
        <f>Table13[[#This Row],[France]]-'Cumulative Cases'!G49</f>
        <v>0</v>
      </c>
      <c r="H50" s="21">
        <f>Table13[[#This Row],[Iran]]-'Cumulative Cases'!H49</f>
        <v>1006</v>
      </c>
      <c r="I50" s="21">
        <f>Table13[[#This Row],[Germany]]-'Cumulative Cases'!I49</f>
        <v>1469</v>
      </c>
      <c r="J50" s="21">
        <f>Table13[[#This Row],[South Korea]]-'Cumulative Cases'!J49</f>
        <v>9</v>
      </c>
      <c r="K50" s="21">
        <f>Table13[[#This Row],[UK]]-'Cumulative Cases'!K49</f>
        <v>6201</v>
      </c>
      <c r="L50" s="21">
        <f>Table13[[#This Row],[Canada]]-'Cumulative Cases'!L49</f>
        <v>597</v>
      </c>
      <c r="M50" s="21">
        <f>Table13[[#This Row],[India ]]-'Cumulative Cases'!M49</f>
        <v>2401</v>
      </c>
      <c r="N50" s="21">
        <f>Table13[[#This Row],[Japan]]-'Cumulative Cases'!N49</f>
        <v>266</v>
      </c>
      <c r="O50" s="21">
        <f>Table13[[#This Row],[Australia]]-'Cumulative Cases'!O49</f>
        <v>13</v>
      </c>
      <c r="P50" s="21">
        <f>Table13[[#This Row],[Brazil]]-'Cumulative Cases'!P49</f>
        <v>7233</v>
      </c>
      <c r="Q50" s="21">
        <f>Table13[[#This Row],[Russia]]-'Cumulative Cases'!Q49</f>
        <v>7933</v>
      </c>
      <c r="R50" s="21">
        <f>Table13[[#This Row],[Turkey]]-'Cumulative Cases'!R49</f>
        <v>2188</v>
      </c>
      <c r="S50" s="22"/>
    </row>
    <row r="51" spans="2:19" x14ac:dyDescent="0.3">
      <c r="B51" s="2">
        <v>43953</v>
      </c>
      <c r="C51" s="21">
        <f>Table13[[#This Row],[China]]-'Cumulative Cases'!C50</f>
        <v>1</v>
      </c>
      <c r="D51" s="21">
        <f>Table13[[#This Row],[Italy]]-'Cumulative Cases'!D50</f>
        <v>1900</v>
      </c>
      <c r="E51" s="21">
        <f>Table13[[#This Row],[Spain]]-'Cumulative Cases'!E50</f>
        <v>2579</v>
      </c>
      <c r="F51" s="21">
        <f>Table13[[#This Row],[USA]]-'Cumulative Cases'!F50</f>
        <v>35815</v>
      </c>
      <c r="G51" s="21">
        <f>Table13[[#This Row],[France]]-'Cumulative Cases'!G50</f>
        <v>0</v>
      </c>
      <c r="H51" s="21">
        <f>Table13[[#This Row],[Iran]]-'Cumulative Cases'!H50</f>
        <v>802</v>
      </c>
      <c r="I51" s="21">
        <f>Table13[[#This Row],[Germany]]-'Cumulative Cases'!I50</f>
        <v>1031</v>
      </c>
      <c r="J51" s="21">
        <f>Table13[[#This Row],[South Korea]]-'Cumulative Cases'!J50</f>
        <v>6</v>
      </c>
      <c r="K51" s="21">
        <f>Table13[[#This Row],[UK]]-'Cumulative Cases'!K50</f>
        <v>4806</v>
      </c>
      <c r="L51" s="21">
        <f>Table13[[#This Row],[Canada]]-'Cumulative Cases'!L50</f>
        <v>2076</v>
      </c>
      <c r="M51" s="21">
        <f>Table13[[#This Row],[India ]]-'Cumulative Cases'!M50</f>
        <v>2442</v>
      </c>
      <c r="N51" s="21">
        <f>Table13[[#This Row],[Japan]]-'Cumulative Cases'!N50</f>
        <v>306</v>
      </c>
      <c r="O51" s="21">
        <f>Table13[[#This Row],[Australia]]-'Cumulative Cases'!O50</f>
        <v>16</v>
      </c>
      <c r="P51" s="21">
        <f>Table13[[#This Row],[Brazil]]-'Cumulative Cases'!P50</f>
        <v>5151</v>
      </c>
      <c r="Q51" s="21">
        <f>Table13[[#This Row],[Russia]]-'Cumulative Cases'!Q50</f>
        <v>9623</v>
      </c>
      <c r="R51" s="21">
        <f>Table13[[#This Row],[Turkey]]-'Cumulative Cases'!R50</f>
        <v>1983</v>
      </c>
      <c r="S51" s="22"/>
    </row>
    <row r="52" spans="2:19" x14ac:dyDescent="0.3">
      <c r="B52" s="2">
        <v>43954</v>
      </c>
      <c r="C52" s="21">
        <f>Table13[[#This Row],[China]]-'Cumulative Cases'!C51</f>
        <v>2</v>
      </c>
      <c r="D52" s="21">
        <f>Table13[[#This Row],[Italy]]-'Cumulative Cases'!D51</f>
        <v>1389</v>
      </c>
      <c r="E52" s="21">
        <f>Table13[[#This Row],[Spain]]-'Cumulative Cases'!E51</f>
        <v>1555</v>
      </c>
      <c r="F52" s="21">
        <f>Table13[[#This Row],[USA]]-'Cumulative Cases'!F51</f>
        <v>23992</v>
      </c>
      <c r="G52" s="21">
        <f>Table13[[#This Row],[France]]-'Cumulative Cases'!G51</f>
        <v>0</v>
      </c>
      <c r="H52" s="21">
        <f>Table13[[#This Row],[Iran]]-'Cumulative Cases'!H51</f>
        <v>976</v>
      </c>
      <c r="I52" s="21">
        <f>Table13[[#This Row],[Germany]]-'Cumulative Cases'!I51</f>
        <v>907</v>
      </c>
      <c r="J52" s="21">
        <f>Table13[[#This Row],[South Korea]]-'Cumulative Cases'!J51</f>
        <v>13</v>
      </c>
      <c r="K52" s="21">
        <f>Table13[[#This Row],[UK]]-'Cumulative Cases'!K51</f>
        <v>4339</v>
      </c>
      <c r="L52" s="21">
        <f>Table13[[#This Row],[Canada]]-'Cumulative Cases'!L51</f>
        <v>1434</v>
      </c>
      <c r="M52" s="21">
        <f>Table13[[#This Row],[India ]]-'Cumulative Cases'!M51</f>
        <v>2806</v>
      </c>
      <c r="N52" s="21">
        <f>Table13[[#This Row],[Japan]]-'Cumulative Cases'!N51</f>
        <v>200</v>
      </c>
      <c r="O52" s="21">
        <f>Table13[[#This Row],[Australia]]-'Cumulative Cases'!O51</f>
        <v>18</v>
      </c>
      <c r="P52" s="21">
        <f>Table13[[#This Row],[Brazil]]-'Cumulative Cases'!P51</f>
        <v>4470</v>
      </c>
      <c r="Q52" s="21">
        <f>Table13[[#This Row],[Russia]]-'Cumulative Cases'!Q51</f>
        <v>10633</v>
      </c>
      <c r="R52" s="21">
        <f>Table13[[#This Row],[Turkey]]-'Cumulative Cases'!R51</f>
        <v>1670</v>
      </c>
      <c r="S52" s="22"/>
    </row>
    <row r="53" spans="2:19" x14ac:dyDescent="0.3">
      <c r="B53" s="2">
        <v>43955</v>
      </c>
      <c r="C53" s="21">
        <f>Table13[[#This Row],[China]]-'Cumulative Cases'!C52</f>
        <v>3</v>
      </c>
      <c r="D53" s="21">
        <f>Table13[[#This Row],[Italy]]-'Cumulative Cases'!D52</f>
        <v>1221</v>
      </c>
      <c r="E53" s="21">
        <f>Table13[[#This Row],[Spain]]-'Cumulative Cases'!E52</f>
        <v>1179</v>
      </c>
      <c r="F53" s="21">
        <f>Table13[[#This Row],[USA]]-'Cumulative Cases'!F52</f>
        <v>29444</v>
      </c>
      <c r="G53" s="21">
        <f>Table13[[#This Row],[France]]-'Cumulative Cases'!G52</f>
        <v>0</v>
      </c>
      <c r="H53" s="21">
        <f>Table13[[#This Row],[Iran]]-'Cumulative Cases'!H52</f>
        <v>1043</v>
      </c>
      <c r="I53" s="21">
        <f>Table13[[#This Row],[Germany]]-'Cumulative Cases'!I52</f>
        <v>698</v>
      </c>
      <c r="J53" s="21">
        <f>Table13[[#This Row],[South Korea]]-'Cumulative Cases'!J52</f>
        <v>8</v>
      </c>
      <c r="K53" s="21">
        <f>Table13[[#This Row],[UK]]-'Cumulative Cases'!K52</f>
        <v>3985</v>
      </c>
      <c r="L53" s="21">
        <f>Table13[[#This Row],[Canada]]-'Cumulative Cases'!L52</f>
        <v>2563</v>
      </c>
      <c r="M53" s="21">
        <f>Table13[[#This Row],[India ]]-'Cumulative Cases'!M52</f>
        <v>2365</v>
      </c>
      <c r="N53" s="21">
        <f>Table13[[#This Row],[Japan]]-'Cumulative Cases'!N52</f>
        <v>176</v>
      </c>
      <c r="O53" s="21">
        <f>Table13[[#This Row],[Australia]]-'Cumulative Cases'!O52</f>
        <v>24</v>
      </c>
      <c r="P53" s="21">
        <f>Table13[[#This Row],[Brazil]]-'Cumulative Cases'!P52</f>
        <v>5414</v>
      </c>
      <c r="Q53" s="21">
        <f>Table13[[#This Row],[Russia]]-'Cumulative Cases'!Q52</f>
        <v>10581</v>
      </c>
      <c r="R53" s="21">
        <f>Table13[[#This Row],[Turkey]]-'Cumulative Cases'!R52</f>
        <v>1614</v>
      </c>
      <c r="S53" s="22"/>
    </row>
    <row r="54" spans="2:19" x14ac:dyDescent="0.3">
      <c r="B54" s="2">
        <v>43956</v>
      </c>
      <c r="C54" s="21">
        <f>Table13[[#This Row],[China]]-'Cumulative Cases'!C53</f>
        <v>1</v>
      </c>
      <c r="D54" s="21">
        <f>Table13[[#This Row],[Italy]]-'Cumulative Cases'!D53</f>
        <v>1075</v>
      </c>
      <c r="E54" s="21">
        <f>Table13[[#This Row],[Spain]]-'Cumulative Cases'!E53</f>
        <v>2260</v>
      </c>
      <c r="F54" s="21">
        <f>Table13[[#This Row],[USA]]-'Cumulative Cases'!F53</f>
        <v>23776</v>
      </c>
      <c r="G54" s="21">
        <f>Table13[[#This Row],[France]]-'Cumulative Cases'!G53</f>
        <v>527</v>
      </c>
      <c r="H54" s="21">
        <f>Table13[[#This Row],[Iran]]-'Cumulative Cases'!H53</f>
        <v>1503</v>
      </c>
      <c r="I54" s="21">
        <f>Table13[[#This Row],[Germany]]-'Cumulative Cases'!I53</f>
        <v>490</v>
      </c>
      <c r="J54" s="21">
        <f>Table13[[#This Row],[South Korea]]-'Cumulative Cases'!J53</f>
        <v>3</v>
      </c>
      <c r="K54" s="21">
        <f>Table13[[#This Row],[UK]]-'Cumulative Cases'!K53</f>
        <v>4406</v>
      </c>
      <c r="L54" s="21">
        <f>Table13[[#This Row],[Canada]]-'Cumulative Cases'!L53</f>
        <v>1475</v>
      </c>
      <c r="M54" s="21">
        <f>Table13[[#This Row],[India ]]-'Cumulative Cases'!M53</f>
        <v>4523</v>
      </c>
      <c r="N54" s="21">
        <f>Table13[[#This Row],[Japan]]-'Cumulative Cases'!N53</f>
        <v>121</v>
      </c>
      <c r="O54" s="21">
        <f>Table13[[#This Row],[Australia]]-'Cumulative Cases'!O53</f>
        <v>26</v>
      </c>
      <c r="P54" s="21">
        <f>Table13[[#This Row],[Brazil]]-'Cumulative Cases'!P53</f>
        <v>7025</v>
      </c>
      <c r="Q54" s="21">
        <f>Table13[[#This Row],[Russia]]-'Cumulative Cases'!Q53</f>
        <v>10102</v>
      </c>
      <c r="R54" s="21">
        <f>Table13[[#This Row],[Turkey]]-'Cumulative Cases'!R53</f>
        <v>1832</v>
      </c>
      <c r="S54" s="22"/>
    </row>
    <row r="55" spans="2:19" x14ac:dyDescent="0.3">
      <c r="B55" s="2">
        <v>43957</v>
      </c>
      <c r="C55" s="21">
        <f>Table13[[#This Row],[China]]-'Cumulative Cases'!C54</f>
        <v>2</v>
      </c>
      <c r="D55" s="21">
        <f>Table13[[#This Row],[Italy]]-'Cumulative Cases'!D54</f>
        <v>1444</v>
      </c>
      <c r="E55" s="21">
        <f>Table13[[#This Row],[Spain]]-'Cumulative Cases'!E54</f>
        <v>3121</v>
      </c>
      <c r="F55" s="21">
        <f>Table13[[#This Row],[USA]]-'Cumulative Cases'!F54</f>
        <v>21892</v>
      </c>
      <c r="G55" s="21">
        <f>Table13[[#This Row],[France]]-'Cumulative Cases'!G54</f>
        <v>1089</v>
      </c>
      <c r="H55" s="21">
        <f>Table13[[#This Row],[Iran]]-'Cumulative Cases'!H54</f>
        <v>1680</v>
      </c>
      <c r="I55" s="21">
        <f>Table13[[#This Row],[Germany]]-'Cumulative Cases'!I54</f>
        <v>847</v>
      </c>
      <c r="J55" s="21">
        <f>Table13[[#This Row],[South Korea]]-'Cumulative Cases'!J54</f>
        <v>2</v>
      </c>
      <c r="K55" s="21">
        <f>Table13[[#This Row],[UK]]-'Cumulative Cases'!K54</f>
        <v>6111</v>
      </c>
      <c r="L55" s="21">
        <f>Table13[[#This Row],[Canada]]-'Cumulative Cases'!L54</f>
        <v>1323</v>
      </c>
      <c r="M55" s="21">
        <f>Table13[[#This Row],[India ]]-'Cumulative Cases'!M54</f>
        <v>3166</v>
      </c>
      <c r="N55" s="21">
        <f>Table13[[#This Row],[Japan]]-'Cumulative Cases'!N54</f>
        <v>103</v>
      </c>
      <c r="O55" s="21">
        <f>Table13[[#This Row],[Australia]]-'Cumulative Cases'!O54</f>
        <v>24</v>
      </c>
      <c r="P55" s="21">
        <f>Table13[[#This Row],[Brazil]]-'Cumulative Cases'!P54</f>
        <v>12061</v>
      </c>
      <c r="Q55" s="21">
        <f>Table13[[#This Row],[Russia]]-'Cumulative Cases'!Q54</f>
        <v>10559</v>
      </c>
      <c r="R55" s="21">
        <f>Table13[[#This Row],[Turkey]]-'Cumulative Cases'!R54</f>
        <v>2253</v>
      </c>
      <c r="S55" s="22"/>
    </row>
    <row r="56" spans="2:19" x14ac:dyDescent="0.3">
      <c r="B56" s="2">
        <v>43958</v>
      </c>
      <c r="C56" s="21">
        <f>Table13[[#This Row],[China]]-'Cumulative Cases'!C55</f>
        <v>2</v>
      </c>
      <c r="D56" s="21">
        <f>Table13[[#This Row],[Italy]]-'Cumulative Cases'!D55</f>
        <v>1401</v>
      </c>
      <c r="E56" s="21">
        <f>Table13[[#This Row],[Spain]]-'Cumulative Cases'!E55</f>
        <v>3173</v>
      </c>
      <c r="F56" s="21">
        <f>Table13[[#This Row],[USA]]-'Cumulative Cases'!F55</f>
        <v>31144</v>
      </c>
      <c r="G56" s="21">
        <f>Table13[[#This Row],[France]]-'Cumulative Cases'!G55</f>
        <v>3640</v>
      </c>
      <c r="H56" s="21">
        <f>Table13[[#This Row],[Iran]]-'Cumulative Cases'!H55</f>
        <v>1485</v>
      </c>
      <c r="I56" s="21">
        <f>Table13[[#This Row],[Germany]]-'Cumulative Cases'!I55</f>
        <v>1127</v>
      </c>
      <c r="J56" s="21">
        <f>Table13[[#This Row],[South Korea]]-'Cumulative Cases'!J55</f>
        <v>4</v>
      </c>
      <c r="K56" s="21">
        <f>Table13[[#This Row],[UK]]-'Cumulative Cases'!K55</f>
        <v>5614</v>
      </c>
      <c r="L56" s="21">
        <f>Table13[[#This Row],[Canada]]-'Cumulative Cases'!L55</f>
        <v>1442</v>
      </c>
      <c r="M56" s="21">
        <f>Table13[[#This Row],[India ]]-'Cumulative Cases'!M55</f>
        <v>3766</v>
      </c>
      <c r="N56" s="21">
        <f>Table13[[#This Row],[Japan]]-'Cumulative Cases'!N55</f>
        <v>97</v>
      </c>
      <c r="O56" s="21">
        <f>Table13[[#This Row],[Australia]]-'Cumulative Cases'!O55</f>
        <v>22</v>
      </c>
      <c r="P56" s="21">
        <f>Table13[[#This Row],[Brazil]]-'Cumulative Cases'!P55</f>
        <v>6055</v>
      </c>
      <c r="Q56" s="21">
        <f>Table13[[#This Row],[Russia]]-'Cumulative Cases'!Q55</f>
        <v>11231</v>
      </c>
      <c r="R56" s="21">
        <f>Table13[[#This Row],[Turkey]]-'Cumulative Cases'!R55</f>
        <v>1977</v>
      </c>
      <c r="S56" s="22"/>
    </row>
    <row r="57" spans="2:19" x14ac:dyDescent="0.3">
      <c r="B57" s="2">
        <v>43959</v>
      </c>
      <c r="C57" s="21">
        <f>Table13[[#This Row],[China]]-'Cumulative Cases'!C56</f>
        <v>2</v>
      </c>
      <c r="D57" s="21">
        <f>Table13[[#This Row],[Italy]]-'Cumulative Cases'!D56</f>
        <v>1327</v>
      </c>
      <c r="E57" s="21">
        <f>Table13[[#This Row],[Spain]]-'Cumulative Cases'!E56</f>
        <v>3262</v>
      </c>
      <c r="F57" s="21">
        <f>Table13[[#This Row],[USA]]-'Cumulative Cases'!F56</f>
        <v>26213</v>
      </c>
      <c r="G57" s="21">
        <f>Table13[[#This Row],[France]]-'Cumulative Cases'!G56</f>
        <v>600</v>
      </c>
      <c r="H57" s="21">
        <f>Table13[[#This Row],[Iran]]-'Cumulative Cases'!H56</f>
        <v>1556</v>
      </c>
      <c r="I57" s="21">
        <f>Table13[[#This Row],[Germany]]-'Cumulative Cases'!I56</f>
        <v>1295</v>
      </c>
      <c r="J57" s="21">
        <f>Table13[[#This Row],[South Korea]]-'Cumulative Cases'!J56</f>
        <v>12</v>
      </c>
      <c r="K57" s="21">
        <f>Table13[[#This Row],[UK]]-'Cumulative Cases'!K56</f>
        <v>4649</v>
      </c>
      <c r="L57" s="21">
        <f>Table13[[#This Row],[Canada]]-'Cumulative Cases'!L56</f>
        <v>1385</v>
      </c>
      <c r="M57" s="21">
        <f>Table13[[#This Row],[India ]]-'Cumulative Cases'!M56</f>
        <v>3317</v>
      </c>
      <c r="N57" s="21">
        <f>Table13[[#This Row],[Japan]]-'Cumulative Cases'!N56</f>
        <v>89</v>
      </c>
      <c r="O57" s="21">
        <f>Table13[[#This Row],[Australia]]-'Cumulative Cases'!O56</f>
        <v>17</v>
      </c>
      <c r="P57" s="21">
        <f>Table13[[#This Row],[Brazil]]-'Cumulative Cases'!P56</f>
        <v>12368</v>
      </c>
      <c r="Q57" s="21">
        <f>Table13[[#This Row],[Russia]]-'Cumulative Cases'!Q56</f>
        <v>10699</v>
      </c>
      <c r="R57" s="21">
        <f>Table13[[#This Row],[Turkey]]-'Cumulative Cases'!R56</f>
        <v>1848</v>
      </c>
      <c r="S57" s="22"/>
    </row>
    <row r="58" spans="2:19" x14ac:dyDescent="0.3">
      <c r="B58" s="2">
        <v>43960</v>
      </c>
      <c r="C58" s="21">
        <f>Table13[[#This Row],[China]]-'Cumulative Cases'!C57</f>
        <v>0</v>
      </c>
      <c r="D58" s="21">
        <f>Table13[[#This Row],[Italy]]-'Cumulative Cases'!D57</f>
        <v>1083</v>
      </c>
      <c r="E58" s="21">
        <f>Table13[[#This Row],[Spain]]-'Cumulative Cases'!E57</f>
        <v>2666</v>
      </c>
      <c r="F58" s="21">
        <f>Table13[[#This Row],[USA]]-'Cumulative Cases'!F57</f>
        <v>29411</v>
      </c>
      <c r="G58" s="21">
        <f>Table13[[#This Row],[France]]-'Cumulative Cases'!G57</f>
        <v>1288</v>
      </c>
      <c r="H58" s="21">
        <f>Table13[[#This Row],[Iran]]-'Cumulative Cases'!H57</f>
        <v>1529</v>
      </c>
      <c r="I58" s="21">
        <f>Table13[[#This Row],[Germany]]-'Cumulative Cases'!I57</f>
        <v>1155</v>
      </c>
      <c r="J58" s="21">
        <f>Table13[[#This Row],[South Korea]]-'Cumulative Cases'!J57</f>
        <v>18</v>
      </c>
      <c r="K58" s="21">
        <f>Table13[[#This Row],[UK]]-'Cumulative Cases'!K57</f>
        <v>3896</v>
      </c>
      <c r="L58" s="21">
        <f>Table13[[#This Row],[Canada]]-'Cumulative Cases'!L57</f>
        <v>1530</v>
      </c>
      <c r="M58" s="21">
        <f>Table13[[#This Row],[India ]]-'Cumulative Cases'!M57</f>
        <v>3166</v>
      </c>
      <c r="N58" s="21">
        <f>Table13[[#This Row],[Japan]]-'Cumulative Cases'!N57</f>
        <v>0</v>
      </c>
      <c r="O58" s="21">
        <f>Table13[[#This Row],[Australia]]-'Cumulative Cases'!O57</f>
        <v>15</v>
      </c>
      <c r="P58" s="21">
        <f>Table13[[#This Row],[Brazil]]-'Cumulative Cases'!P57</f>
        <v>8647</v>
      </c>
      <c r="Q58" s="21">
        <f>Table13[[#This Row],[Russia]]-'Cumulative Cases'!Q57</f>
        <v>10817</v>
      </c>
      <c r="R58" s="21">
        <f>Table13[[#This Row],[Turkey]]-'Cumulative Cases'!R57</f>
        <v>1546</v>
      </c>
      <c r="S58" s="22"/>
    </row>
    <row r="59" spans="2:19" x14ac:dyDescent="0.3">
      <c r="B59" s="2">
        <v>43961</v>
      </c>
      <c r="C59" s="21">
        <f>Table13[[#This Row],[China]]-'Cumulative Cases'!C58</f>
        <v>16</v>
      </c>
      <c r="D59" s="21">
        <f>Table13[[#This Row],[Italy]]-'Cumulative Cases'!D58</f>
        <v>802</v>
      </c>
      <c r="E59" s="21">
        <f>Table13[[#This Row],[Spain]]-'Cumulative Cases'!E58</f>
        <v>1880</v>
      </c>
      <c r="F59" s="21">
        <f>Table13[[#This Row],[USA]]-'Cumulative Cases'!F58</f>
        <v>20304</v>
      </c>
      <c r="G59" s="21">
        <f>Table13[[#This Row],[France]]-'Cumulative Cases'!G58</f>
        <v>579</v>
      </c>
      <c r="H59" s="21">
        <f>Table13[[#This Row],[Iran]]-'Cumulative Cases'!H58</f>
        <v>1383</v>
      </c>
      <c r="I59" s="21">
        <f>Table13[[#This Row],[Germany]]-'Cumulative Cases'!I58</f>
        <v>730</v>
      </c>
      <c r="J59" s="21">
        <f>Table13[[#This Row],[South Korea]]-'Cumulative Cases'!J58</f>
        <v>34</v>
      </c>
      <c r="K59" s="21">
        <f>Table13[[#This Row],[UK]]-'Cumulative Cases'!K58</f>
        <v>3923</v>
      </c>
      <c r="L59" s="21">
        <f>Table13[[#This Row],[Canada]]-'Cumulative Cases'!L58</f>
        <v>1242</v>
      </c>
      <c r="M59" s="21">
        <f>Table13[[#This Row],[India ]]-'Cumulative Cases'!M58</f>
        <v>4330</v>
      </c>
      <c r="N59" s="21">
        <f>Table13[[#This Row],[Japan]]-'Cumulative Cases'!N58</f>
        <v>184</v>
      </c>
      <c r="O59" s="21">
        <f>Table13[[#This Row],[Australia]]-'Cumulative Cases'!O58</f>
        <v>12</v>
      </c>
      <c r="P59" s="21">
        <f>Table13[[#This Row],[Brazil]]-'Cumulative Cases'!P58</f>
        <v>8192</v>
      </c>
      <c r="Q59" s="21">
        <f>Table13[[#This Row],[Russia]]-'Cumulative Cases'!Q58</f>
        <v>11012</v>
      </c>
      <c r="R59" s="21">
        <f>Table13[[#This Row],[Turkey]]-'Cumulative Cases'!R58</f>
        <v>1542</v>
      </c>
      <c r="S59" s="22"/>
    </row>
    <row r="60" spans="2:19" x14ac:dyDescent="0.3">
      <c r="B60" s="2">
        <v>43962</v>
      </c>
      <c r="C60" s="21">
        <f>Table13[[#This Row],[China]]-'Cumulative Cases'!C59</f>
        <v>15</v>
      </c>
      <c r="D60" s="21">
        <f>Table13[[#This Row],[Italy]]-'Cumulative Cases'!D59</f>
        <v>744</v>
      </c>
      <c r="E60" s="21">
        <f>Table13[[#This Row],[Spain]]-'Cumulative Cases'!E59</f>
        <v>3480</v>
      </c>
      <c r="F60" s="21">
        <f>Table13[[#This Row],[USA]]-'Cumulative Cases'!F59</f>
        <v>21867</v>
      </c>
      <c r="G60" s="21">
        <f>Table13[[#This Row],[France]]-'Cumulative Cases'!G59</f>
        <v>312</v>
      </c>
      <c r="H60" s="21">
        <f>Table13[[#This Row],[Iran]]-'Cumulative Cases'!H59</f>
        <v>1683</v>
      </c>
      <c r="I60" s="21">
        <f>Table13[[#This Row],[Germany]]-'Cumulative Cases'!I59</f>
        <v>555</v>
      </c>
      <c r="J60" s="21">
        <f>Table13[[#This Row],[South Korea]]-'Cumulative Cases'!J59</f>
        <v>35</v>
      </c>
      <c r="K60" s="21">
        <f>Table13[[#This Row],[UK]]-'Cumulative Cases'!K59</f>
        <v>3877</v>
      </c>
      <c r="L60" s="21">
        <f>Table13[[#This Row],[Canada]]-'Cumulative Cases'!L59</f>
        <v>1921</v>
      </c>
      <c r="M60" s="21">
        <f>Table13[[#This Row],[India ]]-'Cumulative Cases'!M59</f>
        <v>3627</v>
      </c>
      <c r="N60" s="21">
        <f>Table13[[#This Row],[Japan]]-'Cumulative Cases'!N59</f>
        <v>121</v>
      </c>
      <c r="O60" s="21">
        <f>Table13[[#This Row],[Australia]]-'Cumulative Cases'!O59</f>
        <v>7</v>
      </c>
      <c r="P60" s="21">
        <f>Table13[[#This Row],[Brazil]]-'Cumulative Cases'!P59</f>
        <v>6648</v>
      </c>
      <c r="Q60" s="21">
        <f>Table13[[#This Row],[Russia]]-'Cumulative Cases'!Q59</f>
        <v>11656</v>
      </c>
      <c r="R60" s="21">
        <f>Table13[[#This Row],[Turkey]]-'Cumulative Cases'!R59</f>
        <v>1114</v>
      </c>
      <c r="S60" s="22"/>
    </row>
    <row r="61" spans="2:19" x14ac:dyDescent="0.3">
      <c r="B61" s="2">
        <v>43963</v>
      </c>
      <c r="C61" s="21">
        <f>Table13[[#This Row],[China]]-'Cumulative Cases'!C60</f>
        <v>1</v>
      </c>
      <c r="D61" s="21">
        <f>Table13[[#This Row],[Italy]]-'Cumulative Cases'!D60</f>
        <v>1402</v>
      </c>
      <c r="E61" s="21">
        <f>Table13[[#This Row],[Spain]]-'Cumulative Cases'!E60</f>
        <v>1377</v>
      </c>
      <c r="F61" s="21">
        <f>Table13[[#This Row],[USA]]-'Cumulative Cases'!F60</f>
        <v>19625</v>
      </c>
      <c r="G61" s="21">
        <f>Table13[[#This Row],[France]]-'Cumulative Cases'!G60</f>
        <v>453</v>
      </c>
      <c r="H61" s="21">
        <f>Table13[[#This Row],[Iran]]-'Cumulative Cases'!H60</f>
        <v>1481</v>
      </c>
      <c r="I61" s="21">
        <f>Table13[[#This Row],[Germany]]-'Cumulative Cases'!I60</f>
        <v>704</v>
      </c>
      <c r="J61" s="21">
        <f>Table13[[#This Row],[South Korea]]-'Cumulative Cases'!J60</f>
        <v>27</v>
      </c>
      <c r="K61" s="21">
        <f>Table13[[#This Row],[UK]]-'Cumulative Cases'!K60</f>
        <v>3403</v>
      </c>
      <c r="L61" s="21">
        <f>Table13[[#This Row],[Canada]]-'Cumulative Cases'!L60</f>
        <v>473</v>
      </c>
      <c r="M61" s="21">
        <f>Table13[[#This Row],[India ]]-'Cumulative Cases'!M60</f>
        <v>3478</v>
      </c>
      <c r="N61" s="21">
        <f>Table13[[#This Row],[Japan]]-'Cumulative Cases'!N60</f>
        <v>81</v>
      </c>
      <c r="O61" s="21">
        <f>Table13[[#This Row],[Australia]]-'Cumulative Cases'!O60</f>
        <v>18</v>
      </c>
      <c r="P61" s="21">
        <f>Table13[[#This Row],[Brazil]]-'Cumulative Cases'!P60</f>
        <v>9280</v>
      </c>
      <c r="Q61" s="21">
        <f>Table13[[#This Row],[Russia]]-'Cumulative Cases'!Q60</f>
        <v>10899</v>
      </c>
      <c r="R61" s="21">
        <f>Table13[[#This Row],[Turkey]]-'Cumulative Cases'!R60</f>
        <v>1704</v>
      </c>
      <c r="S61" s="22"/>
    </row>
    <row r="62" spans="2:19" x14ac:dyDescent="0.3">
      <c r="B62" s="2">
        <v>43964</v>
      </c>
      <c r="C62" s="21">
        <f>Table13[[#This Row],[China]]-'Cumulative Cases'!C61</f>
        <v>7</v>
      </c>
      <c r="D62" s="21">
        <f>Table13[[#This Row],[Italy]]-'Cumulative Cases'!D61</f>
        <v>888</v>
      </c>
      <c r="E62" s="21">
        <f>Table13[[#This Row],[Spain]]-'Cumulative Cases'!E61</f>
        <v>1575</v>
      </c>
      <c r="F62" s="21">
        <f>Table13[[#This Row],[USA]]-'Cumulative Cases'!F61</f>
        <v>23478</v>
      </c>
      <c r="G62" s="21">
        <f>Table13[[#This Row],[France]]-'Cumulative Cases'!G61</f>
        <v>802</v>
      </c>
      <c r="H62" s="21">
        <f>Table13[[#This Row],[Iran]]-'Cumulative Cases'!H61</f>
        <v>1958</v>
      </c>
      <c r="I62" s="21">
        <f>Table13[[#This Row],[Germany]]-'Cumulative Cases'!I61</f>
        <v>690</v>
      </c>
      <c r="J62" s="21">
        <f>Table13[[#This Row],[South Korea]]-'Cumulative Cases'!J61</f>
        <v>26</v>
      </c>
      <c r="K62" s="21">
        <f>Table13[[#This Row],[UK]]-'Cumulative Cases'!K61</f>
        <v>3242</v>
      </c>
      <c r="L62" s="21">
        <f>Table13[[#This Row],[Canada]]-'Cumulative Cases'!L61</f>
        <v>1117</v>
      </c>
      <c r="M62" s="21">
        <f>Table13[[#This Row],[India ]]-'Cumulative Cases'!M61</f>
        <v>3799</v>
      </c>
      <c r="N62" s="21">
        <f>Table13[[#This Row],[Japan]]-'Cumulative Cases'!N61</f>
        <v>54</v>
      </c>
      <c r="O62" s="21">
        <f>Table13[[#This Row],[Australia]]-'Cumulative Cases'!O61</f>
        <v>14</v>
      </c>
      <c r="P62" s="21">
        <f>Table13[[#This Row],[Brazil]]-'Cumulative Cases'!P61</f>
        <v>7947</v>
      </c>
      <c r="Q62" s="21">
        <f>Table13[[#This Row],[Russia]]-'Cumulative Cases'!Q61</f>
        <v>10028</v>
      </c>
      <c r="R62" s="21">
        <f>Table13[[#This Row],[Turkey]]-'Cumulative Cases'!R61</f>
        <v>1639</v>
      </c>
      <c r="S62" s="22"/>
    </row>
    <row r="63" spans="2:19" x14ac:dyDescent="0.3">
      <c r="B63" s="2">
        <v>43965</v>
      </c>
      <c r="C63" s="21">
        <f>Table13[[#This Row],[China]]-'Cumulative Cases'!C62</f>
        <v>3</v>
      </c>
      <c r="D63" s="21">
        <f>Table13[[#This Row],[Italy]]-'Cumulative Cases'!D62</f>
        <v>992</v>
      </c>
      <c r="E63" s="21">
        <f>Table13[[#This Row],[Spain]]-'Cumulative Cases'!E62</f>
        <v>1551</v>
      </c>
      <c r="F63" s="21">
        <f>Table13[[#This Row],[USA]]-'Cumulative Cases'!F62</f>
        <v>21923</v>
      </c>
      <c r="G63" s="21">
        <f>Table13[[#This Row],[France]]-'Cumulative Cases'!G62</f>
        <v>-165</v>
      </c>
      <c r="H63" s="21">
        <f>Table13[[#This Row],[Iran]]-'Cumulative Cases'!H62</f>
        <v>1808</v>
      </c>
      <c r="I63" s="21">
        <f>Table13[[#This Row],[Germany]]-'Cumulative Cases'!I62</f>
        <v>1258</v>
      </c>
      <c r="J63" s="21">
        <f>Table13[[#This Row],[South Korea]]-'Cumulative Cases'!J62</f>
        <v>29</v>
      </c>
      <c r="K63" s="21">
        <f>Table13[[#This Row],[UK]]-'Cumulative Cases'!K62</f>
        <v>3446</v>
      </c>
      <c r="L63" s="21">
        <f>Table13[[#This Row],[Canada]]-'Cumulative Cases'!L62</f>
        <v>1168</v>
      </c>
      <c r="M63" s="21">
        <f>Table13[[#This Row],[India ]]-'Cumulative Cases'!M62</f>
        <v>3945</v>
      </c>
      <c r="N63" s="21">
        <f>Table13[[#This Row],[Japan]]-'Cumulative Cases'!N62</f>
        <v>100</v>
      </c>
      <c r="O63" s="21">
        <f>Table13[[#This Row],[Australia]]-'Cumulative Cases'!O62</f>
        <v>10</v>
      </c>
      <c r="P63" s="21">
        <f>Table13[[#This Row],[Brazil]]-'Cumulative Cases'!P62</f>
        <v>15638</v>
      </c>
      <c r="Q63" s="21">
        <f>Table13[[#This Row],[Russia]]-'Cumulative Cases'!Q62</f>
        <v>9974</v>
      </c>
      <c r="R63" s="21">
        <f>Table13[[#This Row],[Turkey]]-'Cumulative Cases'!R62</f>
        <v>1635</v>
      </c>
      <c r="S63" s="22"/>
    </row>
    <row r="64" spans="2:19" x14ac:dyDescent="0.3">
      <c r="B64" s="2">
        <v>43966</v>
      </c>
      <c r="C64" s="21">
        <f>Table13[[#This Row],[China]]-'Cumulative Cases'!C63</f>
        <v>4</v>
      </c>
      <c r="D64" s="21">
        <f>Table13[[#This Row],[Italy]]-'Cumulative Cases'!D63</f>
        <v>789</v>
      </c>
      <c r="E64" s="21">
        <f>Table13[[#This Row],[Spain]]-'Cumulative Cases'!E63</f>
        <v>-42463</v>
      </c>
      <c r="F64" s="21">
        <f>Table13[[#This Row],[USA]]-'Cumulative Cases'!F63</f>
        <v>29640</v>
      </c>
      <c r="G64" s="21">
        <f>Table13[[#This Row],[France]]-'Cumulative Cases'!G63</f>
        <v>810</v>
      </c>
      <c r="H64" s="21">
        <f>Table13[[#This Row],[Iran]]-'Cumulative Cases'!H63</f>
        <v>2102</v>
      </c>
      <c r="I64" s="21">
        <f>Table13[[#This Row],[Germany]]-'Cumulative Cases'!I63</f>
        <v>420</v>
      </c>
      <c r="J64" s="21">
        <f>Table13[[#This Row],[South Korea]]-'Cumulative Cases'!J63</f>
        <v>27</v>
      </c>
      <c r="K64" s="21">
        <f>Table13[[#This Row],[UK]]-'Cumulative Cases'!K63</f>
        <v>3560</v>
      </c>
      <c r="L64" s="21">
        <f>Table13[[#This Row],[Canada]]-'Cumulative Cases'!L63</f>
        <v>1198</v>
      </c>
      <c r="M64" s="21">
        <f>Table13[[#This Row],[India ]]-'Cumulative Cases'!M63</f>
        <v>3797</v>
      </c>
      <c r="N64" s="21">
        <f>Table13[[#This Row],[Japan]]-'Cumulative Cases'!N63</f>
        <v>50</v>
      </c>
      <c r="O64" s="21">
        <f>Table13[[#This Row],[Australia]]-'Cumulative Cases'!O63</f>
        <v>30</v>
      </c>
      <c r="P64" s="21">
        <f>Table13[[#This Row],[Brazil]]-'Cumulative Cases'!P63</f>
        <v>11656</v>
      </c>
      <c r="Q64" s="21">
        <f>Table13[[#This Row],[Russia]]-'Cumulative Cases'!Q63</f>
        <v>10598</v>
      </c>
      <c r="R64" s="21">
        <f>Table13[[#This Row],[Turkey]]-'Cumulative Cases'!R63</f>
        <v>1708</v>
      </c>
      <c r="S64" s="22"/>
    </row>
    <row r="65" spans="2:19" x14ac:dyDescent="0.3">
      <c r="B65" s="2">
        <v>43967</v>
      </c>
      <c r="C65" s="21">
        <f>Table13[[#This Row],[China]]-'Cumulative Cases'!C64</f>
        <v>8</v>
      </c>
      <c r="D65" s="21">
        <f>Table13[[#This Row],[Italy]]-'Cumulative Cases'!D64</f>
        <v>875</v>
      </c>
      <c r="E65" s="21">
        <f>Table13[[#This Row],[Spain]]-'Cumulative Cases'!E64</f>
        <v>515</v>
      </c>
      <c r="F65" s="21">
        <f>Table13[[#This Row],[USA]]-'Cumulative Cases'!F64</f>
        <v>25401</v>
      </c>
      <c r="G65" s="21">
        <f>Table13[[#This Row],[France]]-'Cumulative Cases'!G64</f>
        <v>636</v>
      </c>
      <c r="H65" s="21">
        <f>Table13[[#This Row],[Iran]]-'Cumulative Cases'!H64</f>
        <v>1757</v>
      </c>
      <c r="I65" s="21">
        <f>Table13[[#This Row],[Germany]]-'Cumulative Cases'!I64</f>
        <v>757</v>
      </c>
      <c r="J65" s="21">
        <f>Table13[[#This Row],[South Korea]]-'Cumulative Cases'!J64</f>
        <v>19</v>
      </c>
      <c r="K65" s="21">
        <f>Table13[[#This Row],[UK]]-'Cumulative Cases'!K64</f>
        <v>3450</v>
      </c>
      <c r="L65" s="21">
        <f>Table13[[#This Row],[Canada]]-'Cumulative Cases'!L64</f>
        <v>1266</v>
      </c>
      <c r="M65" s="21">
        <f>Table13[[#This Row],[India ]]-'Cumulative Cases'!M64</f>
        <v>4830</v>
      </c>
      <c r="N65" s="21">
        <f>Table13[[#This Row],[Japan]]-'Cumulative Cases'!N64</f>
        <v>57</v>
      </c>
      <c r="O65" s="21">
        <f>Table13[[#This Row],[Australia]]-'Cumulative Cases'!O64</f>
        <v>16</v>
      </c>
      <c r="P65" s="21">
        <f>Table13[[#This Row],[Brazil]]-'Cumulative Cases'!P64</f>
        <v>14846</v>
      </c>
      <c r="Q65" s="21">
        <f>Table13[[#This Row],[Russia]]-'Cumulative Cases'!Q64</f>
        <v>9200</v>
      </c>
      <c r="R65" s="21">
        <f>Table13[[#This Row],[Turkey]]-'Cumulative Cases'!R64</f>
        <v>1610</v>
      </c>
      <c r="S65" s="22"/>
    </row>
    <row r="66" spans="2:19" x14ac:dyDescent="0.3">
      <c r="B66" s="2">
        <v>43968</v>
      </c>
      <c r="C66" s="21">
        <f>Table13[[#This Row],[China]]-'Cumulative Cases'!C65</f>
        <v>6</v>
      </c>
      <c r="D66" s="21">
        <f>Table13[[#This Row],[Italy]]-'Cumulative Cases'!D65</f>
        <v>675</v>
      </c>
      <c r="E66" s="21">
        <f>Table13[[#This Row],[Spain]]-'Cumulative Cases'!E65</f>
        <v>652</v>
      </c>
      <c r="F66" s="21">
        <f>Table13[[#This Row],[USA]]-'Cumulative Cases'!F65</f>
        <v>19843</v>
      </c>
      <c r="G66" s="21">
        <f>Table13[[#This Row],[France]]-'Cumulative Cases'!G65</f>
        <v>0</v>
      </c>
      <c r="H66" s="21">
        <f>Table13[[#This Row],[Iran]]-'Cumulative Cases'!H65</f>
        <v>1806</v>
      </c>
      <c r="I66" s="21">
        <f>Table13[[#This Row],[Germany]]-'Cumulative Cases'!I65</f>
        <v>543</v>
      </c>
      <c r="J66" s="21">
        <f>Table13[[#This Row],[South Korea]]-'Cumulative Cases'!J65</f>
        <v>13</v>
      </c>
      <c r="K66" s="21">
        <f>Table13[[#This Row],[UK]]-'Cumulative Cases'!K65</f>
        <v>3142</v>
      </c>
      <c r="L66" s="21">
        <f>Table13[[#This Row],[Canada]]-'Cumulative Cases'!L65</f>
        <v>1216</v>
      </c>
      <c r="M66" s="21">
        <f>Table13[[#This Row],[India ]]-'Cumulative Cases'!M65</f>
        <v>5050</v>
      </c>
      <c r="N66" s="21">
        <f>Table13[[#This Row],[Japan]]-'Cumulative Cases'!N65</f>
        <v>27</v>
      </c>
      <c r="O66" s="21">
        <f>Table13[[#This Row],[Australia]]-'Cumulative Cases'!O65</f>
        <v>9</v>
      </c>
      <c r="P66" s="21">
        <f>Table13[[#This Row],[Brazil]]-'Cumulative Cases'!P65</f>
        <v>10771</v>
      </c>
      <c r="Q66" s="21">
        <f>Table13[[#This Row],[Russia]]-'Cumulative Cases'!Q65</f>
        <v>9709</v>
      </c>
      <c r="R66" s="21">
        <f>Table13[[#This Row],[Turkey]]-'Cumulative Cases'!R65</f>
        <v>1368</v>
      </c>
      <c r="S66" s="22"/>
    </row>
    <row r="67" spans="2:19" x14ac:dyDescent="0.3">
      <c r="B67" s="2">
        <v>43969</v>
      </c>
      <c r="C67" s="21">
        <f>Table13[[#This Row],[China]]-'Cumulative Cases'!C66</f>
        <v>7</v>
      </c>
      <c r="D67" s="21">
        <f>Table13[[#This Row],[Italy]]-'Cumulative Cases'!D66</f>
        <v>451</v>
      </c>
      <c r="E67" s="21">
        <f>Table13[[#This Row],[Spain]]-'Cumulative Cases'!E66</f>
        <v>256</v>
      </c>
      <c r="F67" s="21">
        <f>Table13[[#This Row],[USA]]-'Cumulative Cases'!F66</f>
        <v>19812</v>
      </c>
      <c r="G67" s="21">
        <f>Table13[[#This Row],[France]]-'Cumulative Cases'!G66</f>
        <v>63</v>
      </c>
      <c r="H67" s="21">
        <f>Table13[[#This Row],[Iran]]-'Cumulative Cases'!H66</f>
        <v>2294</v>
      </c>
      <c r="I67" s="21">
        <f>Table13[[#This Row],[Germany]]-'Cumulative Cases'!I66</f>
        <v>948</v>
      </c>
      <c r="J67" s="21">
        <f>Table13[[#This Row],[South Korea]]-'Cumulative Cases'!J66</f>
        <v>15</v>
      </c>
      <c r="K67" s="21">
        <f>Table13[[#This Row],[UK]]-'Cumulative Cases'!K66</f>
        <v>3103</v>
      </c>
      <c r="L67" s="21">
        <f>Table13[[#This Row],[Canada]]-'Cumulative Cases'!L66</f>
        <v>1031</v>
      </c>
      <c r="M67" s="21">
        <f>Table13[[#This Row],[India ]]-'Cumulative Cases'!M66</f>
        <v>4676</v>
      </c>
      <c r="N67" s="21">
        <f>Table13[[#This Row],[Japan]]-'Cumulative Cases'!N66</f>
        <v>30</v>
      </c>
      <c r="O67" s="21">
        <f>Table13[[#This Row],[Australia]]-'Cumulative Cases'!O66</f>
        <v>15</v>
      </c>
      <c r="P67" s="21">
        <f>Table13[[#This Row],[Brazil]]-'Cumulative Cases'!P66</f>
        <v>11947</v>
      </c>
      <c r="Q67" s="21">
        <f>Table13[[#This Row],[Russia]]-'Cumulative Cases'!Q66</f>
        <v>8926</v>
      </c>
      <c r="R67" s="21">
        <f>Table13[[#This Row],[Turkey]]-'Cumulative Cases'!R66</f>
        <v>1158</v>
      </c>
      <c r="S67" s="22"/>
    </row>
    <row r="68" spans="2:19" x14ac:dyDescent="0.3">
      <c r="B68" s="2">
        <v>43970</v>
      </c>
      <c r="C68" s="21">
        <f>Table13[[#This Row],[China]]-'Cumulative Cases'!C67</f>
        <v>9</v>
      </c>
      <c r="D68" s="21">
        <f>Table13[[#This Row],[Italy]]-'Cumulative Cases'!D67</f>
        <v>813</v>
      </c>
      <c r="E68" s="21">
        <f>Table13[[#This Row],[Spain]]-'Cumulative Cases'!E67</f>
        <v>431</v>
      </c>
      <c r="F68" s="21">
        <f>Table13[[#This Row],[USA]]-'Cumulative Cases'!F67</f>
        <v>23375</v>
      </c>
      <c r="G68" s="21">
        <f>Table13[[#This Row],[France]]-'Cumulative Cases'!G67</f>
        <v>358</v>
      </c>
      <c r="H68" s="21">
        <f>Table13[[#This Row],[Iran]]-'Cumulative Cases'!H67</f>
        <v>2111</v>
      </c>
      <c r="I68" s="21">
        <f>Table13[[#This Row],[Germany]]-'Cumulative Cases'!I67</f>
        <v>335</v>
      </c>
      <c r="J68" s="21">
        <f>Table13[[#This Row],[South Korea]]-'Cumulative Cases'!J67</f>
        <v>13</v>
      </c>
      <c r="K68" s="21">
        <f>Table13[[#This Row],[UK]]-'Cumulative Cases'!K67</f>
        <v>2412</v>
      </c>
      <c r="L68" s="21">
        <f>Table13[[#This Row],[Canada]]-'Cumulative Cases'!L67</f>
        <v>1199</v>
      </c>
      <c r="M68" s="21">
        <f>Table13[[#This Row],[India ]]-'Cumulative Cases'!M67</f>
        <v>6106</v>
      </c>
      <c r="N68" s="21">
        <f>Table13[[#This Row],[Japan]]-'Cumulative Cases'!N67</f>
        <v>25</v>
      </c>
      <c r="O68" s="21">
        <f>Table13[[#This Row],[Australia]]-'Cumulative Cases'!O67</f>
        <v>8</v>
      </c>
      <c r="P68" s="21">
        <f>Table13[[#This Row],[Brazil]]-'Cumulative Cases'!P67</f>
        <v>16950</v>
      </c>
      <c r="Q68" s="21">
        <f>Table13[[#This Row],[Russia]]-'Cumulative Cases'!Q67</f>
        <v>9263</v>
      </c>
      <c r="R68" s="21">
        <f>Table13[[#This Row],[Turkey]]-'Cumulative Cases'!R67</f>
        <v>1022</v>
      </c>
      <c r="S68" s="22"/>
    </row>
    <row r="69" spans="2:19" x14ac:dyDescent="0.3">
      <c r="B69" s="2">
        <v>43971</v>
      </c>
      <c r="C69" s="21">
        <f>Table13[[#This Row],[China]]-'Cumulative Cases'!C68</f>
        <v>3</v>
      </c>
      <c r="D69" s="21">
        <f>Table13[[#This Row],[Italy]]-'Cumulative Cases'!D68</f>
        <v>665</v>
      </c>
      <c r="E69" s="21">
        <f>Table13[[#This Row],[Spain]]-'Cumulative Cases'!E68</f>
        <v>518</v>
      </c>
      <c r="F69" s="21">
        <f>Table13[[#This Row],[USA]]-'Cumulative Cases'!F68</f>
        <v>19438</v>
      </c>
      <c r="G69" s="21">
        <f>Table13[[#This Row],[France]]-'Cumulative Cases'!G68</f>
        <v>982</v>
      </c>
      <c r="H69" s="21">
        <f>Table13[[#This Row],[Iran]]-'Cumulative Cases'!H68</f>
        <v>2346</v>
      </c>
      <c r="I69" s="21">
        <f>Table13[[#This Row],[Germany]]-'Cumulative Cases'!I68</f>
        <v>300</v>
      </c>
      <c r="J69" s="21">
        <f>Table13[[#This Row],[South Korea]]-'Cumulative Cases'!J68</f>
        <v>32</v>
      </c>
      <c r="K69" s="21">
        <f>Table13[[#This Row],[UK]]-'Cumulative Cases'!K68</f>
        <v>2472</v>
      </c>
      <c r="L69" s="21">
        <f>Table13[[#This Row],[Canada]]-'Cumulative Cases'!L68</f>
        <v>974</v>
      </c>
      <c r="M69" s="21">
        <f>Table13[[#This Row],[India ]]-'Cumulative Cases'!M68</f>
        <v>5553</v>
      </c>
      <c r="N69" s="21">
        <f>Table13[[#This Row],[Japan]]-'Cumulative Cases'!N68</f>
        <v>41</v>
      </c>
      <c r="O69" s="21">
        <f>Table13[[#This Row],[Australia]]-'Cumulative Cases'!O68</f>
        <v>11</v>
      </c>
      <c r="P69" s="21">
        <f>Table13[[#This Row],[Brazil]]-'Cumulative Cases'!P68</f>
        <v>12837</v>
      </c>
      <c r="Q69" s="21">
        <f>Table13[[#This Row],[Russia]]-'Cumulative Cases'!Q68</f>
        <v>8764</v>
      </c>
      <c r="R69" s="21">
        <f>Table13[[#This Row],[Turkey]]-'Cumulative Cases'!R68</f>
        <v>972</v>
      </c>
      <c r="S69" s="22"/>
    </row>
    <row r="70" spans="2:19" x14ac:dyDescent="0.3">
      <c r="B70" s="2">
        <v>43973</v>
      </c>
      <c r="C70" s="21">
        <f>Table13[[#This Row],[China]]-'Cumulative Cases'!C69</f>
        <v>5</v>
      </c>
      <c r="D70" s="21">
        <f>Table13[[#This Row],[Italy]]-'Cumulative Cases'!D69</f>
        <v>1294</v>
      </c>
      <c r="E70" s="21">
        <f>Table13[[#This Row],[Spain]]-'Cumulative Cases'!E69</f>
        <v>2269</v>
      </c>
      <c r="F70" s="21">
        <f>Table13[[#This Row],[USA]]-'Cumulative Cases'!F69</f>
        <v>52583</v>
      </c>
      <c r="G70" s="21">
        <f>Table13[[#This Row],[France]]-'Cumulative Cases'!G69</f>
        <v>917</v>
      </c>
      <c r="H70" s="21">
        <f>Table13[[#This Row],[Iran]]-'Cumulative Cases'!H69</f>
        <v>4703</v>
      </c>
      <c r="I70" s="21">
        <f>Table13[[#This Row],[Germany]]-'Cumulative Cases'!I69</f>
        <v>1185</v>
      </c>
      <c r="J70" s="21">
        <f>Table13[[#This Row],[South Korea]]-'Cumulative Cases'!J69</f>
        <v>32</v>
      </c>
      <c r="K70" s="21">
        <f>Table13[[#This Row],[UK]]-'Cumulative Cases'!K69</f>
        <v>2905</v>
      </c>
      <c r="L70" s="21">
        <f>Table13[[#This Row],[Canada]]-'Cumulative Cases'!L69</f>
        <v>2261</v>
      </c>
      <c r="M70" s="21">
        <f>Table13[[#This Row],[India ]]-'Cumulative Cases'!M69</f>
        <v>12074</v>
      </c>
      <c r="N70" s="21">
        <f>Table13[[#This Row],[Japan]]-'Cumulative Cases'!N69</f>
        <v>85</v>
      </c>
      <c r="O70" s="21">
        <f>Table13[[#This Row],[Australia]]-'Cumulative Cases'!O69</f>
        <v>16</v>
      </c>
      <c r="P70" s="21">
        <f>Table13[[#This Row],[Brazil]]-'Cumulative Cases'!P69</f>
        <v>39387</v>
      </c>
      <c r="Q70" s="21">
        <f>Table13[[#This Row],[Russia]]-'Cumulative Cases'!Q69</f>
        <v>17743</v>
      </c>
      <c r="R70" s="21">
        <f>Table13[[#This Row],[Turkey]]-'Cumulative Cases'!R69</f>
        <v>1913</v>
      </c>
      <c r="S70" s="22"/>
    </row>
    <row r="71" spans="2:19" x14ac:dyDescent="0.3">
      <c r="B71" s="2">
        <v>43974</v>
      </c>
      <c r="C71" s="21">
        <f>Table13[[#This Row],[China]]-'Cumulative Cases'!C70</f>
        <v>0</v>
      </c>
      <c r="D71" s="21">
        <f>Table13[[#This Row],[Italy]]-'Cumulative Cases'!D70</f>
        <v>669</v>
      </c>
      <c r="E71" s="21">
        <f>Table13[[#This Row],[Spain]]-'Cumulative Cases'!E70</f>
        <v>0</v>
      </c>
      <c r="F71" s="21">
        <f>Table13[[#This Row],[USA]]-'Cumulative Cases'!F70</f>
        <v>25151</v>
      </c>
      <c r="G71" s="21">
        <f>Table13[[#This Row],[France]]-'Cumulative Cases'!G70</f>
        <v>393</v>
      </c>
      <c r="H71" s="21">
        <f>Table13[[#This Row],[Iran]]-'Cumulative Cases'!H70</f>
        <v>1869</v>
      </c>
      <c r="I71" s="21">
        <f>Table13[[#This Row],[Germany]]-'Cumulative Cases'!I70</f>
        <v>710</v>
      </c>
      <c r="J71" s="21">
        <f>Table13[[#This Row],[South Korea]]-'Cumulative Cases'!J70</f>
        <v>23</v>
      </c>
      <c r="K71" s="21">
        <f>Table13[[#This Row],[UK]]-'Cumulative Cases'!K70</f>
        <v>2959</v>
      </c>
      <c r="L71" s="21">
        <f>Table13[[#This Row],[Canada]]-'Cumulative Cases'!L70</f>
        <v>1175</v>
      </c>
      <c r="M71" s="21">
        <f>Table13[[#This Row],[India ]]-'Cumulative Cases'!M70</f>
        <v>7312</v>
      </c>
      <c r="N71" s="21">
        <f>Table13[[#This Row],[Japan]]-'Cumulative Cases'!N70</f>
        <v>51</v>
      </c>
      <c r="O71" s="21">
        <f>Table13[[#This Row],[Australia]]-'Cumulative Cases'!O70</f>
        <v>16</v>
      </c>
      <c r="P71" s="21">
        <f>Table13[[#This Row],[Brazil]]-'Cumulative Cases'!P70</f>
        <v>26068</v>
      </c>
      <c r="Q71" s="21">
        <f>Table13[[#This Row],[Russia]]-'Cumulative Cases'!Q70</f>
        <v>9434</v>
      </c>
      <c r="R71" s="21">
        <f>Table13[[#This Row],[Turkey]]-'Cumulative Cases'!R70</f>
        <v>1186</v>
      </c>
      <c r="S71" s="22"/>
    </row>
    <row r="72" spans="2:19" x14ac:dyDescent="0.3">
      <c r="B72" s="2">
        <v>43975</v>
      </c>
      <c r="C72" s="21">
        <f>Table13[[#This Row],[China]]-'Cumulative Cases'!C71</f>
        <v>3</v>
      </c>
      <c r="D72" s="21">
        <f>Table13[[#This Row],[Italy]]-'Cumulative Cases'!D71</f>
        <v>531</v>
      </c>
      <c r="E72" s="21">
        <f>Table13[[#This Row],[Spain]]-'Cumulative Cases'!E71</f>
        <v>948</v>
      </c>
      <c r="F72" s="21">
        <f>Table13[[#This Row],[USA]]-'Cumulative Cases'!F71</f>
        <v>18185</v>
      </c>
      <c r="G72" s="21">
        <f>Table13[[#This Row],[France]]-'Cumulative Cases'!G71</f>
        <v>250</v>
      </c>
      <c r="H72" s="21">
        <f>Table13[[#This Row],[Iran]]-'Cumulative Cases'!H71</f>
        <v>2180</v>
      </c>
      <c r="I72" s="21">
        <f>Table13[[#This Row],[Germany]]-'Cumulative Cases'!I71</f>
        <v>266</v>
      </c>
      <c r="J72" s="21">
        <f>Table13[[#This Row],[South Korea]]-'Cumulative Cases'!J71</f>
        <v>25</v>
      </c>
      <c r="K72" s="21">
        <f>Table13[[#This Row],[UK]]-'Cumulative Cases'!K71</f>
        <v>2405</v>
      </c>
      <c r="L72" s="21">
        <f>Table13[[#This Row],[Canada]]-'Cumulative Cases'!L71</f>
        <v>1202</v>
      </c>
      <c r="M72" s="21">
        <f>Table13[[#This Row],[India ]]-'Cumulative Cases'!M71</f>
        <v>6674</v>
      </c>
      <c r="N72" s="21">
        <f>Table13[[#This Row],[Japan]]-'Cumulative Cases'!N71</f>
        <v>0</v>
      </c>
      <c r="O72" s="21">
        <f>Table13[[#This Row],[Australia]]-'Cumulative Cases'!O71</f>
        <v>3</v>
      </c>
      <c r="P72" s="21">
        <f>Table13[[#This Row],[Brazil]]-'Cumulative Cases'!P71</f>
        <v>11686</v>
      </c>
      <c r="Q72" s="21">
        <f>Table13[[#This Row],[Russia]]-'Cumulative Cases'!Q71</f>
        <v>8599</v>
      </c>
      <c r="R72" s="21">
        <f>Table13[[#This Row],[Turkey]]-'Cumulative Cases'!R71</f>
        <v>1141</v>
      </c>
      <c r="S72" s="22"/>
    </row>
    <row r="73" spans="2:19" x14ac:dyDescent="0.3">
      <c r="B73" s="2">
        <v>43976</v>
      </c>
      <c r="C73" s="21">
        <f>Table13[[#This Row],[China]]-'Cumulative Cases'!C72</f>
        <v>11</v>
      </c>
      <c r="D73" s="21">
        <f>Table13[[#This Row],[Italy]]-'Cumulative Cases'!D72</f>
        <v>300</v>
      </c>
      <c r="E73" s="21">
        <f>Table13[[#This Row],[Spain]]-'Cumulative Cases'!E72</f>
        <v>-372</v>
      </c>
      <c r="F73" s="21">
        <f>Table13[[#This Row],[USA]]-'Cumulative Cases'!F72</f>
        <v>21965</v>
      </c>
      <c r="G73" s="21">
        <f>Table13[[#This Row],[France]]-'Cumulative Cases'!G72</f>
        <v>115</v>
      </c>
      <c r="H73" s="21">
        <f>Table13[[#This Row],[Iran]]-'Cumulative Cases'!H72</f>
        <v>2023</v>
      </c>
      <c r="I73" s="21">
        <f>Table13[[#This Row],[Germany]]-'Cumulative Cases'!I72</f>
        <v>616</v>
      </c>
      <c r="J73" s="21">
        <f>Table13[[#This Row],[South Korea]]-'Cumulative Cases'!J72</f>
        <v>16</v>
      </c>
      <c r="K73" s="21">
        <f>Table13[[#This Row],[UK]]-'Cumulative Cases'!K72</f>
        <v>1625</v>
      </c>
      <c r="L73" s="21">
        <f>Table13[[#This Row],[Canada]]-'Cumulative Cases'!L72</f>
        <v>982</v>
      </c>
      <c r="M73" s="21">
        <f>Table13[[#This Row],[India ]]-'Cumulative Cases'!M72</f>
        <v>6627</v>
      </c>
      <c r="N73" s="21">
        <f>Table13[[#This Row],[Japan]]-'Cumulative Cases'!N72</f>
        <v>54</v>
      </c>
      <c r="O73" s="22"/>
      <c r="P73" s="21">
        <f>Table13[[#This Row],[Brazil]]-'Cumulative Cases'!P72</f>
        <v>15383</v>
      </c>
      <c r="Q73" s="21">
        <f>Table13[[#This Row],[Russia]]-'Cumulative Cases'!Q72</f>
        <v>8946</v>
      </c>
      <c r="R73" s="21">
        <f>Table13[[#This Row],[Turkey]]-'Cumulative Cases'!R72</f>
        <v>987</v>
      </c>
      <c r="S73" s="22"/>
    </row>
    <row r="74" spans="2:19" x14ac:dyDescent="0.3">
      <c r="B74" s="2">
        <v>43977</v>
      </c>
      <c r="C74" s="21">
        <f>Table13[[#This Row],[China]]-'Cumulative Cases'!C73</f>
        <v>7</v>
      </c>
      <c r="D74" s="21">
        <f>Table13[[#This Row],[Italy]]-'Cumulative Cases'!D73</f>
        <v>397</v>
      </c>
      <c r="E74" s="21">
        <f>Table13[[#This Row],[Spain]]-'Cumulative Cases'!E73</f>
        <v>859</v>
      </c>
      <c r="F74" s="21">
        <f>Table13[[#This Row],[USA]]-'Cumulative Cases'!F73</f>
        <v>17995</v>
      </c>
      <c r="G74" s="21">
        <f>Table13[[#This Row],[France]]-'Cumulative Cases'!G73</f>
        <v>358</v>
      </c>
      <c r="H74" s="21">
        <f>Table13[[#This Row],[Iran]]-'Cumulative Cases'!H73</f>
        <v>1787</v>
      </c>
      <c r="I74" s="21">
        <f>Table13[[#This Row],[Germany]]-'Cumulative Cases'!I73</f>
        <v>488</v>
      </c>
      <c r="J74" s="21">
        <f>Table13[[#This Row],[South Korea]]-'Cumulative Cases'!J73</f>
        <v>19</v>
      </c>
      <c r="K74" s="21">
        <f>Table13[[#This Row],[UK]]-'Cumulative Cases'!K73</f>
        <v>4043</v>
      </c>
      <c r="L74" s="21">
        <f>Table13[[#This Row],[Canada]]-'Cumulative Cases'!L73</f>
        <v>965</v>
      </c>
      <c r="M74" s="21">
        <f>Table13[[#This Row],[India ]]-'Cumulative Cases'!M73</f>
        <v>6076</v>
      </c>
      <c r="N74" s="21">
        <f>Table13[[#This Row],[Japan]]-'Cumulative Cases'!N73</f>
        <v>39</v>
      </c>
      <c r="O74" s="22"/>
      <c r="P74" s="21">
        <f>Table13[[#This Row],[Brazil]]-'Cumulative Cases'!P73</f>
        <v>10466</v>
      </c>
      <c r="Q74" s="21">
        <f>Table13[[#This Row],[Russia]]-'Cumulative Cases'!Q73</f>
        <v>8915</v>
      </c>
      <c r="R74" s="21">
        <f>Table13[[#This Row],[Turkey]]-'Cumulative Cases'!R73</f>
        <v>948</v>
      </c>
      <c r="S74" s="22"/>
    </row>
    <row r="75" spans="2:19" x14ac:dyDescent="0.3">
      <c r="B75" s="2">
        <v>43978</v>
      </c>
      <c r="C75" s="21">
        <f>Table13[[#This Row],[China]]-'Cumulative Cases'!C74</f>
        <v>1</v>
      </c>
      <c r="D75" s="21">
        <f>Table13[[#This Row],[Italy]]-'Cumulative Cases'!D74</f>
        <v>584</v>
      </c>
      <c r="E75" s="21">
        <f>Table13[[#This Row],[Spain]]-'Cumulative Cases'!E74</f>
        <v>510</v>
      </c>
      <c r="F75" s="21">
        <f>Table13[[#This Row],[USA]]-'Cumulative Cases'!F74</f>
        <v>21214</v>
      </c>
      <c r="G75" s="21">
        <f>Table13[[#This Row],[France]]-'Cumulative Cases'!G74</f>
        <v>-220</v>
      </c>
      <c r="H75" s="21">
        <f>Table13[[#This Row],[Iran]]-'Cumulative Cases'!H74</f>
        <v>2080</v>
      </c>
      <c r="I75" s="21">
        <f>Table13[[#This Row],[Germany]]-'Cumulative Cases'!I74</f>
        <v>433</v>
      </c>
      <c r="J75" s="21">
        <f>Table13[[#This Row],[South Korea]]-'Cumulative Cases'!J74</f>
        <v>40</v>
      </c>
      <c r="K75" s="21">
        <f>Table13[[#This Row],[UK]]-'Cumulative Cases'!K74</f>
        <v>2013</v>
      </c>
      <c r="L75" s="21">
        <f>Table13[[#This Row],[Canada]]-'Cumulative Cases'!L74</f>
        <v>991</v>
      </c>
      <c r="M75" s="21">
        <f>Table13[[#This Row],[India ]]-'Cumulative Cases'!M74</f>
        <v>7173</v>
      </c>
      <c r="N75" s="21">
        <f>Table13[[#This Row],[Japan]]-'Cumulative Cases'!N74</f>
        <v>34</v>
      </c>
      <c r="O75" s="22"/>
      <c r="P75" s="21">
        <f>Table13[[#This Row],[Brazil]]-'Cumulative Cases'!P74</f>
        <v>17794</v>
      </c>
      <c r="Q75" s="21">
        <f>Table13[[#This Row],[Russia]]-'Cumulative Cases'!Q74</f>
        <v>8338</v>
      </c>
      <c r="R75" s="21">
        <f>Table13[[#This Row],[Turkey]]-'Cumulative Cases'!R74</f>
        <v>1035</v>
      </c>
      <c r="S75" s="22"/>
    </row>
    <row r="76" spans="2:19" x14ac:dyDescent="0.3">
      <c r="B76" s="2">
        <v>43979</v>
      </c>
      <c r="C76" s="21">
        <f>Table13[[#This Row],[China]]-'Cumulative Cases'!C75</f>
        <v>2</v>
      </c>
      <c r="D76" s="21">
        <f>Table13[[#This Row],[Italy]]-'Cumulative Cases'!D75</f>
        <v>593</v>
      </c>
      <c r="E76" s="21">
        <f>Table13[[#This Row],[Spain]]-'Cumulative Cases'!E75</f>
        <v>1137</v>
      </c>
      <c r="F76" s="21">
        <f>Table13[[#This Row],[USA]]-'Cumulative Cases'!F75</f>
        <v>22101</v>
      </c>
      <c r="G76" s="21">
        <f>Table13[[#This Row],[France]]-'Cumulative Cases'!G75</f>
        <v>191</v>
      </c>
      <c r="H76" s="21">
        <f>Table13[[#This Row],[Iran]]-'Cumulative Cases'!H75</f>
        <v>2258</v>
      </c>
      <c r="I76" s="21">
        <f>Table13[[#This Row],[Germany]]-'Cumulative Cases'!I75</f>
        <v>663</v>
      </c>
      <c r="J76" s="21">
        <f>Table13[[#This Row],[South Korea]]-'Cumulative Cases'!J75</f>
        <v>79</v>
      </c>
      <c r="K76" s="21">
        <f>Table13[[#This Row],[UK]]-'Cumulative Cases'!K75</f>
        <v>1887</v>
      </c>
      <c r="L76" s="21">
        <f>Table13[[#This Row],[Canada]]-'Cumulative Cases'!L75</f>
        <v>1575</v>
      </c>
      <c r="M76" s="21">
        <f>Table13[[#This Row],[India ]]-'Cumulative Cases'!M75</f>
        <v>7427</v>
      </c>
      <c r="N76" s="21">
        <f>Table13[[#This Row],[Japan]]-'Cumulative Cases'!N75</f>
        <v>63</v>
      </c>
      <c r="O76" s="22"/>
      <c r="P76" s="21">
        <f>Table13[[#This Row],[Brazil]]-'Cumulative Cases'!P75</f>
        <v>22442</v>
      </c>
      <c r="Q76" s="21">
        <f>Table13[[#This Row],[Russia]]-'Cumulative Cases'!Q75</f>
        <v>8371</v>
      </c>
      <c r="R76" s="21">
        <f>Table13[[#This Row],[Turkey]]-'Cumulative Cases'!R75</f>
        <v>1182</v>
      </c>
      <c r="S76" s="22"/>
    </row>
    <row r="77" spans="2:19" x14ac:dyDescent="0.3">
      <c r="B77" s="2">
        <v>43980</v>
      </c>
      <c r="C77" s="21">
        <f>Table13[[#This Row],[China]]-'Cumulative Cases'!C76</f>
        <v>0</v>
      </c>
      <c r="D77" s="21">
        <f>Table13[[#This Row],[Italy]]-'Cumulative Cases'!D76</f>
        <v>516</v>
      </c>
      <c r="E77" s="21">
        <f>Table13[[#This Row],[Spain]]-'Cumulative Cases'!E76</f>
        <v>658</v>
      </c>
      <c r="F77" s="21">
        <f>Table13[[#This Row],[USA]]-'Cumulative Cases'!F76</f>
        <v>20581</v>
      </c>
      <c r="G77" s="21">
        <f>Table13[[#This Row],[France]]-'Cumulative Cases'!G76</f>
        <v>3325</v>
      </c>
      <c r="H77" s="21">
        <f>Table13[[#This Row],[Iran]]-'Cumulative Cases'!H76</f>
        <v>2819</v>
      </c>
      <c r="I77" s="21">
        <f>Table13[[#This Row],[Germany]]-'Cumulative Cases'!I76</f>
        <v>726</v>
      </c>
      <c r="J77" s="21">
        <f>Table13[[#This Row],[South Korea]]-'Cumulative Cases'!J76</f>
        <v>58</v>
      </c>
      <c r="K77" s="21">
        <f>Table13[[#This Row],[UK]]-'Cumulative Cases'!K76</f>
        <v>2095</v>
      </c>
      <c r="L77" s="21">
        <f>Table13[[#This Row],[Canada]]-'Cumulative Cases'!L76</f>
        <v>339</v>
      </c>
      <c r="M77" s="21">
        <f>Table13[[#This Row],[India ]]-'Cumulative Cases'!M76</f>
        <v>7778</v>
      </c>
      <c r="N77" s="21">
        <f>Table13[[#This Row],[Japan]]-'Cumulative Cases'!N76</f>
        <v>74</v>
      </c>
      <c r="O77" s="22"/>
      <c r="P77" s="21">
        <f>Table13[[#This Row],[Brazil]]-'Cumulative Cases'!P76</f>
        <v>26028</v>
      </c>
      <c r="Q77" s="21">
        <f>Table13[[#This Row],[Russia]]-'Cumulative Cases'!Q76</f>
        <v>8572</v>
      </c>
      <c r="R77" s="21">
        <f>Table13[[#This Row],[Turkey]]-'Cumulative Cases'!R76</f>
        <v>1141</v>
      </c>
      <c r="S77" s="22"/>
    </row>
    <row r="78" spans="2:19" x14ac:dyDescent="0.3">
      <c r="B78" s="2">
        <v>43981</v>
      </c>
      <c r="C78" s="21">
        <f>Table13[[#This Row],[China]]-'Cumulative Cases'!C77</f>
        <v>4</v>
      </c>
      <c r="D78" s="21">
        <f>Table13[[#This Row],[Italy]]-'Cumulative Cases'!D77</f>
        <v>416</v>
      </c>
      <c r="E78" s="21">
        <f>Table13[[#This Row],[Spain]]-'Cumulative Cases'!E77</f>
        <v>664</v>
      </c>
      <c r="F78" s="21">
        <f>Table13[[#This Row],[USA]]-'Cumulative Cases'!F77</f>
        <v>27559</v>
      </c>
      <c r="G78" s="21">
        <f>Table13[[#This Row],[France]]-'Cumulative Cases'!G77</f>
        <v>597</v>
      </c>
      <c r="H78" s="21">
        <f>Table13[[#This Row],[Iran]]-'Cumulative Cases'!H77</f>
        <v>2282</v>
      </c>
      <c r="I78" s="21">
        <f>Table13[[#This Row],[Germany]]-'Cumulative Cases'!I77</f>
        <v>103</v>
      </c>
      <c r="J78" s="21">
        <f>Table13[[#This Row],[South Korea]]-'Cumulative Cases'!J77</f>
        <v>39</v>
      </c>
      <c r="K78" s="21">
        <f>Table13[[#This Row],[UK]]-'Cumulative Cases'!K77</f>
        <v>1604</v>
      </c>
      <c r="L78" s="21">
        <f>Table13[[#This Row],[Canada]]-'Cumulative Cases'!L77</f>
        <v>883</v>
      </c>
      <c r="M78" s="21">
        <f>Table13[[#This Row],[India ]]-'Cumulative Cases'!M77</f>
        <v>8656</v>
      </c>
      <c r="N78" s="21">
        <f>Table13[[#This Row],[Japan]]-'Cumulative Cases'!N77</f>
        <v>44</v>
      </c>
      <c r="O78" s="22"/>
      <c r="P78" s="21">
        <f>Table13[[#This Row],[Brazil]]-'Cumulative Cases'!P77</f>
        <v>24874</v>
      </c>
      <c r="Q78" s="21">
        <f>Table13[[#This Row],[Russia]]-'Cumulative Cases'!Q77</f>
        <v>8952</v>
      </c>
      <c r="R78" s="21">
        <f>Table13[[#This Row],[Turkey]]-'Cumulative Cases'!R77</f>
        <v>983</v>
      </c>
      <c r="S78" s="22"/>
    </row>
    <row r="79" spans="2:19" x14ac:dyDescent="0.3">
      <c r="B79" s="2">
        <v>43982</v>
      </c>
      <c r="C79" s="21">
        <f>Table13[[#This Row],[China]]-'Cumulative Cases'!C78</f>
        <v>2</v>
      </c>
      <c r="D79" s="21">
        <f>Table13[[#This Row],[Italy]]-'Cumulative Cases'!D78</f>
        <v>355</v>
      </c>
      <c r="E79" s="21">
        <f>Table13[[#This Row],[Spain]]-'Cumulative Cases'!E78</f>
        <v>201</v>
      </c>
      <c r="F79" s="21">
        <f>Table13[[#This Row],[USA]]-'Cumulative Cases'!F78</f>
        <v>20820</v>
      </c>
      <c r="G79" s="21">
        <f>Table13[[#This Row],[France]]-'Cumulative Cases'!G78</f>
        <v>1790</v>
      </c>
      <c r="H79" s="21">
        <f>Table13[[#This Row],[Iran]]-'Cumulative Cases'!H78</f>
        <v>2516</v>
      </c>
      <c r="I79" s="21">
        <f>Table13[[#This Row],[Germany]]-'Cumulative Cases'!I78</f>
        <v>0</v>
      </c>
      <c r="J79" s="21">
        <f>Table13[[#This Row],[South Korea]]-'Cumulative Cases'!J78</f>
        <v>27</v>
      </c>
      <c r="K79" s="21">
        <f>Table13[[#This Row],[UK]]-'Cumulative Cases'!K78</f>
        <v>1936</v>
      </c>
      <c r="L79" s="21">
        <f>Table13[[#This Row],[Canada]]-'Cumulative Cases'!L78</f>
        <v>0</v>
      </c>
      <c r="M79" s="21">
        <f>Table13[[#This Row],[India ]]-'Cumulative Cases'!M78</f>
        <v>8740</v>
      </c>
      <c r="N79" s="21">
        <f>Table13[[#This Row],[Japan]]-'Cumulative Cases'!N78</f>
        <v>35</v>
      </c>
      <c r="O79" s="22"/>
      <c r="P79" s="21">
        <f>Table13[[#This Row],[Brazil]]-'Cumulative Cases'!P78</f>
        <v>32475</v>
      </c>
      <c r="Q79" s="21">
        <f>Table13[[#This Row],[Russia]]-'Cumulative Cases'!Q78</f>
        <v>9268</v>
      </c>
      <c r="R79" s="21">
        <f>Table13[[#This Row],[Turkey]]-'Cumulative Cases'!R78</f>
        <v>839</v>
      </c>
      <c r="S79" s="22"/>
    </row>
    <row r="80" spans="2:19" x14ac:dyDescent="0.3">
      <c r="B80" s="2">
        <v>43983</v>
      </c>
      <c r="C80" s="21">
        <f>Table13[[#This Row],[China]]-'Cumulative Cases'!C79</f>
        <v>17</v>
      </c>
      <c r="D80" s="21">
        <f>Table13[[#This Row],[Italy]]-'Cumulative Cases'!D79</f>
        <v>178</v>
      </c>
      <c r="E80" s="21">
        <f>Table13[[#This Row],[Spain]]-'Cumulative Cases'!E79</f>
        <v>209</v>
      </c>
      <c r="F80" s="21">
        <f>Table13[[#This Row],[USA]]-'Cumulative Cases'!F79</f>
        <v>16793</v>
      </c>
      <c r="G80" s="21">
        <f>Table13[[#This Row],[France]]-'Cumulative Cases'!G79</f>
        <v>257</v>
      </c>
      <c r="H80" s="21">
        <f>Table13[[#This Row],[Iran]]-'Cumulative Cases'!H79</f>
        <v>2979</v>
      </c>
      <c r="I80" s="21">
        <f>Table13[[#This Row],[Germany]]-'Cumulative Cases'!I79</f>
        <v>0</v>
      </c>
      <c r="J80" s="21">
        <f>Table13[[#This Row],[South Korea]]-'Cumulative Cases'!J79</f>
        <v>35</v>
      </c>
      <c r="K80" s="21">
        <f>Table13[[#This Row],[UK]]-'Cumulative Cases'!K79</f>
        <v>0</v>
      </c>
      <c r="L80" s="21">
        <f>Table13[[#This Row],[Canada]]-'Cumulative Cases'!L79</f>
        <v>737</v>
      </c>
      <c r="M80" s="21">
        <f>Table13[[#This Row],[India ]]-'Cumulative Cases'!M79</f>
        <v>7272</v>
      </c>
      <c r="N80" s="21">
        <f>Table13[[#This Row],[Japan]]-'Cumulative Cases'!N79</f>
        <v>37</v>
      </c>
      <c r="O80" s="22"/>
      <c r="P80" s="21">
        <f>Table13[[#This Row],[Brazil]]-'Cumulative Cases'!P79</f>
        <v>13007</v>
      </c>
      <c r="Q80" s="21">
        <f>Table13[[#This Row],[Russia]]-'Cumulative Cases'!Q79</f>
        <v>9035</v>
      </c>
      <c r="R80" s="21">
        <f>Table13[[#This Row],[Turkey]]-'Cumulative Cases'!R79</f>
        <v>0</v>
      </c>
      <c r="S80" s="22"/>
    </row>
    <row r="81" spans="2:19" x14ac:dyDescent="0.3">
      <c r="B81" s="2">
        <v>43984</v>
      </c>
      <c r="C81" s="21">
        <f>Table13[[#This Row],[China]]-'Cumulative Cases'!C80</f>
        <v>4</v>
      </c>
      <c r="D81" s="21">
        <f>Table13[[#This Row],[Italy]]-'Cumulative Cases'!D80</f>
        <v>318</v>
      </c>
      <c r="E81" s="21">
        <f>Table13[[#This Row],[Spain]]-'Cumulative Cases'!E80</f>
        <v>294</v>
      </c>
      <c r="F81" s="21">
        <f>Table13[[#This Row],[USA]]-'Cumulative Cases'!F80</f>
        <v>25617</v>
      </c>
      <c r="G81" s="21">
        <f>Table13[[#This Row],[France]]-'Cumulative Cases'!G80</f>
        <v>338</v>
      </c>
      <c r="H81" s="21">
        <f>Table13[[#This Row],[Iran]]-'Cumulative Cases'!H80</f>
        <v>3117</v>
      </c>
      <c r="I81" s="21">
        <f>Table13[[#This Row],[Germany]]-'Cumulative Cases'!I80</f>
        <v>854</v>
      </c>
      <c r="J81" s="21">
        <f>Table13[[#This Row],[South Korea]]-'Cumulative Cases'!J80</f>
        <v>38</v>
      </c>
      <c r="K81" s="21">
        <f>Table13[[#This Row],[UK]]-'Cumulative Cases'!K80</f>
        <v>3223</v>
      </c>
      <c r="L81" s="21">
        <f>Table13[[#This Row],[Canada]]-'Cumulative Cases'!L80</f>
        <v>743</v>
      </c>
      <c r="M81" s="21">
        <f>Table13[[#This Row],[India ]]-'Cumulative Cases'!M80</f>
        <v>9277</v>
      </c>
      <c r="N81" s="21">
        <f>Table13[[#This Row],[Japan]]-'Cumulative Cases'!N80</f>
        <v>51</v>
      </c>
      <c r="O81" s="22"/>
      <c r="P81" s="21">
        <f>Table13[[#This Row],[Brazil]]-'Cumulative Cases'!P80</f>
        <v>16776</v>
      </c>
      <c r="Q81" s="21">
        <f>Table13[[#This Row],[Russia]]-'Cumulative Cases'!Q80</f>
        <v>8863</v>
      </c>
      <c r="R81" s="21">
        <f>Table13[[#This Row],[Turkey]]-'Cumulative Cases'!R80</f>
        <v>1613</v>
      </c>
      <c r="S81" s="22"/>
    </row>
    <row r="82" spans="2:19" x14ac:dyDescent="0.3">
      <c r="B82" s="2">
        <v>43985</v>
      </c>
      <c r="C82" s="21">
        <f>Table13[[#This Row],[China]]-'Cumulative Cases'!C81</f>
        <v>0</v>
      </c>
      <c r="D82" s="21">
        <f>Table13[[#This Row],[Italy]]-'Cumulative Cases'!D81</f>
        <v>321</v>
      </c>
      <c r="E82" s="21">
        <f>Table13[[#This Row],[Spain]]-'Cumulative Cases'!E81</f>
        <v>394</v>
      </c>
      <c r="F82" s="21">
        <f>Table13[[#This Row],[USA]]-'Cumulative Cases'!F81</f>
        <v>21739</v>
      </c>
      <c r="G82" s="21">
        <f>Table13[[#This Row],[France]]-'Cumulative Cases'!G81</f>
        <v>-37895</v>
      </c>
      <c r="H82" s="21">
        <f>Table13[[#This Row],[Iran]]-'Cumulative Cases'!H81</f>
        <v>3134</v>
      </c>
      <c r="I82" s="21">
        <f>Table13[[#This Row],[Germany]]-'Cumulative Cases'!I81</f>
        <v>242</v>
      </c>
      <c r="J82" s="21">
        <f>Table13[[#This Row],[South Korea]]-'Cumulative Cases'!J81</f>
        <v>49</v>
      </c>
      <c r="K82" s="21">
        <f>Table13[[#This Row],[UK]]-'Cumulative Cases'!K81</f>
        <v>1871</v>
      </c>
      <c r="L82" s="21">
        <f>Table13[[#This Row],[Canada]]-'Cumulative Cases'!L81</f>
        <v>650</v>
      </c>
      <c r="M82" s="21">
        <f>Table13[[#This Row],[India ]]-'Cumulative Cases'!M81</f>
        <v>9568</v>
      </c>
      <c r="N82" s="21">
        <f>Table13[[#This Row],[Japan]]-'Cumulative Cases'!N81</f>
        <v>31</v>
      </c>
      <c r="O82" s="22"/>
      <c r="P82" s="21">
        <f>Table13[[#This Row],[Brazil]]-'Cumulative Cases'!P81</f>
        <v>28969</v>
      </c>
      <c r="Q82" s="21">
        <f>Table13[[#This Row],[Russia]]-'Cumulative Cases'!Q81</f>
        <v>8536</v>
      </c>
      <c r="R82" s="21">
        <f>Table13[[#This Row],[Turkey]]-'Cumulative Cases'!R81</f>
        <v>867</v>
      </c>
      <c r="S82" s="22"/>
    </row>
    <row r="83" spans="2:19" x14ac:dyDescent="0.3">
      <c r="B83" s="2">
        <v>43986</v>
      </c>
      <c r="C83" s="21">
        <f>Table13[[#This Row],[China]]-'Cumulative Cases'!C82</f>
        <v>0</v>
      </c>
      <c r="D83" s="21">
        <f>Table13[[#This Row],[Italy]]-'Cumulative Cases'!D82</f>
        <v>177</v>
      </c>
      <c r="E83" s="21">
        <f>Table13[[#This Row],[Spain]]-'Cumulative Cases'!E82</f>
        <v>334</v>
      </c>
      <c r="F83" s="21">
        <f>Table13[[#This Row],[USA]]-'Cumulative Cases'!F82</f>
        <v>20496</v>
      </c>
      <c r="G83" s="21">
        <f>Table13[[#This Row],[France]]-'Cumulative Cases'!G82</f>
        <v>352</v>
      </c>
      <c r="H83" s="21">
        <f>Table13[[#This Row],[Iran]]-'Cumulative Cases'!H82</f>
        <v>3574</v>
      </c>
      <c r="I83" s="21">
        <f>Table13[[#This Row],[Germany]]-'Cumulative Cases'!I82</f>
        <v>351</v>
      </c>
      <c r="J83" s="21">
        <f>Table13[[#This Row],[South Korea]]-'Cumulative Cases'!J82</f>
        <v>39</v>
      </c>
      <c r="K83" s="21">
        <f>Table13[[#This Row],[UK]]-'Cumulative Cases'!K82</f>
        <v>1805</v>
      </c>
      <c r="L83" s="21">
        <f>Table13[[#This Row],[Canada]]-'Cumulative Cases'!L82</f>
        <v>660</v>
      </c>
      <c r="M83" s="21">
        <f>Table13[[#This Row],[India ]]-'Cumulative Cases'!M82</f>
        <v>9841</v>
      </c>
      <c r="N83" s="21">
        <f>Table13[[#This Row],[Japan]]-'Cumulative Cases'!N82</f>
        <v>47</v>
      </c>
      <c r="O83" s="22"/>
      <c r="P83" s="21">
        <f>Table13[[#This Row],[Brazil]]-'Cumulative Cases'!P82</f>
        <v>29748</v>
      </c>
      <c r="Q83" s="21">
        <f>Table13[[#This Row],[Russia]]-'Cumulative Cases'!Q82</f>
        <v>8831</v>
      </c>
      <c r="R83" s="21">
        <f>Table13[[#This Row],[Turkey]]-'Cumulative Cases'!R82</f>
        <v>988</v>
      </c>
      <c r="S83" s="22"/>
    </row>
    <row r="84" spans="2:19" x14ac:dyDescent="0.3">
      <c r="B84" s="2">
        <v>43987</v>
      </c>
      <c r="C84" s="21">
        <f>Table13[[#This Row],[China]]-'Cumulative Cases'!C83</f>
        <v>5</v>
      </c>
      <c r="D84" s="21">
        <f>Table13[[#This Row],[Italy]]-'Cumulative Cases'!D83</f>
        <v>518</v>
      </c>
      <c r="E84" s="21">
        <f>Table13[[#This Row],[Spain]]-'Cumulative Cases'!E83</f>
        <v>318</v>
      </c>
      <c r="F84" s="21">
        <f>Table13[[#This Row],[USA]]-'Cumulative Cases'!F83</f>
        <v>24252</v>
      </c>
      <c r="G84" s="21">
        <f>Table13[[#This Row],[France]]-'Cumulative Cases'!G83</f>
        <v>1378</v>
      </c>
      <c r="H84" s="21">
        <f>Table13[[#This Row],[Iran]]-'Cumulative Cases'!H83</f>
        <v>2886</v>
      </c>
      <c r="I84" s="21">
        <f>Table13[[#This Row],[Germany]]-'Cumulative Cases'!I83</f>
        <v>452</v>
      </c>
      <c r="J84" s="21">
        <f>Table13[[#This Row],[South Korea]]-'Cumulative Cases'!J83</f>
        <v>39</v>
      </c>
      <c r="K84" s="21">
        <f>Table13[[#This Row],[UK]]-'Cumulative Cases'!K83</f>
        <v>1650</v>
      </c>
      <c r="L84" s="21">
        <f>Table13[[#This Row],[Canada]]-'Cumulative Cases'!L83</f>
        <v>625</v>
      </c>
      <c r="M84" s="21">
        <f>Table13[[#This Row],[India ]]-'Cumulative Cases'!M83</f>
        <v>9507</v>
      </c>
      <c r="N84" s="21">
        <f>Table13[[#This Row],[Japan]]-'Cumulative Cases'!N83</f>
        <v>0</v>
      </c>
      <c r="O84" s="22"/>
      <c r="P84" s="21">
        <f>Table13[[#This Row],[Brazil]]-'Cumulative Cases'!P83</f>
        <v>31392</v>
      </c>
      <c r="Q84" s="21">
        <f>Table13[[#This Row],[Russia]]-'Cumulative Cases'!Q83</f>
        <v>8726</v>
      </c>
      <c r="R84" s="21">
        <f>Table13[[#This Row],[Turkey]]-'Cumulative Cases'!R83</f>
        <v>930</v>
      </c>
      <c r="S84" s="22"/>
    </row>
    <row r="85" spans="2:19" x14ac:dyDescent="0.3">
      <c r="B85" s="2">
        <v>43988</v>
      </c>
      <c r="C85" s="21">
        <f>Table13[[#This Row],[China]]-'Cumulative Cases'!C84</f>
        <v>4</v>
      </c>
      <c r="D85" s="21">
        <f>Table13[[#This Row],[Italy]]-'Cumulative Cases'!D84</f>
        <v>270</v>
      </c>
      <c r="E85" s="21">
        <f>Table13[[#This Row],[Spain]]-'Cumulative Cases'!E84</f>
        <v>332</v>
      </c>
      <c r="F85" s="21">
        <f>Table13[[#This Row],[USA]]-'Cumulative Cases'!F84</f>
        <v>41526</v>
      </c>
      <c r="G85" s="21">
        <f>Table13[[#This Row],[France]]-'Cumulative Cases'!G84</f>
        <v>0</v>
      </c>
      <c r="H85" s="21">
        <f>Table13[[#This Row],[Iran]]-'Cumulative Cases'!H84</f>
        <v>2269</v>
      </c>
      <c r="I85" s="21">
        <f>Table13[[#This Row],[Germany]]-'Cumulative Cases'!I84</f>
        <v>492</v>
      </c>
      <c r="J85" s="21">
        <f>Table13[[#This Row],[South Korea]]-'Cumulative Cases'!J84</f>
        <v>51</v>
      </c>
      <c r="K85" s="21">
        <f>Table13[[#This Row],[UK]]-'Cumulative Cases'!K84</f>
        <v>1557</v>
      </c>
      <c r="L85" s="21">
        <f>Table13[[#This Row],[Canada]]-'Cumulative Cases'!L84</f>
        <v>691</v>
      </c>
      <c r="M85" s="21">
        <f>Table13[[#This Row],[India ]]-'Cumulative Cases'!M84</f>
        <v>10453</v>
      </c>
      <c r="N85" s="21">
        <f>Table13[[#This Row],[Japan]]-'Cumulative Cases'!N84</f>
        <v>86</v>
      </c>
      <c r="O85" s="22"/>
      <c r="P85" s="21">
        <f>Table13[[#This Row],[Brazil]]-'Cumulative Cases'!P84</f>
        <v>30103</v>
      </c>
      <c r="Q85" s="21">
        <f>Table13[[#This Row],[Russia]]-'Cumulative Cases'!Q84</f>
        <v>8855</v>
      </c>
      <c r="R85" s="21">
        <f>Table13[[#This Row],[Turkey]]-'Cumulative Cases'!R84</f>
        <v>0</v>
      </c>
      <c r="S85" s="22"/>
    </row>
    <row r="86" spans="2:19" x14ac:dyDescent="0.3">
      <c r="B86" s="2">
        <v>43989</v>
      </c>
      <c r="C86" s="21">
        <f>Table13[[#This Row],[China]]-'Cumulative Cases'!C85</f>
        <v>5</v>
      </c>
      <c r="D86" s="21">
        <f>Table13[[#This Row],[Italy]]-'Cumulative Cases'!D85</f>
        <v>197</v>
      </c>
      <c r="E86" s="21">
        <f>Table13[[#This Row],[Spain]]-'Cumulative Cases'!E85</f>
        <v>240</v>
      </c>
      <c r="F86" s="21">
        <f>Table13[[#This Row],[USA]]-'Cumulative Cases'!F85</f>
        <v>20058</v>
      </c>
      <c r="G86" s="21">
        <f>Table13[[#This Row],[France]]-'Cumulative Cases'!G85</f>
        <v>922</v>
      </c>
      <c r="H86" s="21">
        <f>Table13[[#This Row],[Iran]]-'Cumulative Cases'!H85</f>
        <v>2364</v>
      </c>
      <c r="I86" s="21">
        <f>Table13[[#This Row],[Germany]]-'Cumulative Cases'!I85</f>
        <v>0</v>
      </c>
      <c r="J86" s="21">
        <f>Table13[[#This Row],[South Korea]]-'Cumulative Cases'!J85</f>
        <v>57</v>
      </c>
      <c r="K86" s="21">
        <f>Table13[[#This Row],[UK]]-'Cumulative Cases'!K85</f>
        <v>1326</v>
      </c>
      <c r="L86" s="21">
        <f>Table13[[#This Row],[Canada]]-'Cumulative Cases'!L85</f>
        <v>682</v>
      </c>
      <c r="M86" s="21">
        <f>Table13[[#This Row],[India ]]-'Cumulative Cases'!M85</f>
        <v>10784</v>
      </c>
      <c r="N86" s="21">
        <f>Table13[[#This Row],[Japan]]-'Cumulative Cases'!N85</f>
        <v>38</v>
      </c>
      <c r="O86" s="22"/>
      <c r="P86" s="21">
        <f>Table13[[#This Row],[Brazil]]-'Cumulative Cases'!P85</f>
        <v>26380</v>
      </c>
      <c r="Q86" s="21">
        <f>Table13[[#This Row],[Russia]]-'Cumulative Cases'!Q85</f>
        <v>8984</v>
      </c>
      <c r="R86" s="21">
        <f>Table13[[#This Row],[Turkey]]-'Cumulative Cases'!R85</f>
        <v>1792</v>
      </c>
      <c r="S86" s="22"/>
    </row>
    <row r="87" spans="2:19" x14ac:dyDescent="0.3">
      <c r="B87" s="2">
        <v>43990</v>
      </c>
      <c r="C87" s="21">
        <f>Table13[[#This Row],[China]]-'Cumulative Cases'!C86</f>
        <v>4</v>
      </c>
      <c r="D87" s="21">
        <f>Table13[[#This Row],[Italy]]-'Cumulative Cases'!D86</f>
        <v>280</v>
      </c>
      <c r="E87" s="21">
        <f>Table13[[#This Row],[Spain]]-'Cumulative Cases'!E86</f>
        <v>167</v>
      </c>
      <c r="F87" s="21">
        <f>Table13[[#This Row],[USA]]-'Cumulative Cases'!F86</f>
        <v>17539</v>
      </c>
      <c r="G87" s="21">
        <f>Table13[[#This Row],[France]]-'Cumulative Cases'!G86</f>
        <v>0</v>
      </c>
      <c r="H87" s="21">
        <f>Table13[[#This Row],[Iran]]-'Cumulative Cases'!H86</f>
        <v>2043</v>
      </c>
      <c r="I87" s="21">
        <f>Table13[[#This Row],[Germany]]-'Cumulative Cases'!I86</f>
        <v>453</v>
      </c>
      <c r="J87" s="21">
        <f>Table13[[#This Row],[South Korea]]-'Cumulative Cases'!J86</f>
        <v>38</v>
      </c>
      <c r="K87" s="21">
        <f>Table13[[#This Row],[UK]]-'Cumulative Cases'!K86</f>
        <v>1205</v>
      </c>
      <c r="L87" s="21">
        <f>Table13[[#This Row],[Canada]]-'Cumulative Cases'!L86</f>
        <v>442</v>
      </c>
      <c r="M87" s="21">
        <f>Table13[[#This Row],[India ]]-'Cumulative Cases'!M86</f>
        <v>8589</v>
      </c>
      <c r="N87" s="21">
        <f>Table13[[#This Row],[Japan]]-'Cumulative Cases'!N86</f>
        <v>21</v>
      </c>
      <c r="O87" s="22"/>
      <c r="P87" s="21">
        <f>Table13[[#This Row],[Brazil]]-'Cumulative Cases'!P86</f>
        <v>15593</v>
      </c>
      <c r="Q87" s="21">
        <f>Table13[[#This Row],[Russia]]-'Cumulative Cases'!Q86</f>
        <v>8985</v>
      </c>
      <c r="R87" s="21">
        <f>Table13[[#This Row],[Turkey]]-'Cumulative Cases'!R86</f>
        <v>989</v>
      </c>
      <c r="S87" s="22"/>
    </row>
    <row r="88" spans="2:19" x14ac:dyDescent="0.3">
      <c r="B88" s="2">
        <v>43991</v>
      </c>
      <c r="C88" s="21">
        <f>Table13[[#This Row],[China]]-'Cumulative Cases'!C87</f>
        <v>3</v>
      </c>
      <c r="D88" s="21">
        <f>Table13[[#This Row],[Italy]]-'Cumulative Cases'!D87</f>
        <v>283</v>
      </c>
      <c r="E88" s="21">
        <f>Table13[[#This Row],[Spain]]-'Cumulative Cases'!E87</f>
        <v>249</v>
      </c>
      <c r="F88" s="21">
        <f>Table13[[#This Row],[USA]]-'Cumulative Cases'!F87</f>
        <v>19886</v>
      </c>
      <c r="G88" s="21">
        <f>Table13[[#This Row],[France]]-'Cumulative Cases'!G87</f>
        <v>211</v>
      </c>
      <c r="H88" s="21">
        <f>Table13[[#This Row],[Iran]]-'Cumulative Cases'!H87</f>
        <v>2095</v>
      </c>
      <c r="I88" s="21">
        <f>Table13[[#This Row],[Germany]]-'Cumulative Cases'!I87</f>
        <v>364</v>
      </c>
      <c r="J88" s="21">
        <f>Table13[[#This Row],[South Korea]]-'Cumulative Cases'!J87</f>
        <v>38</v>
      </c>
      <c r="K88" s="21">
        <f>Table13[[#This Row],[UK]]-'Cumulative Cases'!K87</f>
        <v>1741</v>
      </c>
      <c r="L88" s="21">
        <f>Table13[[#This Row],[Canada]]-'Cumulative Cases'!L87</f>
        <v>334</v>
      </c>
      <c r="M88" s="21">
        <f>Table13[[#This Row],[India ]]-'Cumulative Cases'!M87</f>
        <v>8652</v>
      </c>
      <c r="N88" s="21">
        <f>Table13[[#This Row],[Japan]]-'Cumulative Cases'!N87</f>
        <v>45</v>
      </c>
      <c r="O88" s="22"/>
      <c r="P88" s="21">
        <f>Table13[[#This Row],[Brazil]]-'Cumulative Cases'!P87</f>
        <v>25496</v>
      </c>
      <c r="Q88" s="21">
        <f>Table13[[#This Row],[Russia]]-'Cumulative Cases'!Q87</f>
        <v>8595</v>
      </c>
      <c r="R88" s="21">
        <f>Table13[[#This Row],[Turkey]]-'Cumulative Cases'!R87</f>
        <v>993</v>
      </c>
      <c r="S88" s="22"/>
    </row>
    <row r="89" spans="2:19" x14ac:dyDescent="0.3">
      <c r="B89" s="2">
        <v>43992</v>
      </c>
      <c r="C89" s="21">
        <f>Table13[[#This Row],[China]]-'Cumulative Cases'!C88</f>
        <v>3</v>
      </c>
      <c r="D89" s="21">
        <f>Table13[[#This Row],[Italy]]-'Cumulative Cases'!D88</f>
        <v>202</v>
      </c>
      <c r="E89" s="21">
        <f>Table13[[#This Row],[Spain]]-'Cumulative Cases'!E88</f>
        <v>314</v>
      </c>
      <c r="F89" s="21">
        <f>Table13[[#This Row],[USA]]-'Cumulative Cases'!F88</f>
        <v>21372</v>
      </c>
      <c r="G89" s="21">
        <f>Table13[[#This Row],[France]]-'Cumulative Cases'!G88</f>
        <v>403</v>
      </c>
      <c r="H89" s="21">
        <f>Table13[[#This Row],[Iran]]-'Cumulative Cases'!H88</f>
        <v>2011</v>
      </c>
      <c r="I89" s="21">
        <f>Table13[[#This Row],[Germany]]-'Cumulative Cases'!I88</f>
        <v>289</v>
      </c>
      <c r="J89" s="21">
        <f>Table13[[#This Row],[South Korea]]-'Cumulative Cases'!J88</f>
        <v>50</v>
      </c>
      <c r="K89" s="21">
        <f>Table13[[#This Row],[UK]]-'Cumulative Cases'!K88</f>
        <v>1003</v>
      </c>
      <c r="L89" s="21">
        <f>Table13[[#This Row],[Canada]]-'Cumulative Cases'!L88</f>
        <v>586</v>
      </c>
      <c r="M89" s="21">
        <f>Table13[[#This Row],[India ]]-'Cumulative Cases'!M88</f>
        <v>12354</v>
      </c>
      <c r="N89" s="21">
        <f>Table13[[#This Row],[Japan]]-'Cumulative Cases'!N88</f>
        <v>38</v>
      </c>
      <c r="O89" s="22"/>
      <c r="P89" s="21">
        <f>Table13[[#This Row],[Brazil]]-'Cumulative Cases'!P88</f>
        <v>28112</v>
      </c>
      <c r="Q89" s="21">
        <f>Table13[[#This Row],[Russia]]-'Cumulative Cases'!Q88</f>
        <v>8404</v>
      </c>
      <c r="R89" s="21">
        <f>Table13[[#This Row],[Turkey]]-'Cumulative Cases'!R88</f>
        <v>922</v>
      </c>
      <c r="S89" s="22"/>
    </row>
    <row r="90" spans="2:19" x14ac:dyDescent="0.3">
      <c r="B90" s="2">
        <v>43993</v>
      </c>
      <c r="C90" s="21">
        <f>Table13[[#This Row],[China]]-'Cumulative Cases'!C89</f>
        <v>11</v>
      </c>
      <c r="D90" s="21">
        <f>Table13[[#This Row],[Italy]]-'Cumulative Cases'!D89</f>
        <v>379</v>
      </c>
      <c r="E90" s="21">
        <f>Table13[[#This Row],[Spain]]-'Cumulative Cases'!E89</f>
        <v>427</v>
      </c>
      <c r="F90" s="21">
        <f>Table13[[#This Row],[USA]]-'Cumulative Cases'!F89</f>
        <v>21127</v>
      </c>
      <c r="G90" s="21">
        <f>Table13[[#This Row],[France]]-'Cumulative Cases'!G89</f>
        <v>545</v>
      </c>
      <c r="H90" s="21">
        <f>Table13[[#This Row],[Iran]]-'Cumulative Cases'!H89</f>
        <v>2218</v>
      </c>
      <c r="I90" s="21">
        <f>Table13[[#This Row],[Germany]]-'Cumulative Cases'!I89</f>
        <v>0</v>
      </c>
      <c r="J90" s="21">
        <f>Table13[[#This Row],[South Korea]]-'Cumulative Cases'!J89</f>
        <v>45</v>
      </c>
      <c r="K90" s="21">
        <f>Table13[[#This Row],[UK]]-'Cumulative Cases'!K89</f>
        <v>1266</v>
      </c>
      <c r="L90" s="21">
        <f>Table13[[#This Row],[Canada]]-'Cumulative Cases'!L89</f>
        <v>412</v>
      </c>
      <c r="M90" s="21">
        <f>Table13[[#This Row],[India ]]-'Cumulative Cases'!M89</f>
        <v>10999</v>
      </c>
      <c r="N90" s="21">
        <f>Table13[[#This Row],[Japan]]-'Cumulative Cases'!N89</f>
        <v>42</v>
      </c>
      <c r="O90" s="22"/>
      <c r="P90" s="21">
        <f>Table13[[#This Row],[Brazil]]-'Cumulative Cases'!P89</f>
        <v>39928</v>
      </c>
      <c r="Q90" s="21">
        <f>Table13[[#This Row],[Russia]]-'Cumulative Cases'!Q89</f>
        <v>8779</v>
      </c>
      <c r="R90" s="21">
        <f>Table13[[#This Row],[Turkey]]-'Cumulative Cases'!R89</f>
        <v>987</v>
      </c>
      <c r="S90" s="22"/>
    </row>
    <row r="91" spans="2:19" x14ac:dyDescent="0.3">
      <c r="B91" s="2">
        <v>43994</v>
      </c>
      <c r="C91" s="21">
        <f>Table13[[#This Row],[China]]-'Cumulative Cases'!C90</f>
        <v>9</v>
      </c>
      <c r="D91" s="21">
        <f>Table13[[#This Row],[Italy]]-'Cumulative Cases'!D90</f>
        <v>393</v>
      </c>
      <c r="E91" s="21">
        <f>Table13[[#This Row],[Spain]]-'Cumulative Cases'!E90</f>
        <v>502</v>
      </c>
      <c r="F91" s="21">
        <f>Table13[[#This Row],[USA]]-'Cumulative Cases'!F90</f>
        <v>24505</v>
      </c>
      <c r="G91" s="21">
        <f>Table13[[#This Row],[France]]-'Cumulative Cases'!G90</f>
        <v>425</v>
      </c>
      <c r="H91" s="21">
        <f>Table13[[#This Row],[Iran]]-'Cumulative Cases'!H90</f>
        <v>2369</v>
      </c>
      <c r="I91" s="21">
        <f>Table13[[#This Row],[Germany]]-'Cumulative Cases'!I90</f>
        <v>0</v>
      </c>
      <c r="J91" s="21">
        <f>Table13[[#This Row],[South Korea]]-'Cumulative Cases'!J90</f>
        <v>56</v>
      </c>
      <c r="K91" s="21">
        <f>Table13[[#This Row],[UK]]-'Cumulative Cases'!K90</f>
        <v>1541</v>
      </c>
      <c r="L91" s="21">
        <f>Table13[[#This Row],[Canada]]-'Cumulative Cases'!L90</f>
        <v>421</v>
      </c>
      <c r="M91" s="21">
        <f>Table13[[#This Row],[India ]]-'Cumulative Cases'!M90</f>
        <v>11573</v>
      </c>
      <c r="N91" s="21">
        <f>Table13[[#This Row],[Japan]]-'Cumulative Cases'!N90</f>
        <v>61</v>
      </c>
      <c r="O91" s="22"/>
      <c r="P91" s="21">
        <f>Table13[[#This Row],[Brazil]]-'Cumulative Cases'!P90</f>
        <v>21909</v>
      </c>
      <c r="Q91" s="21">
        <f>Table13[[#This Row],[Russia]]-'Cumulative Cases'!Q90</f>
        <v>8987</v>
      </c>
      <c r="R91" s="21">
        <f>Table13[[#This Row],[Turkey]]-'Cumulative Cases'!R90</f>
        <v>1195</v>
      </c>
      <c r="S91" s="22"/>
    </row>
    <row r="92" spans="2:19" x14ac:dyDescent="0.3">
      <c r="B92" s="2">
        <v>43995</v>
      </c>
      <c r="C92" s="21">
        <f>Table13[[#This Row],[China]]-'Cumulative Cases'!C91</f>
        <v>9</v>
      </c>
      <c r="D92" s="21">
        <f>Table13[[#This Row],[Italy]]-'Cumulative Cases'!D91</f>
        <v>116</v>
      </c>
      <c r="E92" s="21">
        <f>Table13[[#This Row],[Spain]]-'Cumulative Cases'!E91</f>
        <v>396</v>
      </c>
      <c r="F92" s="21">
        <f>Table13[[#This Row],[USA]]-'Cumulative Cases'!F91</f>
        <v>33957</v>
      </c>
      <c r="G92" s="21">
        <f>Table13[[#This Row],[France]]-'Cumulative Cases'!G91</f>
        <v>1252</v>
      </c>
      <c r="H92" s="21">
        <f>Table13[[#This Row],[Iran]]-'Cumulative Cases'!H91</f>
        <v>2430</v>
      </c>
      <c r="I92" s="21">
        <f>Table13[[#This Row],[Germany]]-'Cumulative Cases'!I91</f>
        <v>905</v>
      </c>
      <c r="J92" s="21">
        <f>Table13[[#This Row],[South Korea]]-'Cumulative Cases'!J91</f>
        <v>48</v>
      </c>
      <c r="K92" s="21">
        <f>Table13[[#This Row],[UK]]-'Cumulative Cases'!K91</f>
        <v>1425</v>
      </c>
      <c r="L92" s="21">
        <f>Table13[[#This Row],[Canada]]-'Cumulative Cases'!L91</f>
        <v>475</v>
      </c>
      <c r="M92" s="21">
        <f>Table13[[#This Row],[India ]]-'Cumulative Cases'!M91</f>
        <v>12221</v>
      </c>
      <c r="N92" s="21">
        <f>Table13[[#This Row],[Japan]]-'Cumulative Cases'!N91</f>
        <v>45</v>
      </c>
      <c r="O92" s="22"/>
      <c r="P92" s="21">
        <f>Table13[[#This Row],[Brazil]]-'Cumulative Cases'!P91</f>
        <v>23468</v>
      </c>
      <c r="Q92" s="21">
        <f>Table13[[#This Row],[Russia]]-'Cumulative Cases'!Q91</f>
        <v>8706</v>
      </c>
      <c r="R92" s="21">
        <f>Table13[[#This Row],[Turkey]]-'Cumulative Cases'!R91</f>
        <v>1459</v>
      </c>
      <c r="S92" s="22"/>
    </row>
    <row r="93" spans="2:19" x14ac:dyDescent="0.3">
      <c r="B93" s="2">
        <v>43996</v>
      </c>
      <c r="C93" s="21">
        <f>Table13[[#This Row],[China]]-'Cumulative Cases'!C92</f>
        <v>57</v>
      </c>
      <c r="D93" s="21">
        <f>Table13[[#This Row],[Italy]]-'Cumulative Cases'!D92</f>
        <v>338</v>
      </c>
      <c r="E93" s="21">
        <f>Table13[[#This Row],[Spain]]-'Cumulative Cases'!E92</f>
        <v>323</v>
      </c>
      <c r="F93" s="21">
        <f>Table13[[#This Row],[USA]]-'Cumulative Cases'!F92</f>
        <v>16773</v>
      </c>
      <c r="G93" s="21">
        <f>Table13[[#This Row],[France]]-'Cumulative Cases'!G92</f>
        <v>0</v>
      </c>
      <c r="H93" s="21">
        <f>Table13[[#This Row],[Iran]]-'Cumulative Cases'!H92</f>
        <v>2472</v>
      </c>
      <c r="I93" s="21">
        <f>Table13[[#This Row],[Germany]]-'Cumulative Cases'!I92</f>
        <v>7</v>
      </c>
      <c r="J93" s="21">
        <f>Table13[[#This Row],[South Korea]]-'Cumulative Cases'!J92</f>
        <v>34</v>
      </c>
      <c r="K93" s="21">
        <f>Table13[[#This Row],[UK]]-'Cumulative Cases'!K92</f>
        <v>1514</v>
      </c>
      <c r="L93" s="21">
        <f>Table13[[#This Row],[Canada]]-'Cumulative Cases'!L92</f>
        <v>367</v>
      </c>
      <c r="M93" s="21">
        <f>Table13[[#This Row],[India ]]-'Cumulative Cases'!M92</f>
        <v>11275</v>
      </c>
      <c r="N93" s="21">
        <f>Table13[[#This Row],[Japan]]-'Cumulative Cases'!N92</f>
        <v>75</v>
      </c>
      <c r="O93" s="22"/>
      <c r="P93" s="21">
        <f>Table13[[#This Row],[Brazil]]-'Cumulative Cases'!P92</f>
        <v>19919</v>
      </c>
      <c r="Q93" s="21">
        <f>Table13[[#This Row],[Russia]]-'Cumulative Cases'!Q92</f>
        <v>8835</v>
      </c>
      <c r="R93" s="21">
        <f>Table13[[#This Row],[Turkey]]-'Cumulative Cases'!R92</f>
        <v>1562</v>
      </c>
      <c r="S93" s="22"/>
    </row>
    <row r="94" spans="2:19" x14ac:dyDescent="0.3">
      <c r="B94" s="2">
        <v>43997</v>
      </c>
      <c r="C94" s="21">
        <f>Table13[[#This Row],[China]]-'Cumulative Cases'!C93</f>
        <v>49</v>
      </c>
      <c r="D94" s="21">
        <f>Table13[[#This Row],[Italy]]-'Cumulative Cases'!D93</f>
        <v>301</v>
      </c>
      <c r="E94" s="21">
        <f>Table13[[#This Row],[Spain]]-'Cumulative Cases'!E93</f>
        <v>181</v>
      </c>
      <c r="F94" s="21">
        <f>Table13[[#This Row],[USA]]-'Cumulative Cases'!F93</f>
        <v>19940</v>
      </c>
      <c r="G94" s="21">
        <f>Table13[[#This Row],[France]]-'Cumulative Cases'!G93</f>
        <v>407</v>
      </c>
      <c r="H94" s="21">
        <f>Table13[[#This Row],[Iran]]-'Cumulative Cases'!H93</f>
        <v>2449</v>
      </c>
      <c r="I94" s="21">
        <f>Table13[[#This Row],[Germany]]-'Cumulative Cases'!I93</f>
        <v>248</v>
      </c>
      <c r="J94" s="21">
        <f>Table13[[#This Row],[South Korea]]-'Cumulative Cases'!J93</f>
        <v>36</v>
      </c>
      <c r="K94" s="21">
        <f>Table13[[#This Row],[UK]]-'Cumulative Cases'!K93</f>
        <v>968</v>
      </c>
      <c r="L94" s="21">
        <f>Table13[[#This Row],[Canada]]-'Cumulative Cases'!L93</f>
        <v>335</v>
      </c>
      <c r="M94" s="21">
        <f>Table13[[#This Row],[India ]]-'Cumulative Cases'!M93</f>
        <v>9944</v>
      </c>
      <c r="N94" s="21">
        <f>Table13[[#This Row],[Japan]]-'Cumulative Cases'!N93</f>
        <v>54</v>
      </c>
      <c r="O94" s="22"/>
      <c r="P94" s="21">
        <f>Table13[[#This Row],[Brazil]]-'Cumulative Cases'!P93</f>
        <v>21178</v>
      </c>
      <c r="Q94" s="21">
        <f>Table13[[#This Row],[Russia]]-'Cumulative Cases'!Q93</f>
        <v>8246</v>
      </c>
      <c r="R94" s="21">
        <f>Table13[[#This Row],[Turkey]]-'Cumulative Cases'!R93</f>
        <v>1592</v>
      </c>
      <c r="S94" s="22"/>
    </row>
    <row r="95" spans="2:19" x14ac:dyDescent="0.3">
      <c r="B95" s="2">
        <v>43998</v>
      </c>
      <c r="C95" s="21">
        <f>Table13[[#This Row],[China]]-'Cumulative Cases'!C94</f>
        <v>40</v>
      </c>
      <c r="D95" s="21">
        <f>Table13[[#This Row],[Italy]]-'Cumulative Cases'!D94</f>
        <v>210</v>
      </c>
      <c r="E95" s="21">
        <f>Table13[[#This Row],[Spain]]-'Cumulative Cases'!E94</f>
        <v>219</v>
      </c>
      <c r="F95" s="21">
        <f>Table13[[#This Row],[USA]]-'Cumulative Cases'!F94</f>
        <v>22997</v>
      </c>
      <c r="G95" s="21">
        <f>Table13[[#This Row],[France]]-'Cumulative Cases'!G94</f>
        <v>152</v>
      </c>
      <c r="H95" s="21">
        <f>Table13[[#This Row],[Iran]]-'Cumulative Cases'!H94</f>
        <v>2563</v>
      </c>
      <c r="I95" s="21">
        <f>Table13[[#This Row],[Germany]]-'Cumulative Cases'!I94</f>
        <v>372</v>
      </c>
      <c r="J95" s="21">
        <f>Table13[[#This Row],[South Korea]]-'Cumulative Cases'!J94</f>
        <v>34</v>
      </c>
      <c r="K95" s="21">
        <f>Table13[[#This Row],[UK]]-'Cumulative Cases'!K94</f>
        <v>1279</v>
      </c>
      <c r="L95" s="21">
        <f>Table13[[#This Row],[Canada]]-'Cumulative Cases'!L94</f>
        <v>353</v>
      </c>
      <c r="M95" s="21">
        <f>Table13[[#This Row],[India ]]-'Cumulative Cases'!M94</f>
        <v>9970</v>
      </c>
      <c r="N95" s="21">
        <f>Table13[[#This Row],[Japan]]-'Cumulative Cases'!N94</f>
        <v>61</v>
      </c>
      <c r="O95" s="22"/>
      <c r="P95" s="21">
        <f>Table13[[#This Row],[Brazil]]-'Cumulative Cases'!P94</f>
        <v>30771</v>
      </c>
      <c r="Q95" s="21">
        <f>Table13[[#This Row],[Russia]]-'Cumulative Cases'!Q94</f>
        <v>8248</v>
      </c>
      <c r="R95" s="21">
        <f>Table13[[#This Row],[Turkey]]-'Cumulative Cases'!R94</f>
        <v>1467</v>
      </c>
      <c r="S95" s="22"/>
    </row>
    <row r="96" spans="2:19" x14ac:dyDescent="0.3">
      <c r="B96" s="2">
        <v>43999</v>
      </c>
      <c r="C96" s="21">
        <f>Table13[[#This Row],[China]]-'Cumulative Cases'!C95</f>
        <v>44</v>
      </c>
      <c r="D96" s="21">
        <f>Table13[[#This Row],[Italy]]-'Cumulative Cases'!D95</f>
        <v>328</v>
      </c>
      <c r="E96" s="21">
        <f>Table13[[#This Row],[Spain]]-'Cumulative Cases'!E95</f>
        <v>355</v>
      </c>
      <c r="F96" s="21">
        <f>Table13[[#This Row],[USA]]-'Cumulative Cases'!F95</f>
        <v>25088</v>
      </c>
      <c r="G96" s="21">
        <f>Table13[[#This Row],[France]]-'Cumulative Cases'!G95</f>
        <v>344</v>
      </c>
      <c r="H96" s="21">
        <f>Table13[[#This Row],[Iran]]-'Cumulative Cases'!H95</f>
        <v>2612</v>
      </c>
      <c r="I96" s="21">
        <f>Table13[[#This Row],[Germany]]-'Cumulative Cases'!I95</f>
        <v>766</v>
      </c>
      <c r="J96" s="21">
        <f>Table13[[#This Row],[South Korea]]-'Cumulative Cases'!J95</f>
        <v>43</v>
      </c>
      <c r="K96" s="21">
        <f>Table13[[#This Row],[UK]]-'Cumulative Cases'!K95</f>
        <v>1115</v>
      </c>
      <c r="L96" s="21">
        <f>Table13[[#This Row],[Canada]]-'Cumulative Cases'!L95</f>
        <v>351</v>
      </c>
      <c r="M96" s="21">
        <f>Table13[[#This Row],[India ]]-'Cumulative Cases'!M95</f>
        <v>7980</v>
      </c>
      <c r="N96" s="21">
        <f>Table13[[#This Row],[Japan]]-'Cumulative Cases'!N95</f>
        <v>1</v>
      </c>
      <c r="O96" s="22"/>
      <c r="P96" s="21">
        <f>Table13[[#This Row],[Brazil]]-'Cumulative Cases'!P95</f>
        <v>30035</v>
      </c>
      <c r="Q96" s="21">
        <f>Table13[[#This Row],[Russia]]-'Cumulative Cases'!Q95</f>
        <v>7843</v>
      </c>
      <c r="R96" s="21">
        <f>Table13[[#This Row],[Turkey]]-'Cumulative Cases'!R95</f>
        <v>1429</v>
      </c>
      <c r="S96" s="22"/>
    </row>
    <row r="97" spans="2:19" x14ac:dyDescent="0.3">
      <c r="B97" s="2">
        <v>44000</v>
      </c>
      <c r="C97" s="21">
        <f>Table13[[#This Row],[China]]-'Cumulative Cases'!C96</f>
        <v>28</v>
      </c>
      <c r="D97" s="21">
        <f>Table13[[#This Row],[Italy]]-'Cumulative Cases'!D96</f>
        <v>331</v>
      </c>
      <c r="E97" s="21">
        <f>Table13[[#This Row],[Spain]]-'Cumulative Cases'!E96</f>
        <v>585</v>
      </c>
      <c r="F97" s="21">
        <f>Table13[[#This Row],[USA]]-'Cumulative Cases'!F96</f>
        <v>27185</v>
      </c>
      <c r="G97" s="21">
        <f>Table13[[#This Row],[France]]-'Cumulative Cases'!G96</f>
        <v>458</v>
      </c>
      <c r="H97" s="21">
        <f>Table13[[#This Row],[Iran]]-'Cumulative Cases'!H96</f>
        <v>2596</v>
      </c>
      <c r="I97" s="21">
        <f>Table13[[#This Row],[Germany]]-'Cumulative Cases'!I96</f>
        <v>699</v>
      </c>
      <c r="J97" s="21">
        <f>Table13[[#This Row],[South Korea]]-'Cumulative Cases'!J96</f>
        <v>59</v>
      </c>
      <c r="K97" s="21">
        <f>Table13[[#This Row],[UK]]-'Cumulative Cases'!K96</f>
        <v>1218</v>
      </c>
      <c r="L97" s="21">
        <f>Table13[[#This Row],[Canada]]-'Cumulative Cases'!L96</f>
        <v>372</v>
      </c>
      <c r="M97" s="21">
        <f>Table13[[#This Row],[India ]]-'Cumulative Cases'!M96</f>
        <v>17376</v>
      </c>
      <c r="N97" s="21">
        <f>Table13[[#This Row],[Japan]]-'Cumulative Cases'!N96</f>
        <v>44</v>
      </c>
      <c r="O97" s="22"/>
      <c r="P97" s="21">
        <f>Table13[[#This Row],[Brazil]]-'Cumulative Cases'!P96</f>
        <v>30743</v>
      </c>
      <c r="Q97" s="21">
        <f>Table13[[#This Row],[Russia]]-'Cumulative Cases'!Q96</f>
        <v>7790</v>
      </c>
      <c r="R97" s="21">
        <f>Table13[[#This Row],[Turkey]]-'Cumulative Cases'!R96</f>
        <v>1304</v>
      </c>
      <c r="S97" s="22"/>
    </row>
    <row r="98" spans="2:19" x14ac:dyDescent="0.3">
      <c r="B98" s="2">
        <v>44001</v>
      </c>
      <c r="C98" s="21">
        <f>Table13[[#This Row],[China]]-'Cumulative Cases'!C97</f>
        <v>32</v>
      </c>
      <c r="D98" s="21">
        <f>Table13[[#This Row],[Italy]]-'Cumulative Cases'!D97</f>
        <v>0</v>
      </c>
      <c r="E98" s="21">
        <f>Table13[[#This Row],[Spain]]-'Cumulative Cases'!E97</f>
        <v>307</v>
      </c>
      <c r="F98" s="21">
        <f>Table13[[#This Row],[USA]]-'Cumulative Cases'!F97</f>
        <v>31977</v>
      </c>
      <c r="G98" s="21">
        <f>Table13[[#This Row],[France]]-'Cumulative Cases'!G97</f>
        <v>467</v>
      </c>
      <c r="H98" s="21">
        <f>Table13[[#This Row],[Iran]]-'Cumulative Cases'!H97</f>
        <v>2615</v>
      </c>
      <c r="I98" s="21">
        <f>Table13[[#This Row],[Germany]]-'Cumulative Cases'!I97</f>
        <v>780</v>
      </c>
      <c r="J98" s="21">
        <f>Table13[[#This Row],[South Korea]]-'Cumulative Cases'!J97</f>
        <v>49</v>
      </c>
      <c r="K98" s="21">
        <f>Table13[[#This Row],[UK]]-'Cumulative Cases'!K97</f>
        <v>1346</v>
      </c>
      <c r="L98" s="21">
        <f>Table13[[#This Row],[Canada]]-'Cumulative Cases'!L97</f>
        <v>419</v>
      </c>
      <c r="M98" s="21">
        <f>Table13[[#This Row],[India ]]-'Cumulative Cases'!M97</f>
        <v>14365</v>
      </c>
      <c r="N98" s="21">
        <f>Table13[[#This Row],[Japan]]-'Cumulative Cases'!N97</f>
        <v>70</v>
      </c>
      <c r="O98" s="22"/>
      <c r="P98" s="21">
        <f>Table13[[#This Row],[Brazil]]-'Cumulative Cases'!P97</f>
        <v>44187</v>
      </c>
      <c r="Q98" s="21">
        <f>Table13[[#This Row],[Russia]]-'Cumulative Cases'!Q97</f>
        <v>7972</v>
      </c>
      <c r="R98" s="21">
        <f>Table13[[#This Row],[Turkey]]-'Cumulative Cases'!R97</f>
        <v>1214</v>
      </c>
      <c r="S98" s="22"/>
    </row>
    <row r="99" spans="2:19" x14ac:dyDescent="0.3">
      <c r="B99" s="2">
        <v>44002</v>
      </c>
      <c r="C99" s="21">
        <f>Table13[[#This Row],[China]]-'Cumulative Cases'!C98</f>
        <v>27</v>
      </c>
      <c r="D99" s="21">
        <f>Table13[[#This Row],[Italy]]-'Cumulative Cases'!D98</f>
        <v>116</v>
      </c>
      <c r="E99" s="21">
        <f>Table13[[#This Row],[Spain]]-'Cumulative Cases'!E98</f>
        <v>363</v>
      </c>
      <c r="F99" s="21">
        <f>Table13[[#This Row],[USA]]-'Cumulative Cases'!F98</f>
        <v>35003</v>
      </c>
      <c r="G99" s="21">
        <f>Table13[[#This Row],[France]]-'Cumulative Cases'!G98</f>
        <v>811</v>
      </c>
      <c r="H99" s="21">
        <f>Table13[[#This Row],[Iran]]-'Cumulative Cases'!H98</f>
        <v>2322</v>
      </c>
      <c r="I99" s="21">
        <f>Table13[[#This Row],[Germany]]-'Cumulative Cases'!I98</f>
        <v>370</v>
      </c>
      <c r="J99" s="21">
        <f>Table13[[#This Row],[South Korea]]-'Cumulative Cases'!J98</f>
        <v>67</v>
      </c>
      <c r="K99" s="21">
        <f>Table13[[#This Row],[UK]]-'Cumulative Cases'!K98</f>
        <v>1295</v>
      </c>
      <c r="L99" s="21">
        <f>Table13[[#This Row],[Canada]]-'Cumulative Cases'!L98</f>
        <v>394</v>
      </c>
      <c r="M99" s="21">
        <f>Table13[[#This Row],[India ]]-'Cumulative Cases'!M98</f>
        <v>15153</v>
      </c>
      <c r="N99" s="21">
        <f>Table13[[#This Row],[Japan]]-'Cumulative Cases'!N98</f>
        <v>122</v>
      </c>
      <c r="O99" s="22"/>
      <c r="P99" s="21">
        <f>Table13[[#This Row],[Brazil]]-'Cumulative Cases'!P98</f>
        <v>33469</v>
      </c>
      <c r="Q99" s="21">
        <f>Table13[[#This Row],[Russia]]-'Cumulative Cases'!Q98</f>
        <v>7889</v>
      </c>
      <c r="R99" s="21">
        <f>Table13[[#This Row],[Turkey]]-'Cumulative Cases'!R98</f>
        <v>1248</v>
      </c>
      <c r="S99" s="22"/>
    </row>
    <row r="100" spans="2:19" x14ac:dyDescent="0.3">
      <c r="B100" s="2">
        <v>44003</v>
      </c>
      <c r="C100" s="21">
        <f>Table13[[#This Row],[China]]-'Cumulative Cases'!C99</f>
        <v>26</v>
      </c>
      <c r="D100" s="21">
        <f>Table13[[#This Row],[Italy]]-'Cumulative Cases'!D99</f>
        <v>224</v>
      </c>
      <c r="E100" s="21">
        <f>Table13[[#This Row],[Spain]]-'Cumulative Cases'!E99</f>
        <v>334</v>
      </c>
      <c r="F100" s="21">
        <f>Table13[[#This Row],[USA]]-'Cumulative Cases'!F99</f>
        <v>30103</v>
      </c>
      <c r="G100" s="21">
        <f>Table13[[#This Row],[France]]-'Cumulative Cases'!G99</f>
        <v>641</v>
      </c>
      <c r="H100" s="21">
        <f>Table13[[#This Row],[Iran]]-'Cumulative Cases'!H99</f>
        <v>2368</v>
      </c>
      <c r="I100" s="21">
        <f>Table13[[#This Row],[Germany]]-'Cumulative Cases'!I99</f>
        <v>615</v>
      </c>
      <c r="J100" s="21">
        <f>Table13[[#This Row],[South Korea]]-'Cumulative Cases'!J99</f>
        <v>48</v>
      </c>
      <c r="K100" s="21">
        <f>Table13[[#This Row],[UK]]-'Cumulative Cases'!K99</f>
        <v>1221</v>
      </c>
      <c r="L100" s="21">
        <f>Table13[[#This Row],[Canada]]-'Cumulative Cases'!L99</f>
        <v>327</v>
      </c>
      <c r="M100" s="21">
        <f>Table13[[#This Row],[India ]]-'Cumulative Cases'!M99</f>
        <v>18784</v>
      </c>
      <c r="N100" s="21">
        <f>Table13[[#This Row],[Japan]]-'Cumulative Cases'!N99</f>
        <v>56</v>
      </c>
      <c r="O100" s="22"/>
      <c r="P100" s="21">
        <f>Table13[[#This Row],[Brazil]]-'Cumulative Cases'!P99</f>
        <v>30208</v>
      </c>
      <c r="Q100" s="21">
        <f>Table13[[#This Row],[Russia]]-'Cumulative Cases'!Q99</f>
        <v>7728</v>
      </c>
      <c r="R100" s="21">
        <f>Table13[[#This Row],[Turkey]]-'Cumulative Cases'!R99</f>
        <v>1192</v>
      </c>
      <c r="S100" s="22"/>
    </row>
    <row r="101" spans="2:19" x14ac:dyDescent="0.3">
      <c r="B101" s="2">
        <v>44004</v>
      </c>
      <c r="C101" s="21">
        <f>Table13[[#This Row],[China]]-'Cumulative Cases'!C100</f>
        <v>18</v>
      </c>
      <c r="D101" s="21">
        <f>Table13[[#This Row],[Italy]]-'Cumulative Cases'!D100</f>
        <v>221</v>
      </c>
      <c r="E101" s="21">
        <f>Table13[[#This Row],[Spain]]-'Cumulative Cases'!E100</f>
        <v>232</v>
      </c>
      <c r="F101" s="21">
        <f>Table13[[#This Row],[USA]]-'Cumulative Cases'!F100</f>
        <v>23422</v>
      </c>
      <c r="G101" s="21">
        <f>Table13[[#This Row],[France]]-'Cumulative Cases'!G100</f>
        <v>284</v>
      </c>
      <c r="H101" s="21">
        <f>Table13[[#This Row],[Iran]]-'Cumulative Cases'!H100</f>
        <v>2573</v>
      </c>
      <c r="I101" s="21">
        <f>Table13[[#This Row],[Germany]]-'Cumulative Cases'!I100</f>
        <v>300</v>
      </c>
      <c r="J101" s="22"/>
      <c r="K101" s="21">
        <f>Table13[[#This Row],[UK]]-'Cumulative Cases'!K100</f>
        <v>958</v>
      </c>
      <c r="L101" s="21">
        <f>Table13[[#This Row],[Canada]]-'Cumulative Cases'!L100</f>
        <v>212</v>
      </c>
      <c r="M101" s="21">
        <f>Table13[[#This Row],[India ]]-'Cumulative Cases'!M100</f>
        <v>13701</v>
      </c>
      <c r="N101" s="21">
        <f>Table13[[#This Row],[Japan]]-'Cumulative Cases'!N100</f>
        <v>0</v>
      </c>
      <c r="O101" s="22"/>
      <c r="P101" s="21">
        <f>Table13[[#This Row],[Brazil]]-'Cumulative Cases'!P100</f>
        <v>16973</v>
      </c>
      <c r="Q101" s="21">
        <f>Table13[[#This Row],[Russia]]-'Cumulative Cases'!Q100</f>
        <v>7600</v>
      </c>
      <c r="R101" s="21">
        <f>Table13[[#This Row],[Turkey]]-'Cumulative Cases'!R100</f>
        <v>1212</v>
      </c>
      <c r="S101" s="22"/>
    </row>
    <row r="102" spans="2:19" x14ac:dyDescent="0.3">
      <c r="B102" s="2">
        <v>44005</v>
      </c>
      <c r="C102" s="21">
        <f>Table13[[#This Row],[China]]-'Cumulative Cases'!C101</f>
        <v>22</v>
      </c>
      <c r="D102" s="21">
        <f>Table13[[#This Row],[Italy]]-'Cumulative Cases'!D101</f>
        <v>113</v>
      </c>
      <c r="E102" s="21">
        <f>Table13[[#This Row],[Spain]]-'Cumulative Cases'!E101</f>
        <v>248</v>
      </c>
      <c r="F102" s="21">
        <f>Table13[[#This Row],[USA]]-'Cumulative Cases'!F101</f>
        <v>48859</v>
      </c>
      <c r="G102" s="21">
        <f>Table13[[#This Row],[France]]-'Cumulative Cases'!G101</f>
        <v>890</v>
      </c>
      <c r="H102" s="21">
        <f>Table13[[#This Row],[Iran]]-'Cumulative Cases'!H101</f>
        <v>2445</v>
      </c>
      <c r="I102" s="21">
        <f>Table13[[#This Row],[Germany]]-'Cumulative Cases'!I101</f>
        <v>543</v>
      </c>
      <c r="J102" s="22"/>
      <c r="K102" s="21">
        <f>Table13[[#This Row],[UK]]-'Cumulative Cases'!K101</f>
        <v>921</v>
      </c>
      <c r="L102" s="21">
        <f>Table13[[#This Row],[Canada]]-'Cumulative Cases'!L101</f>
        <v>407</v>
      </c>
      <c r="M102" s="21">
        <f>Table13[[#This Row],[India ]]-'Cumulative Cases'!M101</f>
        <v>15888</v>
      </c>
      <c r="N102" s="21">
        <f>Table13[[#This Row],[Japan]]-'Cumulative Cases'!N101</f>
        <v>72</v>
      </c>
      <c r="O102" s="22"/>
      <c r="P102" s="21">
        <f>Table13[[#This Row],[Brazil]]-'Cumulative Cases'!P101</f>
        <v>27081</v>
      </c>
      <c r="Q102" s="21">
        <f>Table13[[#This Row],[Russia]]-'Cumulative Cases'!Q101</f>
        <v>7425</v>
      </c>
      <c r="R102" s="21">
        <f>Table13[[#This Row],[Turkey]]-'Cumulative Cases'!R101</f>
        <v>1268</v>
      </c>
      <c r="S102" s="22"/>
    </row>
    <row r="103" spans="2:19" x14ac:dyDescent="0.3">
      <c r="B103" s="2">
        <v>44006</v>
      </c>
      <c r="C103" s="21">
        <f>Table13[[#This Row],[China]]-'Cumulative Cases'!C102</f>
        <v>12</v>
      </c>
      <c r="D103" s="21">
        <f>Table13[[#This Row],[Italy]]-'Cumulative Cases'!D102</f>
        <v>0</v>
      </c>
      <c r="E103" s="21">
        <f>Table13[[#This Row],[Spain]]-'Cumulative Cases'!E102</f>
        <v>334</v>
      </c>
      <c r="F103" s="21">
        <f>Table13[[#This Row],[USA]]-'Cumulative Cases'!F102</f>
        <v>24807</v>
      </c>
      <c r="G103" s="21">
        <f>Table13[[#This Row],[France]]-'Cumulative Cases'!G102</f>
        <v>0</v>
      </c>
      <c r="H103" s="21">
        <f>Table13[[#This Row],[Iran]]-'Cumulative Cases'!H102</f>
        <v>2531</v>
      </c>
      <c r="I103" s="21">
        <f>Table13[[#This Row],[Germany]]-'Cumulative Cases'!I102</f>
        <v>659</v>
      </c>
      <c r="J103" s="22"/>
      <c r="K103" s="21">
        <f>Table13[[#This Row],[UK]]-'Cumulative Cases'!K102</f>
        <v>652</v>
      </c>
      <c r="L103" s="21">
        <f>Table13[[#This Row],[Canada]]-'Cumulative Cases'!L102</f>
        <v>274</v>
      </c>
      <c r="M103" s="21">
        <f>Table13[[#This Row],[India ]]-'Cumulative Cases'!M102</f>
        <v>17108</v>
      </c>
      <c r="N103" s="21">
        <f>Table13[[#This Row],[Japan]]-'Cumulative Cases'!N102</f>
        <v>121</v>
      </c>
      <c r="O103" s="22"/>
      <c r="P103" s="21">
        <f>Table13[[#This Row],[Brazil]]-'Cumulative Cases'!P102</f>
        <v>40021</v>
      </c>
      <c r="Q103" s="21">
        <f>Table13[[#This Row],[Russia]]-'Cumulative Cases'!Q102</f>
        <v>7176</v>
      </c>
      <c r="R103" s="21">
        <f>Table13[[#This Row],[Turkey]]-'Cumulative Cases'!R102</f>
        <v>1492</v>
      </c>
      <c r="S103" s="22"/>
    </row>
    <row r="104" spans="2:19" x14ac:dyDescent="0.3">
      <c r="B104" s="2">
        <v>44007</v>
      </c>
      <c r="C104" s="21">
        <f>Table13[[#This Row],[China]]-'Cumulative Cases'!C103</f>
        <v>19</v>
      </c>
      <c r="D104" s="21">
        <f>Table13[[#This Row],[Italy]]-'Cumulative Cases'!D103</f>
        <v>873</v>
      </c>
      <c r="E104" s="21">
        <f>Table13[[#This Row],[Spain]]-'Cumulative Cases'!E103</f>
        <v>400</v>
      </c>
      <c r="F104" s="21">
        <f>Table13[[#This Row],[USA]]-'Cumulative Cases'!F103</f>
        <v>55844</v>
      </c>
      <c r="G104" s="21">
        <f>Table13[[#This Row],[France]]-'Cumulative Cases'!G103</f>
        <v>81</v>
      </c>
      <c r="H104" s="21">
        <f>Table13[[#This Row],[Iran]]-'Cumulative Cases'!H103</f>
        <v>2595</v>
      </c>
      <c r="I104" s="21">
        <f>Table13[[#This Row],[Germany]]-'Cumulative Cases'!I103</f>
        <v>471</v>
      </c>
      <c r="J104" s="22"/>
      <c r="K104" s="21">
        <f>Table13[[#This Row],[UK]]-'Cumulative Cases'!K103</f>
        <v>1118</v>
      </c>
      <c r="L104" s="21">
        <f>Table13[[#This Row],[Canada]]-'Cumulative Cases'!L103</f>
        <v>397</v>
      </c>
      <c r="M104" s="21">
        <f>Table13[[#This Row],[India ]]-'Cumulative Cases'!M103</f>
        <v>18000</v>
      </c>
      <c r="N104" s="21">
        <f>Table13[[#This Row],[Japan]]-'Cumulative Cases'!N103</f>
        <v>82</v>
      </c>
      <c r="O104" s="22"/>
      <c r="P104" s="21">
        <f>Table13[[#This Row],[Brazil]]-'Cumulative Cases'!P103</f>
        <v>70663</v>
      </c>
      <c r="Q104" s="21">
        <f>Table13[[#This Row],[Russia]]-'Cumulative Cases'!Q103</f>
        <v>7113</v>
      </c>
      <c r="R104" s="21">
        <f>Table13[[#This Row],[Turkey]]-'Cumulative Cases'!R103</f>
        <v>1458</v>
      </c>
      <c r="S104" s="22"/>
    </row>
    <row r="105" spans="2:19" x14ac:dyDescent="0.3">
      <c r="B105" s="2">
        <v>44008</v>
      </c>
      <c r="C105" s="21">
        <f>Table13[[#This Row],[China]]-'Cumulative Cases'!C104</f>
        <v>13</v>
      </c>
      <c r="D105" s="21">
        <f>Table13[[#This Row],[Italy]]-'Cumulative Cases'!D104</f>
        <v>255</v>
      </c>
      <c r="E105" s="21">
        <f>Table13[[#This Row],[Spain]]-'Cumulative Cases'!E104</f>
        <v>419</v>
      </c>
      <c r="F105" s="21">
        <f>Table13[[#This Row],[USA]]-'Cumulative Cases'!F104</f>
        <v>30070</v>
      </c>
      <c r="G105" s="21">
        <f>Table13[[#This Row],[France]]-'Cumulative Cases'!G104</f>
        <v>0</v>
      </c>
      <c r="H105" s="21">
        <f>Table13[[#This Row],[Iran]]-'Cumulative Cases'!H104</f>
        <v>2628</v>
      </c>
      <c r="I105" s="21">
        <f>Table13[[#This Row],[Germany]]-'Cumulative Cases'!I104</f>
        <v>779</v>
      </c>
      <c r="J105" s="22"/>
      <c r="K105" s="21">
        <f>Table13[[#This Row],[UK]]-'Cumulative Cases'!K104</f>
        <v>1380</v>
      </c>
      <c r="L105" s="21">
        <f>Table13[[#This Row],[Canada]]-'Cumulative Cases'!L104</f>
        <v>157</v>
      </c>
      <c r="M105" s="21">
        <f>Table13[[#This Row],[India ]]-'Cumulative Cases'!M104</f>
        <v>18000</v>
      </c>
      <c r="N105" s="21">
        <f>Table13[[#This Row],[Japan]]-'Cumulative Cases'!N104</f>
        <v>105</v>
      </c>
      <c r="O105" s="22"/>
      <c r="P105" s="21">
        <f>Table13[[#This Row],[Brazil]]-'Cumulative Cases'!P104</f>
        <v>16305</v>
      </c>
      <c r="Q105" s="21">
        <f>Table13[[#This Row],[Russia]]-'Cumulative Cases'!Q104</f>
        <v>6800</v>
      </c>
      <c r="R105" s="21">
        <f>Table13[[#This Row],[Turkey]]-'Cumulative Cases'!R104</f>
        <v>1396</v>
      </c>
      <c r="S105" s="22"/>
    </row>
    <row r="106" spans="2:19" x14ac:dyDescent="0.3">
      <c r="B106" s="2">
        <v>44009</v>
      </c>
      <c r="C106" s="21">
        <f>Table13[[#This Row],[China]]-'Cumulative Cases'!C105</f>
        <v>21</v>
      </c>
      <c r="D106" s="21">
        <f>Table13[[#This Row],[Italy]]-'Cumulative Cases'!D105</f>
        <v>175</v>
      </c>
      <c r="E106" s="21">
        <f>Table13[[#This Row],[Spain]]-'Cumulative Cases'!E105</f>
        <v>564</v>
      </c>
      <c r="F106" s="21">
        <f>Table13[[#This Row],[USA]]-'Cumulative Cases'!F105</f>
        <v>59230</v>
      </c>
      <c r="G106" s="21">
        <f>Table13[[#This Row],[France]]-'Cumulative Cases'!G105</f>
        <v>1588</v>
      </c>
      <c r="H106" s="21">
        <f>Table13[[#This Row],[Iran]]-'Cumulative Cases'!H105</f>
        <v>2456</v>
      </c>
      <c r="I106" s="21">
        <f>Table13[[#This Row],[Germany]]-'Cumulative Cases'!I105</f>
        <v>610</v>
      </c>
      <c r="J106" s="22"/>
      <c r="K106" s="21">
        <f>Table13[[#This Row],[UK]]-'Cumulative Cases'!K105</f>
        <v>890</v>
      </c>
      <c r="L106" s="21">
        <f>Table13[[#This Row],[Canada]]-'Cumulative Cases'!L105</f>
        <v>221</v>
      </c>
      <c r="M106" s="21">
        <f>Table13[[#This Row],[India ]]-'Cumulative Cases'!M105</f>
        <v>20407</v>
      </c>
      <c r="N106" s="21">
        <f>Table13[[#This Row],[Japan]]-'Cumulative Cases'!N105</f>
        <v>0</v>
      </c>
      <c r="O106" s="22"/>
      <c r="P106" s="21">
        <f>Table13[[#This Row],[Brazil]]-'Cumulative Cases'!P105</f>
        <v>39795</v>
      </c>
      <c r="Q106" s="21">
        <f>Table13[[#This Row],[Russia]]-'Cumulative Cases'!Q105</f>
        <v>6852</v>
      </c>
      <c r="R106" s="21">
        <f>Table13[[#This Row],[Turkey]]-'Cumulative Cases'!R105</f>
        <v>1372</v>
      </c>
      <c r="S106" s="22"/>
    </row>
    <row r="107" spans="2:19" x14ac:dyDescent="0.3">
      <c r="B107" s="2">
        <v>44010</v>
      </c>
      <c r="C107" s="21">
        <f>Table13[[#This Row],[China]]-'Cumulative Cases'!C106</f>
        <v>17</v>
      </c>
      <c r="D107" s="21">
        <f>Table13[[#This Row],[Italy]]-'Cumulative Cases'!D106</f>
        <v>174</v>
      </c>
      <c r="E107" s="21">
        <f>Table13[[#This Row],[Spain]]-'Cumulative Cases'!E106</f>
        <v>301</v>
      </c>
      <c r="F107" s="21">
        <f>Table13[[#This Row],[USA]]-'Cumulative Cases'!F106</f>
        <v>31592</v>
      </c>
      <c r="G107" s="21">
        <f>Table13[[#This Row],[France]]-'Cumulative Cases'!G106</f>
        <v>0</v>
      </c>
      <c r="H107" s="21">
        <f>Table13[[#This Row],[Iran]]-'Cumulative Cases'!H106</f>
        <v>2489</v>
      </c>
      <c r="I107" s="21">
        <f>Table13[[#This Row],[Germany]]-'Cumulative Cases'!I106</f>
        <v>47</v>
      </c>
      <c r="J107" s="21"/>
      <c r="K107" s="21">
        <f>Table13[[#This Row],[UK]]-'Cumulative Cases'!K106</f>
        <v>901</v>
      </c>
      <c r="L107" s="21">
        <f>Table13[[#This Row],[Canada]]-'Cumulative Cases'!L106</f>
        <v>256</v>
      </c>
      <c r="M107" s="21">
        <f>Table13[[#This Row],[India ]]-'Cumulative Cases'!M106</f>
        <v>19292</v>
      </c>
      <c r="N107" s="21">
        <f>Table13[[#This Row],[Japan]]-'Cumulative Cases'!N106</f>
        <v>0</v>
      </c>
      <c r="O107" s="21"/>
      <c r="P107" s="21">
        <f>Table13[[#This Row],[Brazil]]-'Cumulative Cases'!P106</f>
        <v>35060</v>
      </c>
      <c r="Q107" s="21">
        <f>Table13[[#This Row],[Russia]]-'Cumulative Cases'!Q106</f>
        <v>6791</v>
      </c>
      <c r="R107" s="21">
        <f>Table13[[#This Row],[Turkey]]-'Cumulative Cases'!R106</f>
        <v>0</v>
      </c>
      <c r="S107" s="22"/>
    </row>
    <row r="108" spans="2:19" x14ac:dyDescent="0.3">
      <c r="B108" s="2">
        <v>44011</v>
      </c>
      <c r="C108" s="21">
        <f>Table13[[#This Row],[China]]-'Cumulative Cases'!C107</f>
        <v>12</v>
      </c>
      <c r="D108" s="21">
        <f>Table13[[#This Row],[Italy]]-'Cumulative Cases'!D107</f>
        <v>126</v>
      </c>
      <c r="E108" s="21">
        <f>Table13[[#This Row],[Spain]]-'Cumulative Cases'!E107</f>
        <v>200</v>
      </c>
      <c r="F108" s="21">
        <f>Table13[[#This Row],[USA]]-'Cumulative Cases'!F107</f>
        <v>34487</v>
      </c>
      <c r="G108" s="21">
        <f>Table13[[#This Row],[France]]-'Cumulative Cases'!G107</f>
        <v>0</v>
      </c>
      <c r="H108" s="21">
        <f>Table13[[#This Row],[Iran]]-'Cumulative Cases'!H107</f>
        <v>2536</v>
      </c>
      <c r="I108" s="21">
        <f>Table13[[#This Row],[Germany]]-'Cumulative Cases'!I107</f>
        <v>499</v>
      </c>
      <c r="J108" s="21"/>
      <c r="K108" s="21">
        <f>Table13[[#This Row],[UK]]-'Cumulative Cases'!K107</f>
        <v>814</v>
      </c>
      <c r="L108" s="21">
        <f>Table13[[#This Row],[Canada]]-'Cumulative Cases'!L107</f>
        <v>608</v>
      </c>
      <c r="M108" s="21">
        <f>Table13[[#This Row],[India ]]-'Cumulative Cases'!M107</f>
        <v>18062</v>
      </c>
      <c r="N108" s="21">
        <f>Table13[[#This Row],[Japan]]-'Cumulative Cases'!N107</f>
        <v>300</v>
      </c>
      <c r="O108" s="21"/>
      <c r="P108" s="21">
        <f>Table13[[#This Row],[Brazil]]-'Cumulative Cases'!P107</f>
        <v>33434</v>
      </c>
      <c r="Q108" s="21">
        <f>Table13[[#This Row],[Russia]]-'Cumulative Cases'!Q107</f>
        <v>6719</v>
      </c>
      <c r="R108" s="21">
        <f>Table13[[#This Row],[Turkey]]-'Cumulative Cases'!R107</f>
        <v>2730</v>
      </c>
      <c r="S108" s="22"/>
    </row>
    <row r="109" spans="2:19" x14ac:dyDescent="0.3">
      <c r="B109" s="2">
        <v>44012</v>
      </c>
      <c r="C109" s="21">
        <f>Table13[[#This Row],[China]]-'Cumulative Cases'!C108</f>
        <v>19</v>
      </c>
      <c r="D109" s="21">
        <f>Table13[[#This Row],[Italy]]-'Cumulative Cases'!D108</f>
        <v>142</v>
      </c>
      <c r="E109" s="21">
        <f>Table13[[#This Row],[Spain]]-'Cumulative Cases'!E108</f>
        <v>301</v>
      </c>
      <c r="F109" s="21">
        <f>Table13[[#This Row],[USA]]-'Cumulative Cases'!F108</f>
        <v>46983</v>
      </c>
      <c r="G109" s="21">
        <f>Table13[[#This Row],[France]]-'Cumulative Cases'!G108</f>
        <v>1324</v>
      </c>
      <c r="H109" s="21">
        <f>Table13[[#This Row],[Iran]]-'Cumulative Cases'!H108</f>
        <v>2457</v>
      </c>
      <c r="I109" s="21">
        <f>Table13[[#This Row],[Germany]]-'Cumulative Cases'!I108</f>
        <v>373</v>
      </c>
      <c r="J109" s="21"/>
      <c r="K109" s="21">
        <f>Table13[[#This Row],[UK]]-'Cumulative Cases'!K108</f>
        <v>689</v>
      </c>
      <c r="L109" s="21">
        <f>Table13[[#This Row],[Canada]]-'Cumulative Cases'!L108</f>
        <v>326</v>
      </c>
      <c r="M109" s="21">
        <f>Table13[[#This Row],[India ]]-'Cumulative Cases'!M108</f>
        <v>18266</v>
      </c>
      <c r="N109" s="21">
        <f>Table13[[#This Row],[Japan]]-'Cumulative Cases'!N108</f>
        <v>135</v>
      </c>
      <c r="O109" s="21"/>
      <c r="P109" s="21">
        <f>Table13[[#This Row],[Brazil]]-'Cumulative Cases'!P108</f>
        <v>30970</v>
      </c>
      <c r="Q109" s="21">
        <f>Table13[[#This Row],[Russia]]-'Cumulative Cases'!Q108</f>
        <v>6693</v>
      </c>
      <c r="R109" s="21">
        <f>Table13[[#This Row],[Turkey]]-'Cumulative Cases'!R108</f>
        <v>1293</v>
      </c>
      <c r="S109" s="22"/>
    </row>
    <row r="110" spans="2:19" x14ac:dyDescent="0.3">
      <c r="B110" s="2">
        <v>44013</v>
      </c>
      <c r="C110" s="21">
        <f>Table13[[#This Row],[China]]-'Cumulative Cases'!C109</f>
        <v>3</v>
      </c>
      <c r="D110" s="21">
        <f>Table13[[#This Row],[Italy]]-'Cumulative Cases'!D109</f>
        <v>182</v>
      </c>
      <c r="E110" s="21">
        <f>Table13[[#This Row],[Spain]]-'Cumulative Cases'!E109</f>
        <v>388</v>
      </c>
      <c r="F110" s="21">
        <f>Table13[[#This Row],[USA]]-'Cumulative Cases'!F109</f>
        <v>52254</v>
      </c>
      <c r="G110" s="21">
        <f>Table13[[#This Row],[France]]-'Cumulative Cases'!G109</f>
        <v>541</v>
      </c>
      <c r="H110" s="21">
        <f>Table13[[#This Row],[Iran]]-'Cumulative Cases'!H109</f>
        <v>2549</v>
      </c>
      <c r="I110" s="21">
        <f>Table13[[#This Row],[Germany]]-'Cumulative Cases'!I109</f>
        <v>347</v>
      </c>
      <c r="J110" s="21"/>
      <c r="K110" s="21">
        <f>Table13[[#This Row],[UK]]-'Cumulative Cases'!K109</f>
        <v>829</v>
      </c>
      <c r="L110" s="21">
        <f>Table13[[#This Row],[Canada]]-'Cumulative Cases'!L109</f>
        <v>127</v>
      </c>
      <c r="M110" s="21">
        <f>Table13[[#This Row],[India ]]-'Cumulative Cases'!M109</f>
        <v>19611</v>
      </c>
      <c r="N110" s="21">
        <f>Table13[[#This Row],[Japan]]-'Cumulative Cases'!N109</f>
        <v>144</v>
      </c>
      <c r="O110" s="21"/>
      <c r="P110" s="21">
        <f>Table13[[#This Row],[Brazil]]-'Cumulative Cases'!P109</f>
        <v>43235</v>
      </c>
      <c r="Q110" s="21">
        <f>Table13[[#This Row],[Russia]]-'Cumulative Cases'!Q109</f>
        <v>6556</v>
      </c>
      <c r="R110" s="21">
        <f>Table13[[#This Row],[Turkey]]-'Cumulative Cases'!R109</f>
        <v>1192</v>
      </c>
      <c r="S110" s="22"/>
    </row>
    <row r="111" spans="2:19" x14ac:dyDescent="0.3">
      <c r="B111" s="2">
        <v>44014</v>
      </c>
      <c r="C111" s="21">
        <f>Table13[[#This Row],[China]]-'Cumulative Cases'!C110</f>
        <v>3</v>
      </c>
      <c r="D111" s="21">
        <f>Table13[[#This Row],[Italy]]-'Cumulative Cases'!D110</f>
        <v>201</v>
      </c>
      <c r="E111" s="21">
        <f>Table13[[#This Row],[Spain]]-'Cumulative Cases'!E110</f>
        <v>444</v>
      </c>
      <c r="F111" s="21">
        <f>Table13[[#This Row],[USA]]-'Cumulative Cases'!F110</f>
        <v>53162</v>
      </c>
      <c r="G111" s="21">
        <f>Table13[[#This Row],[France]]-'Cumulative Cases'!G110</f>
        <v>918</v>
      </c>
      <c r="H111" s="21">
        <f>Table13[[#This Row],[Iran]]-'Cumulative Cases'!H110</f>
        <v>2652</v>
      </c>
      <c r="I111" s="21">
        <f>Table13[[#This Row],[Germany]]-'Cumulative Cases'!I110</f>
        <v>418</v>
      </c>
      <c r="J111" s="21"/>
      <c r="K111" s="21">
        <f>Table13[[#This Row],[UK]]-'Cumulative Cases'!K110</f>
        <v>0</v>
      </c>
      <c r="L111" s="21">
        <f>Table13[[#This Row],[Canada]]-'Cumulative Cases'!L110</f>
        <v>372</v>
      </c>
      <c r="M111" s="21">
        <f>Table13[[#This Row],[India ]]-'Cumulative Cases'!M110</f>
        <v>21843</v>
      </c>
      <c r="N111" s="21">
        <f>Table13[[#This Row],[Japan]]-'Cumulative Cases'!N110</f>
        <v>194</v>
      </c>
      <c r="O111" s="21"/>
      <c r="P111" s="21">
        <f>Table13[[#This Row],[Brazil]]-'Cumulative Cases'!P110</f>
        <v>49971</v>
      </c>
      <c r="Q111" s="21">
        <f>Table13[[#This Row],[Russia]]-'Cumulative Cases'!Q110</f>
        <v>6760</v>
      </c>
      <c r="R111" s="21">
        <f>Table13[[#This Row],[Turkey]]-'Cumulative Cases'!R110</f>
        <v>1186</v>
      </c>
      <c r="S111" s="22"/>
    </row>
    <row r="112" spans="2:19" x14ac:dyDescent="0.3">
      <c r="B112" s="2">
        <v>44015</v>
      </c>
      <c r="C112" s="21">
        <f>Table13[[#This Row],[China]]-'Cumulative Cases'!C111</f>
        <v>5</v>
      </c>
      <c r="D112" s="21">
        <f>Table13[[#This Row],[Italy]]-'Cumulative Cases'!D111</f>
        <v>223</v>
      </c>
      <c r="E112" s="21">
        <f>Table13[[#This Row],[Spain]]-'Cumulative Cases'!E111</f>
        <v>442</v>
      </c>
      <c r="F112" s="21">
        <f>Table13[[#This Row],[USA]]-'Cumulative Cases'!F111</f>
        <v>55907</v>
      </c>
      <c r="G112" s="21">
        <f>Table13[[#This Row],[France]]-'Cumulative Cases'!G111</f>
        <v>659</v>
      </c>
      <c r="H112" s="21">
        <f>Table13[[#This Row],[Iran]]-'Cumulative Cases'!H111</f>
        <v>2566</v>
      </c>
      <c r="I112" s="21">
        <f>Table13[[#This Row],[Germany]]-'Cumulative Cases'!I111</f>
        <v>393</v>
      </c>
      <c r="J112" s="21">
        <f>Table13[[#This Row],[South Korea]]-'Cumulative Cases'!J111</f>
        <v>0</v>
      </c>
      <c r="K112" s="21">
        <f>Table13[[#This Row],[UK]]-'Cumulative Cases'!K111</f>
        <v>0</v>
      </c>
      <c r="L112" s="21">
        <f>Table13[[#This Row],[Canada]]-'Cumulative Cases'!L111</f>
        <v>382</v>
      </c>
      <c r="M112" s="21">
        <f>Table13[[#This Row],[India ]]-'Cumulative Cases'!M111</f>
        <v>20336</v>
      </c>
      <c r="N112" s="21">
        <f>Table13[[#This Row],[Japan]]-'Cumulative Cases'!N111</f>
        <v>239</v>
      </c>
      <c r="O112" s="21">
        <f>Table13[[#This Row],[Australia]]-'Cumulative Cases'!O111</f>
        <v>0</v>
      </c>
      <c r="P112" s="21">
        <f>Table13[[#This Row],[Brazil]]-'Cumulative Cases'!P111</f>
        <v>32107</v>
      </c>
      <c r="Q112" s="21">
        <f>Table13[[#This Row],[Russia]]-'Cumulative Cases'!Q111</f>
        <v>6718</v>
      </c>
      <c r="R112" s="21">
        <f>Table13[[#This Row],[Turkey]]-'Cumulative Cases'!R111</f>
        <v>1172</v>
      </c>
      <c r="S112" s="22"/>
    </row>
    <row r="113" spans="2:19" x14ac:dyDescent="0.3">
      <c r="B113" s="2">
        <v>44016</v>
      </c>
      <c r="C113" s="21">
        <f>Table13[[#This Row],[China]]-'Cumulative Cases'!C112</f>
        <v>3</v>
      </c>
      <c r="D113" s="21">
        <f>Table13[[#This Row],[Italy]]-'Cumulative Cases'!D112</f>
        <v>235</v>
      </c>
      <c r="E113" s="21">
        <f>Table13[[#This Row],[Spain]]-'Cumulative Cases'!E112</f>
        <v>0</v>
      </c>
      <c r="F113" s="21">
        <f>Table13[[#This Row],[USA]]-'Cumulative Cases'!F112</f>
        <v>54198</v>
      </c>
      <c r="G113" s="21">
        <f>Table13[[#This Row],[France]]-'Cumulative Cases'!G112</f>
        <v>582</v>
      </c>
      <c r="H113" s="21">
        <f>Table13[[#This Row],[Iran]]-'Cumulative Cases'!H112</f>
        <v>2449</v>
      </c>
      <c r="I113" s="21">
        <f>Table13[[#This Row],[Germany]]-'Cumulative Cases'!I112</f>
        <v>0</v>
      </c>
      <c r="J113" s="21">
        <f>Table13[[#This Row],[South Korea]]-'Cumulative Cases'!J112</f>
        <v>0</v>
      </c>
      <c r="K113" s="21">
        <f>Table13[[#This Row],[UK]]-'Cumulative Cases'!K112</f>
        <v>0</v>
      </c>
      <c r="L113" s="21">
        <f>Table13[[#This Row],[Canada]]-'Cumulative Cases'!L112</f>
        <v>186</v>
      </c>
      <c r="M113" s="21">
        <f>Table13[[#This Row],[India ]]-'Cumulative Cases'!M112</f>
        <v>25657</v>
      </c>
      <c r="N113" s="21">
        <f>Table13[[#This Row],[Japan]]-'Cumulative Cases'!N112</f>
        <v>273</v>
      </c>
      <c r="O113" s="21">
        <f>Table13[[#This Row],[Australia]]-'Cumulative Cases'!O112</f>
        <v>0</v>
      </c>
      <c r="P113" s="21">
        <f>Table13[[#This Row],[Brazil]]-'Cumulative Cases'!P112</f>
        <v>41185</v>
      </c>
      <c r="Q113" s="21">
        <f>Table13[[#This Row],[Russia]]-'Cumulative Cases'!Q112</f>
        <v>6632</v>
      </c>
      <c r="R113" s="21">
        <f>Table13[[#This Row],[Turkey]]-'Cumulative Cases'!R112</f>
        <v>1154</v>
      </c>
      <c r="S113" s="22"/>
    </row>
    <row r="114" spans="2:19" x14ac:dyDescent="0.3">
      <c r="B114" s="2">
        <v>44017</v>
      </c>
      <c r="C114" s="21">
        <f>Table13[[#This Row],[China]]-'Cumulative Cases'!C113</f>
        <v>8</v>
      </c>
      <c r="D114" s="21">
        <f>Table13[[#This Row],[Italy]]-'Cumulative Cases'!D113</f>
        <v>192</v>
      </c>
      <c r="E114" s="21">
        <f>Table13[[#This Row],[Spain]]-'Cumulative Cases'!E113</f>
        <v>0</v>
      </c>
      <c r="F114" s="21">
        <f>Table13[[#This Row],[USA]]-'Cumulative Cases'!F113</f>
        <v>44350</v>
      </c>
      <c r="G114" s="21">
        <f>Table13[[#This Row],[France]]-'Cumulative Cases'!G113</f>
        <v>0</v>
      </c>
      <c r="H114" s="21">
        <f>Table13[[#This Row],[Iran]]-'Cumulative Cases'!H113</f>
        <v>2560</v>
      </c>
      <c r="I114" s="21">
        <f>Table13[[#This Row],[Germany]]-'Cumulative Cases'!I113</f>
        <v>790</v>
      </c>
      <c r="J114" s="21">
        <f>Table13[[#This Row],[South Korea]]-'Cumulative Cases'!J113</f>
        <v>0</v>
      </c>
      <c r="K114" s="21">
        <f>Table13[[#This Row],[UK]]-'Cumulative Cases'!K113</f>
        <v>0</v>
      </c>
      <c r="L114" s="21">
        <f>Table13[[#This Row],[Canada]]-'Cumulative Cases'!L113</f>
        <v>322</v>
      </c>
      <c r="M114" s="21">
        <f>Table13[[#This Row],[India ]]-'Cumulative Cases'!M113</f>
        <v>24425</v>
      </c>
      <c r="N114" s="21">
        <f>Table13[[#This Row],[Japan]]-'Cumulative Cases'!N113</f>
        <v>219</v>
      </c>
      <c r="O114" s="21">
        <f>Table13[[#This Row],[Australia]]-'Cumulative Cases'!O113</f>
        <v>0</v>
      </c>
      <c r="P114" s="21">
        <f>Table13[[#This Row],[Brazil]]-'Cumulative Cases'!P113</f>
        <v>29661</v>
      </c>
      <c r="Q114" s="21">
        <f>Table13[[#This Row],[Russia]]-'Cumulative Cases'!Q113</f>
        <v>6736</v>
      </c>
      <c r="R114" s="21">
        <f>Table13[[#This Row],[Turkey]]-'Cumulative Cases'!R113</f>
        <v>1148</v>
      </c>
      <c r="S114" s="22"/>
    </row>
    <row r="115" spans="2:19" x14ac:dyDescent="0.3">
      <c r="B115" s="2">
        <v>44018</v>
      </c>
      <c r="C115" s="21">
        <f>Table13[[#This Row],[China]]-'Cumulative Cases'!C114</f>
        <v>4</v>
      </c>
      <c r="D115" s="21">
        <f>Table13[[#This Row],[Italy]]-'Cumulative Cases'!D114</f>
        <v>208</v>
      </c>
      <c r="E115" s="21">
        <f>Table13[[#This Row],[Spain]]-'Cumulative Cases'!E114</f>
        <v>1244</v>
      </c>
      <c r="F115" s="21">
        <f>Table13[[#This Row],[USA]]-'Cumulative Cases'!F114</f>
        <v>46536</v>
      </c>
      <c r="G115" s="21">
        <f>Table13[[#This Row],[France]]-'Cumulative Cases'!G114</f>
        <v>0</v>
      </c>
      <c r="H115" s="21">
        <f>Table13[[#This Row],[Iran]]-'Cumulative Cases'!H114</f>
        <v>2613</v>
      </c>
      <c r="I115" s="21">
        <f>Table13[[#This Row],[Germany]]-'Cumulative Cases'!I114</f>
        <v>431</v>
      </c>
      <c r="J115" s="21">
        <f>Table13[[#This Row],[South Korea]]-'Cumulative Cases'!J114</f>
        <v>0</v>
      </c>
      <c r="K115" s="21">
        <f>Table13[[#This Row],[UK]]-'Cumulative Cases'!K114</f>
        <v>-27715</v>
      </c>
      <c r="L115" s="21">
        <f>Table13[[#This Row],[Canada]]-'Cumulative Cases'!L114</f>
        <v>231</v>
      </c>
      <c r="M115" s="21">
        <f>Table13[[#This Row],[India ]]-'Cumulative Cases'!M114</f>
        <v>22378</v>
      </c>
      <c r="N115" s="21">
        <f>Table13[[#This Row],[Japan]]-'Cumulative Cases'!N114</f>
        <v>1</v>
      </c>
      <c r="O115" s="21">
        <f>Table13[[#This Row],[Australia]]-'Cumulative Cases'!O114</f>
        <v>0</v>
      </c>
      <c r="P115" s="21">
        <f>Table13[[#This Row],[Brazil]]-'Cumulative Cases'!P114</f>
        <v>33514</v>
      </c>
      <c r="Q115" s="21">
        <f>Table13[[#This Row],[Russia]]-'Cumulative Cases'!Q114</f>
        <v>6611</v>
      </c>
      <c r="R115" s="21">
        <f>Table13[[#This Row],[Turkey]]-'Cumulative Cases'!R114</f>
        <v>1086</v>
      </c>
      <c r="S115" s="22"/>
    </row>
    <row r="116" spans="2:19" x14ac:dyDescent="0.3">
      <c r="B116" s="2">
        <v>44019</v>
      </c>
      <c r="C116" s="21">
        <f>Table13[[#This Row],[China]]-'Cumulative Cases'!C115</f>
        <v>8</v>
      </c>
      <c r="D116" s="21">
        <f>Table13[[#This Row],[Italy]]-'Cumulative Cases'!D115</f>
        <v>137</v>
      </c>
      <c r="E116" s="21">
        <f>Table13[[#This Row],[Spain]]-'Cumulative Cases'!E115</f>
        <v>0</v>
      </c>
      <c r="F116" s="21">
        <f>Table13[[#This Row],[USA]]-'Cumulative Cases'!F115</f>
        <v>55640</v>
      </c>
      <c r="G116" s="21">
        <f>Table13[[#This Row],[France]]-'Cumulative Cases'!G115</f>
        <v>1375</v>
      </c>
      <c r="H116" s="21">
        <f>Table13[[#This Row],[Iran]]-'Cumulative Cases'!H115</f>
        <v>2637</v>
      </c>
      <c r="I116" s="21">
        <f>Table13[[#This Row],[Germany]]-'Cumulative Cases'!I115</f>
        <v>235</v>
      </c>
      <c r="J116" s="21">
        <f>Table13[[#This Row],[South Korea]]-'Cumulative Cases'!J115</f>
        <v>0</v>
      </c>
      <c r="K116" s="21">
        <f>Table13[[#This Row],[UK]]-'Cumulative Cases'!K115</f>
        <v>581</v>
      </c>
      <c r="L116" s="21">
        <f>Table13[[#This Row],[Canada]]-'Cumulative Cases'!L115</f>
        <v>342</v>
      </c>
      <c r="M116" s="21">
        <f>Table13[[#This Row],[India ]]-'Cumulative Cases'!M115</f>
        <v>22569</v>
      </c>
      <c r="N116" s="21">
        <f>Table13[[#This Row],[Japan]]-'Cumulative Cases'!N115</f>
        <v>387</v>
      </c>
      <c r="O116" s="21">
        <f>Table13[[#This Row],[Australia]]-'Cumulative Cases'!O115</f>
        <v>0</v>
      </c>
      <c r="P116" s="21">
        <f>Table13[[#This Row],[Brazil]]-'Cumulative Cases'!P115</f>
        <v>30188</v>
      </c>
      <c r="Q116" s="21">
        <f>Table13[[#This Row],[Russia]]-'Cumulative Cases'!Q115</f>
        <v>6368</v>
      </c>
      <c r="R116" s="21">
        <f>Table13[[#This Row],[Turkey]]-'Cumulative Cases'!R115</f>
        <v>1053</v>
      </c>
      <c r="S116" s="22"/>
    </row>
    <row r="117" spans="2:19" x14ac:dyDescent="0.3">
      <c r="B117" s="2">
        <v>44020</v>
      </c>
      <c r="C117" s="21">
        <f>Table13[[#This Row],[China]]-'Cumulative Cases'!C116</f>
        <v>7</v>
      </c>
      <c r="D117" s="21">
        <f>Table13[[#This Row],[Italy]]-'Cumulative Cases'!D116</f>
        <v>193</v>
      </c>
      <c r="E117" s="21">
        <f>Table13[[#This Row],[Spain]]-'Cumulative Cases'!E116</f>
        <v>724</v>
      </c>
      <c r="F117" s="21">
        <f>Table13[[#This Row],[USA]]-'Cumulative Cases'!F116</f>
        <v>59117</v>
      </c>
      <c r="G117" s="21">
        <f>Table13[[#This Row],[France]]-'Cumulative Cases'!G116</f>
        <v>1138</v>
      </c>
      <c r="H117" s="21">
        <f>Table13[[#This Row],[Iran]]-'Cumulative Cases'!H116</f>
        <v>2691</v>
      </c>
      <c r="I117" s="21">
        <f>Table13[[#This Row],[Germany]]-'Cumulative Cases'!I116</f>
        <v>520</v>
      </c>
      <c r="J117" s="21">
        <f>Table13[[#This Row],[South Korea]]-'Cumulative Cases'!J116</f>
        <v>0</v>
      </c>
      <c r="K117" s="21">
        <f>Table13[[#This Row],[UK]]-'Cumulative Cases'!K116</f>
        <v>630</v>
      </c>
      <c r="L117" s="21">
        <f>Table13[[#This Row],[Canada]]-'Cumulative Cases'!L116</f>
        <v>260</v>
      </c>
      <c r="M117" s="21">
        <f>Table13[[#This Row],[India ]]-'Cumulative Cases'!M116</f>
        <v>26329</v>
      </c>
      <c r="N117" s="21">
        <f>Table13[[#This Row],[Japan]]-'Cumulative Cases'!N116</f>
        <v>204</v>
      </c>
      <c r="O117" s="21">
        <f>Table13[[#This Row],[Australia]]-'Cumulative Cases'!O116</f>
        <v>0</v>
      </c>
      <c r="P117" s="21">
        <f>Table13[[#This Row],[Brazil]]-'Cumulative Cases'!P116</f>
        <v>40199</v>
      </c>
      <c r="Q117" s="21">
        <f>Table13[[#This Row],[Russia]]-'Cumulative Cases'!Q116</f>
        <v>6562</v>
      </c>
      <c r="R117" s="21">
        <f>Table13[[#This Row],[Turkey]]-'Cumulative Cases'!R116</f>
        <v>1041</v>
      </c>
      <c r="S117" s="22"/>
    </row>
    <row r="118" spans="2:19" x14ac:dyDescent="0.3">
      <c r="B118" s="2">
        <v>44021</v>
      </c>
      <c r="C118" s="21">
        <f>Table13[[#This Row],[China]]-'Cumulative Cases'!C117</f>
        <v>9</v>
      </c>
      <c r="D118" s="21">
        <f>Table13[[#This Row],[Italy]]-'Cumulative Cases'!D117</f>
        <v>214</v>
      </c>
      <c r="E118" s="21">
        <f>Table13[[#This Row],[Spain]]-'Cumulative Cases'!E117</f>
        <v>543</v>
      </c>
      <c r="F118" s="21">
        <f>Table13[[#This Row],[USA]]-'Cumulative Cases'!F117</f>
        <v>85889</v>
      </c>
      <c r="G118" s="21">
        <f>Table13[[#This Row],[France]]-'Cumulative Cases'!G117</f>
        <v>621</v>
      </c>
      <c r="H118" s="21">
        <f>Table13[[#This Row],[Iran]]-'Cumulative Cases'!H117</f>
        <v>2079</v>
      </c>
      <c r="I118" s="21">
        <f>Table13[[#This Row],[Germany]]-'Cumulative Cases'!I117</f>
        <v>504</v>
      </c>
      <c r="J118" s="21">
        <f>Table13[[#This Row],[South Korea]]-'Cumulative Cases'!J117</f>
        <v>0</v>
      </c>
      <c r="K118" s="21">
        <f>Table13[[#This Row],[UK]]-'Cumulative Cases'!K117</f>
        <v>642</v>
      </c>
      <c r="L118" s="21">
        <f>Table13[[#This Row],[Canada]]-'Cumulative Cases'!L117</f>
        <v>376</v>
      </c>
      <c r="M118" s="21">
        <f>Table13[[#This Row],[India ]]-'Cumulative Cases'!M117</f>
        <v>26510</v>
      </c>
      <c r="N118" s="21">
        <f>Table13[[#This Row],[Japan]]-'Cumulative Cases'!N117</f>
        <v>355</v>
      </c>
      <c r="O118" s="21">
        <f>Table13[[#This Row],[Australia]]-'Cumulative Cases'!O117</f>
        <v>0</v>
      </c>
      <c r="P118" s="21">
        <f>Table13[[#This Row],[Brazil]]-'Cumulative Cases'!P117</f>
        <v>43541</v>
      </c>
      <c r="Q118" s="21">
        <f>Table13[[#This Row],[Russia]]-'Cumulative Cases'!Q117</f>
        <v>6509</v>
      </c>
      <c r="R118" s="21">
        <f>Table13[[#This Row],[Turkey]]-'Cumulative Cases'!R117</f>
        <v>1024</v>
      </c>
      <c r="S118" s="22"/>
    </row>
    <row r="119" spans="2:19" x14ac:dyDescent="0.3">
      <c r="B119" s="2">
        <v>44022</v>
      </c>
      <c r="C119" s="21">
        <f>Table13[[#This Row],[China]]-'Cumulative Cases'!C118</f>
        <v>4</v>
      </c>
      <c r="D119" s="21">
        <f>Table13[[#This Row],[Italy]]-'Cumulative Cases'!D118</f>
        <v>276</v>
      </c>
      <c r="E119" s="21">
        <f>Table13[[#This Row],[Spain]]-'Cumulative Cases'!E118</f>
        <v>852</v>
      </c>
      <c r="F119" s="21">
        <f>Table13[[#This Row],[USA]]-'Cumulative Cases'!F118</f>
        <v>44335</v>
      </c>
      <c r="G119" s="21">
        <f>Table13[[#This Row],[France]]-'Cumulative Cases'!G118</f>
        <v>0</v>
      </c>
      <c r="H119" s="21">
        <f>Table13[[#This Row],[Iran]]-'Cumulative Cases'!H118</f>
        <v>2262</v>
      </c>
      <c r="I119" s="21">
        <f>Table13[[#This Row],[Germany]]-'Cumulative Cases'!I118</f>
        <v>133</v>
      </c>
      <c r="J119" s="21">
        <f>Table13[[#This Row],[South Korea]]-'Cumulative Cases'!J118</f>
        <v>0</v>
      </c>
      <c r="K119" s="21">
        <f>Table13[[#This Row],[UK]]-'Cumulative Cases'!K118</f>
        <v>512</v>
      </c>
      <c r="L119" s="21">
        <f>Table13[[#This Row],[Canada]]-'Cumulative Cases'!L118</f>
        <v>279</v>
      </c>
      <c r="M119" s="21">
        <f>Table13[[#This Row],[India ]]-'Cumulative Cases'!M118</f>
        <v>26638</v>
      </c>
      <c r="N119" s="21">
        <f>Table13[[#This Row],[Japan]]-'Cumulative Cases'!N118</f>
        <v>430</v>
      </c>
      <c r="O119" s="21">
        <f>Table13[[#This Row],[Australia]]-'Cumulative Cases'!O118</f>
        <v>0</v>
      </c>
      <c r="P119" s="21">
        <f>Table13[[#This Row],[Brazil]]-'Cumulative Cases'!P118</f>
        <v>41691</v>
      </c>
      <c r="Q119" s="21">
        <f>Table13[[#This Row],[Russia]]-'Cumulative Cases'!Q118</f>
        <v>6635</v>
      </c>
      <c r="R119" s="21">
        <f>Table13[[#This Row],[Turkey]]-'Cumulative Cases'!R118</f>
        <v>1003</v>
      </c>
      <c r="S119" s="22"/>
    </row>
    <row r="120" spans="2:19" x14ac:dyDescent="0.3">
      <c r="B120" s="2">
        <v>44023</v>
      </c>
      <c r="C120" s="21">
        <f>Table13[[#This Row],[China]]-'Cumulative Cases'!C119</f>
        <v>3</v>
      </c>
      <c r="D120" s="21">
        <f>Table13[[#This Row],[Italy]]-'Cumulative Cases'!D119</f>
        <v>188</v>
      </c>
      <c r="E120" s="21">
        <f>Table13[[#This Row],[Spain]]-'Cumulative Cases'!E119</f>
        <v>0</v>
      </c>
      <c r="F120" s="21">
        <f>Table13[[#This Row],[USA]]-'Cumulative Cases'!F119</f>
        <v>78916</v>
      </c>
      <c r="G120" s="21">
        <f>Table13[[#This Row],[France]]-'Cumulative Cases'!G119</f>
        <v>658</v>
      </c>
      <c r="H120" s="21">
        <f>Table13[[#This Row],[Iran]]-'Cumulative Cases'!H119</f>
        <v>2397</v>
      </c>
      <c r="I120" s="21">
        <f>Table13[[#This Row],[Germany]]-'Cumulative Cases'!I119</f>
        <v>452</v>
      </c>
      <c r="J120" s="21">
        <f>Table13[[#This Row],[South Korea]]-'Cumulative Cases'!J119</f>
        <v>0</v>
      </c>
      <c r="K120" s="21">
        <f>Table13[[#This Row],[UK]]-'Cumulative Cases'!K119</f>
        <v>820</v>
      </c>
      <c r="L120" s="21">
        <f>Table13[[#This Row],[Canada]]-'Cumulative Cases'!L119</f>
        <v>325</v>
      </c>
      <c r="M120" s="21">
        <f>Table13[[#This Row],[India ]]-'Cumulative Cases'!M119</f>
        <v>28865</v>
      </c>
      <c r="N120" s="21">
        <f>Table13[[#This Row],[Japan]]-'Cumulative Cases'!N119</f>
        <v>386</v>
      </c>
      <c r="O120" s="21">
        <f>Table13[[#This Row],[Australia]]-'Cumulative Cases'!O119</f>
        <v>0</v>
      </c>
      <c r="P120" s="21">
        <f>Table13[[#This Row],[Brazil]]-'Cumulative Cases'!P119</f>
        <v>41721</v>
      </c>
      <c r="Q120" s="21">
        <f>Table13[[#This Row],[Russia]]-'Cumulative Cases'!Q119</f>
        <v>6611</v>
      </c>
      <c r="R120" s="21">
        <f>Table13[[#This Row],[Turkey]]-'Cumulative Cases'!R119</f>
        <v>1016</v>
      </c>
      <c r="S120" s="22"/>
    </row>
    <row r="121" spans="2:19" x14ac:dyDescent="0.3">
      <c r="B121" s="2">
        <v>44024</v>
      </c>
      <c r="C121" s="21">
        <f>Table13[[#This Row],[China]]-'Cumulative Cases'!C120</f>
        <v>6</v>
      </c>
      <c r="D121" s="21">
        <f>Table13[[#This Row],[Italy]]-'Cumulative Cases'!D120</f>
        <v>234</v>
      </c>
      <c r="E121" s="21">
        <f>Table13[[#This Row],[Spain]]-'Cumulative Cases'!E120</f>
        <v>0</v>
      </c>
      <c r="F121" s="21">
        <f>Table13[[#This Row],[USA]]-'Cumulative Cases'!F120</f>
        <v>59211</v>
      </c>
      <c r="G121" s="21">
        <f>Table13[[#This Row],[France]]-'Cumulative Cases'!G120</f>
        <v>0</v>
      </c>
      <c r="H121" s="21">
        <f>Table13[[#This Row],[Iran]]-'Cumulative Cases'!H120</f>
        <v>2186</v>
      </c>
      <c r="I121" s="21">
        <f>Table13[[#This Row],[Germany]]-'Cumulative Cases'!I120</f>
        <v>131</v>
      </c>
      <c r="J121" s="21">
        <f>Table13[[#This Row],[South Korea]]-'Cumulative Cases'!J120</f>
        <v>0</v>
      </c>
      <c r="K121" s="21">
        <f>Table13[[#This Row],[UK]]-'Cumulative Cases'!K120</f>
        <v>650</v>
      </c>
      <c r="L121" s="21">
        <f>Table13[[#This Row],[Canada]]-'Cumulative Cases'!L120</f>
        <v>243</v>
      </c>
      <c r="M121" s="21">
        <f>Table13[[#This Row],[India ]]-'Cumulative Cases'!M120</f>
        <v>29089</v>
      </c>
      <c r="N121" s="21">
        <f>Table13[[#This Row],[Japan]]-'Cumulative Cases'!N120</f>
        <v>407</v>
      </c>
      <c r="O121" s="21">
        <f>Table13[[#This Row],[Australia]]-'Cumulative Cases'!O120</f>
        <v>0</v>
      </c>
      <c r="P121" s="21">
        <f>Table13[[#This Row],[Brazil]]-'Cumulative Cases'!P120</f>
        <v>35558</v>
      </c>
      <c r="Q121" s="21">
        <f>Table13[[#This Row],[Russia]]-'Cumulative Cases'!Q120</f>
        <v>6615</v>
      </c>
      <c r="R121" s="21">
        <f>Table13[[#This Row],[Turkey]]-'Cumulative Cases'!R120</f>
        <v>1012</v>
      </c>
      <c r="S121" s="22"/>
    </row>
    <row r="122" spans="2:19" x14ac:dyDescent="0.3">
      <c r="B122" s="2">
        <v>44025</v>
      </c>
      <c r="C122" s="21">
        <f>Table13[[#This Row],[China]]-'Cumulative Cases'!C121</f>
        <v>8</v>
      </c>
      <c r="D122" s="21">
        <f>Table13[[#This Row],[Italy]]-'Cumulative Cases'!D121</f>
        <v>169</v>
      </c>
      <c r="E122" s="21">
        <f>Table13[[#This Row],[Spain]]-'Cumulative Cases'!E121</f>
        <v>2045</v>
      </c>
      <c r="F122" s="21">
        <f>Table13[[#This Row],[USA]]-'Cumulative Cases'!F121</f>
        <v>52671</v>
      </c>
      <c r="G122" s="21">
        <f>Table13[[#This Row],[France]]-'Cumulative Cases'!G121</f>
        <v>0</v>
      </c>
      <c r="H122" s="21">
        <f>Table13[[#This Row],[Iran]]-'Cumulative Cases'!H121</f>
        <v>2349</v>
      </c>
      <c r="I122" s="21">
        <f>Table13[[#This Row],[Germany]]-'Cumulative Cases'!I121</f>
        <v>400</v>
      </c>
      <c r="J122" s="21">
        <f>Table13[[#This Row],[South Korea]]-'Cumulative Cases'!J121</f>
        <v>0</v>
      </c>
      <c r="K122" s="21">
        <f>Table13[[#This Row],[UK]]-'Cumulative Cases'!K121</f>
        <v>530</v>
      </c>
      <c r="L122" s="21">
        <f>Table13[[#This Row],[Canada]]-'Cumulative Cases'!L121</f>
        <v>218</v>
      </c>
      <c r="M122" s="21">
        <f>Table13[[#This Row],[India ]]-'Cumulative Cases'!M121</f>
        <v>27165</v>
      </c>
      <c r="N122" s="21">
        <f>Table13[[#This Row],[Japan]]-'Cumulative Cases'!N121</f>
        <v>261</v>
      </c>
      <c r="O122" s="21">
        <f>Table13[[#This Row],[Australia]]-'Cumulative Cases'!O121</f>
        <v>0</v>
      </c>
      <c r="P122" s="21">
        <f>Table13[[#This Row],[Brazil]]-'Cumulative Cases'!P121</f>
        <v>21592</v>
      </c>
      <c r="Q122" s="21">
        <f>Table13[[#This Row],[Russia]]-'Cumulative Cases'!Q121</f>
        <v>6537</v>
      </c>
      <c r="R122" s="21">
        <f>Table13[[#This Row],[Turkey]]-'Cumulative Cases'!R121</f>
        <v>1008</v>
      </c>
      <c r="S122" s="22"/>
    </row>
    <row r="123" spans="2:19" x14ac:dyDescent="0.3">
      <c r="B123" s="2">
        <v>44026</v>
      </c>
      <c r="C123" s="21">
        <f>Table13[[#This Row],[China]]-'Cumulative Cases'!C122</f>
        <v>3</v>
      </c>
      <c r="D123" s="21">
        <f>Table13[[#This Row],[Italy]]-'Cumulative Cases'!D122</f>
        <v>0</v>
      </c>
      <c r="E123" s="21">
        <f>Table13[[#This Row],[Spain]]-'Cumulative Cases'!E122</f>
        <v>0</v>
      </c>
      <c r="F123" s="21">
        <f>Table13[[#This Row],[USA]]-'Cumulative Cases'!F122</f>
        <v>41859</v>
      </c>
      <c r="G123" s="21">
        <f>Table13[[#This Row],[France]]-'Cumulative Cases'!G122</f>
        <v>1625</v>
      </c>
      <c r="H123" s="21">
        <f>Table13[[#This Row],[Iran]]-'Cumulative Cases'!H122</f>
        <v>2521</v>
      </c>
      <c r="I123" s="21">
        <f>Table13[[#This Row],[Germany]]-'Cumulative Cases'!I122</f>
        <v>189</v>
      </c>
      <c r="J123" s="21">
        <f>Table13[[#This Row],[South Korea]]-'Cumulative Cases'!J122</f>
        <v>0</v>
      </c>
      <c r="K123" s="21">
        <f>Table13[[#This Row],[UK]]-'Cumulative Cases'!K122</f>
        <v>0</v>
      </c>
      <c r="L123" s="21">
        <f>Table13[[#This Row],[Canada]]-'Cumulative Cases'!L122</f>
        <v>348</v>
      </c>
      <c r="M123" s="21">
        <f>Table13[[#This Row],[India ]]-'Cumulative Cases'!M122</f>
        <v>26838</v>
      </c>
      <c r="N123" s="21">
        <f>Table13[[#This Row],[Japan]]-'Cumulative Cases'!N122</f>
        <v>1</v>
      </c>
      <c r="O123" s="21">
        <f>Table13[[#This Row],[Australia]]-'Cumulative Cases'!O122</f>
        <v>0</v>
      </c>
      <c r="P123" s="21">
        <f>Table13[[#This Row],[Brazil]]-'Cumulative Cases'!P122</f>
        <v>21048</v>
      </c>
      <c r="Q123" s="21">
        <f>Table13[[#This Row],[Russia]]-'Cumulative Cases'!Q122</f>
        <v>6248</v>
      </c>
      <c r="R123" s="21">
        <f>Table13[[#This Row],[Turkey]]-'Cumulative Cases'!R122</f>
        <v>0</v>
      </c>
      <c r="S123" s="22"/>
    </row>
    <row r="124" spans="2:19" x14ac:dyDescent="0.3">
      <c r="B124" s="2">
        <v>44027</v>
      </c>
      <c r="C124" s="21">
        <f>Table13[[#This Row],[China]]-'Cumulative Cases'!C123</f>
        <v>6</v>
      </c>
      <c r="D124" s="21">
        <f>Table13[[#This Row],[Italy]]-'Cumulative Cases'!D123</f>
        <v>276</v>
      </c>
      <c r="E124" s="21">
        <f>Table13[[#This Row],[Spain]]-'Cumulative Cases'!E123</f>
        <v>1541</v>
      </c>
      <c r="F124" s="21">
        <f>Table13[[#This Row],[USA]]-'Cumulative Cases'!F123</f>
        <v>86206</v>
      </c>
      <c r="G124" s="21">
        <f>Table13[[#This Row],[France]]-'Cumulative Cases'!G123</f>
        <v>0</v>
      </c>
      <c r="H124" s="21">
        <f>Table13[[#This Row],[Iran]]-'Cumulative Cases'!H123</f>
        <v>2388</v>
      </c>
      <c r="I124" s="21">
        <f>Table13[[#This Row],[Germany]]-'Cumulative Cases'!I123</f>
        <v>368</v>
      </c>
      <c r="J124" s="21">
        <f>Table13[[#This Row],[South Korea]]-'Cumulative Cases'!J123</f>
        <v>0</v>
      </c>
      <c r="K124" s="21">
        <f>Table13[[#This Row],[UK]]-'Cumulative Cases'!K123</f>
        <v>1778</v>
      </c>
      <c r="L124" s="21">
        <f>Table13[[#This Row],[Canada]]-'Cumulative Cases'!L123</f>
        <v>331</v>
      </c>
      <c r="M124" s="21">
        <f>Table13[[#This Row],[India ]]-'Cumulative Cases'!M123</f>
        <v>32408</v>
      </c>
      <c r="N124" s="21">
        <f>Table13[[#This Row],[Japan]]-'Cumulative Cases'!N123</f>
        <v>782</v>
      </c>
      <c r="O124" s="21">
        <f>Table13[[#This Row],[Australia]]-'Cumulative Cases'!O123</f>
        <v>0</v>
      </c>
      <c r="P124" s="21">
        <f>Table13[[#This Row],[Brazil]]-'Cumulative Cases'!P123</f>
        <v>50278</v>
      </c>
      <c r="Q124" s="21">
        <f>Table13[[#This Row],[Russia]]-'Cumulative Cases'!Q123</f>
        <v>6422</v>
      </c>
      <c r="R124" s="21">
        <f>Table13[[#This Row],[Turkey]]-'Cumulative Cases'!R123</f>
        <v>992</v>
      </c>
      <c r="S124" s="22"/>
    </row>
    <row r="125" spans="2:19" x14ac:dyDescent="0.3">
      <c r="B125" s="2">
        <v>44028</v>
      </c>
      <c r="C125" s="21">
        <f>Table13[[#This Row],[China]]-'Cumulative Cases'!C124</f>
        <v>1</v>
      </c>
      <c r="D125" s="21">
        <f>Table13[[#This Row],[Italy]]-'Cumulative Cases'!D124</f>
        <v>230</v>
      </c>
      <c r="E125" s="21">
        <f>Table13[[#This Row],[Spain]]-'Cumulative Cases'!E124</f>
        <v>1361</v>
      </c>
      <c r="F125" s="21">
        <f>Table13[[#This Row],[USA]]-'Cumulative Cases'!F124</f>
        <v>75174</v>
      </c>
      <c r="G125" s="21">
        <f>Table13[[#This Row],[France]]-'Cumulative Cases'!G124</f>
        <v>927</v>
      </c>
      <c r="H125" s="21">
        <f>Table13[[#This Row],[Iran]]-'Cumulative Cases'!H124</f>
        <v>2500</v>
      </c>
      <c r="I125" s="21">
        <f>Table13[[#This Row],[Germany]]-'Cumulative Cases'!I124</f>
        <v>899</v>
      </c>
      <c r="J125" s="21">
        <f>Table13[[#This Row],[South Korea]]-'Cumulative Cases'!J124</f>
        <v>0</v>
      </c>
      <c r="K125" s="21">
        <f>Table13[[#This Row],[UK]]-'Cumulative Cases'!K124</f>
        <v>641</v>
      </c>
      <c r="L125" s="21">
        <f>Table13[[#This Row],[Canada]]-'Cumulative Cases'!L124</f>
        <v>594</v>
      </c>
      <c r="M125" s="21">
        <f>Table13[[#This Row],[India ]]-'Cumulative Cases'!M124</f>
        <v>36849</v>
      </c>
      <c r="N125" s="21">
        <f>Table13[[#This Row],[Japan]]-'Cumulative Cases'!N124</f>
        <v>610</v>
      </c>
      <c r="O125" s="21">
        <f>Table13[[#This Row],[Australia]]-'Cumulative Cases'!O124</f>
        <v>0</v>
      </c>
      <c r="P125" s="21">
        <f>Table13[[#This Row],[Brazil]]-'Cumulative Cases'!P124</f>
        <v>39069</v>
      </c>
      <c r="Q125" s="21">
        <f>Table13[[#This Row],[Russia]]-'Cumulative Cases'!Q124</f>
        <v>6428</v>
      </c>
      <c r="R125" s="21">
        <f>Table13[[#This Row],[Turkey]]-'Cumulative Cases'!R124</f>
        <v>947</v>
      </c>
      <c r="S125" s="22"/>
    </row>
    <row r="126" spans="2:19" x14ac:dyDescent="0.3">
      <c r="B126" s="2">
        <v>44029</v>
      </c>
      <c r="C126" s="21">
        <f>Table13[[#This Row],[China]]-'Cumulative Cases'!C125</f>
        <v>10</v>
      </c>
      <c r="D126" s="21">
        <f>Table13[[#This Row],[Italy]]-'Cumulative Cases'!D125</f>
        <v>231</v>
      </c>
      <c r="E126" s="21">
        <f>Table13[[#This Row],[Spain]]-'Cumulative Cases'!E125</f>
        <v>0</v>
      </c>
      <c r="F126" s="21">
        <f>Table13[[#This Row],[USA]]-'Cumulative Cases'!F125</f>
        <v>81214</v>
      </c>
      <c r="G126" s="21">
        <f>Table13[[#This Row],[France]]-'Cumulative Cases'!G125</f>
        <v>534</v>
      </c>
      <c r="H126" s="21">
        <f>Table13[[#This Row],[Iran]]-'Cumulative Cases'!H125</f>
        <v>2379</v>
      </c>
      <c r="I126" s="21">
        <f>Table13[[#This Row],[Germany]]-'Cumulative Cases'!I125</f>
        <v>70</v>
      </c>
      <c r="J126" s="21">
        <f>Table13[[#This Row],[South Korea]]-'Cumulative Cases'!J125</f>
        <v>0</v>
      </c>
      <c r="K126" s="21">
        <f>Table13[[#This Row],[UK]]-'Cumulative Cases'!K125</f>
        <v>687</v>
      </c>
      <c r="L126" s="21">
        <f>Table13[[#This Row],[Canada]]-'Cumulative Cases'!L125</f>
        <v>436</v>
      </c>
      <c r="M126" s="21">
        <f>Table13[[#This Row],[India ]]-'Cumulative Cases'!M125</f>
        <v>34542</v>
      </c>
      <c r="N126" s="21">
        <f>Table13[[#This Row],[Japan]]-'Cumulative Cases'!N125</f>
        <v>590</v>
      </c>
      <c r="O126" s="21">
        <f>Table13[[#This Row],[Australia]]-'Cumulative Cases'!O125</f>
        <v>0</v>
      </c>
      <c r="P126" s="21">
        <f>Table13[[#This Row],[Brazil]]-'Cumulative Cases'!P125</f>
        <v>43598</v>
      </c>
      <c r="Q126" s="21">
        <f>Table13[[#This Row],[Russia]]-'Cumulative Cases'!Q125</f>
        <v>6406</v>
      </c>
      <c r="R126" s="21">
        <f>Table13[[#This Row],[Turkey]]-'Cumulative Cases'!R125</f>
        <v>1859</v>
      </c>
      <c r="S126" s="22"/>
    </row>
    <row r="127" spans="2:19" x14ac:dyDescent="0.3">
      <c r="B127" s="2">
        <v>44030</v>
      </c>
      <c r="C127" s="21">
        <f>Table13[[#This Row],[China]]-'Cumulative Cases'!C126</f>
        <v>22</v>
      </c>
      <c r="D127" s="21">
        <f>Table13[[#This Row],[Italy]]-'Cumulative Cases'!D126</f>
        <v>249</v>
      </c>
      <c r="E127" s="21">
        <f>Table13[[#This Row],[Spain]]-'Cumulative Cases'!E126</f>
        <v>1400</v>
      </c>
      <c r="F127" s="21">
        <f>Table13[[#This Row],[USA]]-'Cumulative Cases'!F126</f>
        <v>93972</v>
      </c>
      <c r="G127" s="21">
        <f>Table13[[#This Row],[France]]-'Cumulative Cases'!G126</f>
        <v>836</v>
      </c>
      <c r="H127" s="21">
        <f>Table13[[#This Row],[Iran]]-'Cumulative Cases'!H126</f>
        <v>2166</v>
      </c>
      <c r="I127" s="21">
        <f>Table13[[#This Row],[Germany]]-'Cumulative Cases'!I126</f>
        <v>736</v>
      </c>
      <c r="J127" s="21">
        <f>Table13[[#This Row],[South Korea]]-'Cumulative Cases'!J126</f>
        <v>0</v>
      </c>
      <c r="K127" s="21">
        <f>Table13[[#This Row],[UK]]-'Cumulative Cases'!K126</f>
        <v>827</v>
      </c>
      <c r="L127" s="21">
        <f>Table13[[#This Row],[Canada]]-'Cumulative Cases'!L126</f>
        <v>483</v>
      </c>
      <c r="M127" s="21">
        <f>Table13[[#This Row],[India ]]-'Cumulative Cases'!M126</f>
        <v>40615</v>
      </c>
      <c r="N127" s="21">
        <f>Table13[[#This Row],[Japan]]-'Cumulative Cases'!N126</f>
        <v>19</v>
      </c>
      <c r="O127" s="21">
        <f>Table13[[#This Row],[Australia]]-'Cumulative Cases'!O126</f>
        <v>0</v>
      </c>
      <c r="P127" s="21">
        <f>Table13[[#This Row],[Brazil]]-'Cumulative Cases'!P126</f>
        <v>53290</v>
      </c>
      <c r="Q127" s="21">
        <f>Table13[[#This Row],[Russia]]-'Cumulative Cases'!Q126</f>
        <v>6234</v>
      </c>
      <c r="R127" s="21">
        <f>Table13[[#This Row],[Turkey]]-'Cumulative Cases'!R126</f>
        <v>918</v>
      </c>
      <c r="S127" s="22"/>
    </row>
    <row r="128" spans="2:19" x14ac:dyDescent="0.3">
      <c r="B128" s="2">
        <v>44031</v>
      </c>
      <c r="C128" s="21">
        <f>Table13[[#This Row],[China]]-'Cumulative Cases'!C127</f>
        <v>16</v>
      </c>
      <c r="D128" s="21">
        <f>Table13[[#This Row],[Italy]]-'Cumulative Cases'!D127</f>
        <v>218</v>
      </c>
      <c r="E128" s="21">
        <f>Table13[[#This Row],[Spain]]-'Cumulative Cases'!E127</f>
        <v>0</v>
      </c>
      <c r="F128" s="21">
        <f>Table13[[#This Row],[USA]]-'Cumulative Cases'!F127</f>
        <v>41946</v>
      </c>
      <c r="G128" s="21">
        <f>Table13[[#This Row],[France]]-'Cumulative Cases'!G127</f>
        <v>0</v>
      </c>
      <c r="H128" s="21">
        <f>Table13[[#This Row],[Iran]]-'Cumulative Cases'!H127</f>
        <v>2182</v>
      </c>
      <c r="I128" s="21">
        <f>Table13[[#This Row],[Germany]]-'Cumulative Cases'!I127</f>
        <v>195</v>
      </c>
      <c r="J128" s="21">
        <f>Table13[[#This Row],[South Korea]]-'Cumulative Cases'!J127</f>
        <v>0</v>
      </c>
      <c r="K128" s="21">
        <f>Table13[[#This Row],[UK]]-'Cumulative Cases'!K127</f>
        <v>726</v>
      </c>
      <c r="L128" s="21">
        <f>Table13[[#This Row],[Canada]]-'Cumulative Cases'!L127</f>
        <v>330</v>
      </c>
      <c r="M128" s="21">
        <f>Table13[[#This Row],[India ]]-'Cumulative Cases'!M127</f>
        <v>39135</v>
      </c>
      <c r="N128" s="21">
        <f>Table13[[#This Row],[Japan]]-'Cumulative Cases'!N127</f>
        <v>1171</v>
      </c>
      <c r="O128" s="21">
        <f>Table13[[#This Row],[Australia]]-'Cumulative Cases'!O127</f>
        <v>0</v>
      </c>
      <c r="P128" s="21">
        <f>Table13[[#This Row],[Brazil]]-'Cumulative Cases'!P127</f>
        <v>1241</v>
      </c>
      <c r="Q128" s="21">
        <f>Table13[[#This Row],[Russia]]-'Cumulative Cases'!Q127</f>
        <v>6109</v>
      </c>
      <c r="R128" s="21">
        <f>Table13[[#This Row],[Turkey]]-'Cumulative Cases'!R127</f>
        <v>924</v>
      </c>
      <c r="S128" s="22"/>
    </row>
    <row r="129" spans="2:19" x14ac:dyDescent="0.3">
      <c r="B129" s="2">
        <v>44032</v>
      </c>
      <c r="C129" s="21">
        <f>Table13[[#This Row],[China]]-'Cumulative Cases'!C128</f>
        <v>22</v>
      </c>
      <c r="D129" s="21">
        <f>Table13[[#This Row],[Italy]]-'Cumulative Cases'!D128</f>
        <v>190</v>
      </c>
      <c r="E129" s="21">
        <f>Table13[[#This Row],[Spain]]-'Cumulative Cases'!E128</f>
        <v>4581</v>
      </c>
      <c r="F129" s="21">
        <f>Table13[[#This Row],[USA]]-'Cumulative Cases'!F128</f>
        <v>65309</v>
      </c>
      <c r="G129" s="21">
        <f>Table13[[#This Row],[France]]-'Cumulative Cases'!G128</f>
        <v>0</v>
      </c>
      <c r="H129" s="21">
        <f>Table13[[#This Row],[Iran]]-'Cumulative Cases'!H128</f>
        <v>2414</v>
      </c>
      <c r="I129" s="21">
        <f>Table13[[#This Row],[Germany]]-'Cumulative Cases'!I128</f>
        <v>549</v>
      </c>
      <c r="J129" s="21">
        <f>Table13[[#This Row],[South Korea]]-'Cumulative Cases'!J128</f>
        <v>0</v>
      </c>
      <c r="K129" s="21">
        <f>Table13[[#This Row],[UK]]-'Cumulative Cases'!K128</f>
        <v>580</v>
      </c>
      <c r="L129" s="21">
        <f>Table13[[#This Row],[Canada]]-'Cumulative Cases'!L128</f>
        <v>295</v>
      </c>
      <c r="M129" s="21">
        <f>Table13[[#This Row],[India ]]-'Cumulative Cases'!M128</f>
        <v>36825</v>
      </c>
      <c r="N129" s="21">
        <f>Table13[[#This Row],[Japan]]-'Cumulative Cases'!N128</f>
        <v>419</v>
      </c>
      <c r="O129" s="21">
        <f>Table13[[#This Row],[Australia]]-'Cumulative Cases'!O128</f>
        <v>0</v>
      </c>
      <c r="P129" s="21">
        <f>Table13[[#This Row],[Brazil]]-'Cumulative Cases'!P128</f>
        <v>26194</v>
      </c>
      <c r="Q129" s="21">
        <f>Table13[[#This Row],[Russia]]-'Cumulative Cases'!Q128</f>
        <v>5940</v>
      </c>
      <c r="R129" s="21">
        <f>Table13[[#This Row],[Turkey]]-'Cumulative Cases'!R128</f>
        <v>931</v>
      </c>
      <c r="S129" s="22"/>
    </row>
    <row r="130" spans="2:19" x14ac:dyDescent="0.3">
      <c r="B130" s="2">
        <v>44033</v>
      </c>
      <c r="C130" s="21">
        <f>Table13[[#This Row],[China]]-'Cumulative Cases'!C129</f>
        <v>11</v>
      </c>
      <c r="D130" s="21">
        <f>Table13[[#This Row],[Italy]]-'Cumulative Cases'!D129</f>
        <v>128</v>
      </c>
      <c r="E130" s="21">
        <f>Table13[[#This Row],[Spain]]-'Cumulative Cases'!E129</f>
        <v>1358</v>
      </c>
      <c r="F130" s="21">
        <f>Table13[[#This Row],[USA]]-'Cumulative Cases'!F129</f>
        <v>59420</v>
      </c>
      <c r="G130" s="21">
        <f>Table13[[#This Row],[France]]-'Cumulative Cases'!G129</f>
        <v>2080</v>
      </c>
      <c r="H130" s="21">
        <f>Table13[[#This Row],[Iran]]-'Cumulative Cases'!H129</f>
        <v>2625</v>
      </c>
      <c r="I130" s="21">
        <f>Table13[[#This Row],[Germany]]-'Cumulative Cases'!I129</f>
        <v>240</v>
      </c>
      <c r="J130" s="21">
        <f>Table13[[#This Row],[South Korea]]-'Cumulative Cases'!J129</f>
        <v>0</v>
      </c>
      <c r="K130" s="21">
        <f>Table13[[#This Row],[UK]]-'Cumulative Cases'!K129</f>
        <v>445</v>
      </c>
      <c r="L130" s="21">
        <f>Table13[[#This Row],[Canada]]-'Cumulative Cases'!L129</f>
        <v>500</v>
      </c>
      <c r="M130" s="21">
        <f>Table13[[#This Row],[India ]]-'Cumulative Cases'!M129</f>
        <v>38327</v>
      </c>
      <c r="N130" s="21">
        <f>Table13[[#This Row],[Japan]]-'Cumulative Cases'!N129</f>
        <v>527</v>
      </c>
      <c r="O130" s="21">
        <f>Table13[[#This Row],[Australia]]-'Cumulative Cases'!O129</f>
        <v>0</v>
      </c>
      <c r="P130" s="21">
        <f>Table13[[#This Row],[Brazil]]-'Cumulative Cases'!P129</f>
        <v>26494</v>
      </c>
      <c r="Q130" s="21">
        <f>Table13[[#This Row],[Russia]]-'Cumulative Cases'!Q129</f>
        <v>5842</v>
      </c>
      <c r="R130" s="21">
        <f>Table13[[#This Row],[Turkey]]-'Cumulative Cases'!R129</f>
        <v>0</v>
      </c>
      <c r="S130" s="22"/>
    </row>
    <row r="131" spans="2:19" x14ac:dyDescent="0.3">
      <c r="B131" s="2">
        <v>44034</v>
      </c>
      <c r="C131" s="21">
        <f>Table13[[#This Row],[China]]-'Cumulative Cases'!C130</f>
        <v>15</v>
      </c>
      <c r="D131" s="21">
        <f>Table13[[#This Row],[Italy]]-'Cumulative Cases'!D130</f>
        <v>280</v>
      </c>
      <c r="E131" s="21">
        <f>Table13[[#This Row],[Spain]]-'Cumulative Cases'!E130</f>
        <v>1357</v>
      </c>
      <c r="F131" s="21">
        <f>Table13[[#This Row],[USA]]-'Cumulative Cases'!F130</f>
        <v>79466</v>
      </c>
      <c r="G131" s="21">
        <f>Table13[[#This Row],[France]]-'Cumulative Cases'!G130</f>
        <v>1582</v>
      </c>
      <c r="H131" s="21">
        <f>Table13[[#This Row],[Iran]]-'Cumulative Cases'!H130</f>
        <v>2586</v>
      </c>
      <c r="I131" s="21">
        <f>Table13[[#This Row],[Germany]]-'Cumulative Cases'!I130</f>
        <v>866</v>
      </c>
      <c r="J131" s="21">
        <f>Table13[[#This Row],[South Korea]]-'Cumulative Cases'!J130</f>
        <v>0</v>
      </c>
      <c r="K131" s="21">
        <f>Table13[[#This Row],[UK]]-'Cumulative Cases'!K130</f>
        <v>560</v>
      </c>
      <c r="L131" s="21">
        <f>Table13[[#This Row],[Canada]]-'Cumulative Cases'!L130</f>
        <v>881</v>
      </c>
      <c r="M131" s="21">
        <f>Table13[[#This Row],[India ]]-'Cumulative Cases'!M130</f>
        <v>47533</v>
      </c>
      <c r="N131" s="21">
        <f>Table13[[#This Row],[Japan]]-'Cumulative Cases'!N130</f>
        <v>899</v>
      </c>
      <c r="O131" s="21">
        <f>Table13[[#This Row],[Australia]]-'Cumulative Cases'!O130</f>
        <v>0</v>
      </c>
      <c r="P131" s="21">
        <f>Table13[[#This Row],[Brazil]]-'Cumulative Cases'!P130</f>
        <v>49106</v>
      </c>
      <c r="Q131" s="21">
        <f>Table13[[#This Row],[Russia]]-'Cumulative Cases'!Q130</f>
        <v>5862</v>
      </c>
      <c r="R131" s="21">
        <f>Table13[[#This Row],[Turkey]]-'Cumulative Cases'!R130</f>
        <v>1830</v>
      </c>
      <c r="S131" s="22"/>
    </row>
    <row r="132" spans="2:19" x14ac:dyDescent="0.3">
      <c r="B132" s="2">
        <v>44035</v>
      </c>
      <c r="C132" s="21">
        <f>Table13[[#This Row],[China]]-'Cumulative Cases'!C131</f>
        <v>21</v>
      </c>
      <c r="D132" s="21">
        <f>Table13[[#This Row],[Italy]]-'Cumulative Cases'!D131</f>
        <v>306</v>
      </c>
      <c r="E132" s="21">
        <f>Table13[[#This Row],[Spain]]-'Cumulative Cases'!E131</f>
        <v>2615</v>
      </c>
      <c r="F132" s="21">
        <f>Table13[[#This Row],[USA]]-'Cumulative Cases'!F131</f>
        <v>63336</v>
      </c>
      <c r="G132" s="21">
        <f>Table13[[#This Row],[France]]-'Cumulative Cases'!G131</f>
        <v>1062</v>
      </c>
      <c r="H132" s="21">
        <f>Table13[[#This Row],[Iran]]-'Cumulative Cases'!H131</f>
        <v>2621</v>
      </c>
      <c r="I132" s="21">
        <f>Table13[[#This Row],[Germany]]-'Cumulative Cases'!I131</f>
        <v>196</v>
      </c>
      <c r="J132" s="21">
        <f>Table13[[#This Row],[South Korea]]-'Cumulative Cases'!J131</f>
        <v>0</v>
      </c>
      <c r="K132" s="21">
        <f>Table13[[#This Row],[UK]]-'Cumulative Cases'!K131</f>
        <v>769</v>
      </c>
      <c r="L132" s="21">
        <f>Table13[[#This Row],[Canada]]-'Cumulative Cases'!L131</f>
        <v>235</v>
      </c>
      <c r="M132" s="21">
        <f>Table13[[#This Row],[India ]]-'Cumulative Cases'!M131</f>
        <v>46630</v>
      </c>
      <c r="N132" s="21">
        <f>Table13[[#This Row],[Japan]]-'Cumulative Cases'!N131</f>
        <v>981</v>
      </c>
      <c r="O132" s="21">
        <f>Table13[[#This Row],[Australia]]-'Cumulative Cases'!O131</f>
        <v>0</v>
      </c>
      <c r="P132" s="21">
        <f>Table13[[#This Row],[Brazil]]-'Cumulative Cases'!P131</f>
        <v>64235</v>
      </c>
      <c r="Q132" s="21">
        <f>Table13[[#This Row],[Russia]]-'Cumulative Cases'!Q131</f>
        <v>5848</v>
      </c>
      <c r="R132" s="21">
        <f>Table13[[#This Row],[Turkey]]-'Cumulative Cases'!R131</f>
        <v>913</v>
      </c>
      <c r="S132" s="22"/>
    </row>
    <row r="133" spans="2:19" x14ac:dyDescent="0.3">
      <c r="B133" s="2">
        <v>44036</v>
      </c>
      <c r="C133" s="21">
        <f>Table13[[#This Row],[China]]-'Cumulative Cases'!C132</f>
        <v>21</v>
      </c>
      <c r="D133" s="21">
        <f>Table13[[#This Row],[Italy]]-'Cumulative Cases'!D132</f>
        <v>252</v>
      </c>
      <c r="E133" s="21">
        <f>Table13[[#This Row],[Spain]]-'Cumulative Cases'!E132</f>
        <v>2255</v>
      </c>
      <c r="F133" s="21">
        <f>Table13[[#This Row],[USA]]-'Cumulative Cases'!F132</f>
        <v>75984</v>
      </c>
      <c r="G133" s="21">
        <f>Table13[[#This Row],[France]]-'Cumulative Cases'!G132</f>
        <v>1130</v>
      </c>
      <c r="H133" s="21">
        <f>Table13[[#This Row],[Iran]]-'Cumulative Cases'!H132</f>
        <v>2489</v>
      </c>
      <c r="I133" s="21">
        <f>Table13[[#This Row],[Germany]]-'Cumulative Cases'!I132</f>
        <v>931</v>
      </c>
      <c r="J133" s="21">
        <f>Table13[[#This Row],[South Korea]]-'Cumulative Cases'!J132</f>
        <v>0</v>
      </c>
      <c r="K133" s="21">
        <f>Table13[[#This Row],[UK]]-'Cumulative Cases'!K132</f>
        <v>768</v>
      </c>
      <c r="L133" s="21">
        <f>Table13[[#This Row],[Canada]]-'Cumulative Cases'!L132</f>
        <v>627</v>
      </c>
      <c r="M133" s="21">
        <f>Table13[[#This Row],[India ]]-'Cumulative Cases'!M132</f>
        <v>50707</v>
      </c>
      <c r="N133" s="21">
        <f>Table13[[#This Row],[Japan]]-'Cumulative Cases'!N132</f>
        <v>733</v>
      </c>
      <c r="O133" s="21">
        <f>Table13[[#This Row],[Australia]]-'Cumulative Cases'!O132</f>
        <v>0</v>
      </c>
      <c r="P133" s="21">
        <f>Table13[[#This Row],[Brazil]]-'Cumulative Cases'!P132</f>
        <v>61267</v>
      </c>
      <c r="Q133" s="21">
        <f>Table13[[#This Row],[Russia]]-'Cumulative Cases'!Q132</f>
        <v>5811</v>
      </c>
      <c r="R133" s="21">
        <f>Table13[[#This Row],[Turkey]]-'Cumulative Cases'!R132</f>
        <v>937</v>
      </c>
      <c r="S133" s="22"/>
    </row>
    <row r="134" spans="2:19" x14ac:dyDescent="0.3">
      <c r="B134" s="2">
        <v>44037</v>
      </c>
      <c r="C134" s="21">
        <f>Table13[[#This Row],[China]]-'Cumulative Cases'!C133</f>
        <v>124</v>
      </c>
      <c r="D134" s="21">
        <f>Table13[[#This Row],[Italy]]-'Cumulative Cases'!D133</f>
        <v>274</v>
      </c>
      <c r="E134" s="21">
        <f>Table13[[#This Row],[Spain]]-'Cumulative Cases'!E133</f>
        <v>0</v>
      </c>
      <c r="F134" s="21">
        <f>Table13[[#This Row],[USA]]-'Cumulative Cases'!F133</f>
        <v>103721</v>
      </c>
      <c r="G134" s="21">
        <f>Table13[[#This Row],[France]]-'Cumulative Cases'!G133</f>
        <v>0</v>
      </c>
      <c r="H134" s="21">
        <f>Table13[[#This Row],[Iran]]-'Cumulative Cases'!H133</f>
        <v>2316</v>
      </c>
      <c r="I134" s="21">
        <f>Table13[[#This Row],[Germany]]-'Cumulative Cases'!I133</f>
        <v>777</v>
      </c>
      <c r="J134" s="21">
        <f>Table13[[#This Row],[South Korea]]-'Cumulative Cases'!J133</f>
        <v>0</v>
      </c>
      <c r="K134" s="21">
        <f>Table13[[#This Row],[UK]]-'Cumulative Cases'!K133</f>
        <v>767</v>
      </c>
      <c r="L134" s="21">
        <f>Table13[[#This Row],[Canada]]-'Cumulative Cases'!L133</f>
        <v>648</v>
      </c>
      <c r="M134" s="21">
        <f>Table13[[#This Row],[India ]]-'Cumulative Cases'!M133</f>
        <v>48473</v>
      </c>
      <c r="N134" s="21">
        <f>Table13[[#This Row],[Japan]]-'Cumulative Cases'!N133</f>
        <v>831</v>
      </c>
      <c r="O134" s="21">
        <f>Table13[[#This Row],[Australia]]-'Cumulative Cases'!O133</f>
        <v>0</v>
      </c>
      <c r="P134" s="21">
        <f>Table13[[#This Row],[Brazil]]-'Cumulative Cases'!P133</f>
        <v>90852</v>
      </c>
      <c r="Q134" s="21">
        <f>Table13[[#This Row],[Russia]]-'Cumulative Cases'!Q133</f>
        <v>5871</v>
      </c>
      <c r="R134" s="21">
        <f>Table13[[#This Row],[Turkey]]-'Cumulative Cases'!R133</f>
        <v>921</v>
      </c>
      <c r="S134" s="22"/>
    </row>
    <row r="135" spans="2:19" x14ac:dyDescent="0.3">
      <c r="B135" s="2">
        <v>44038</v>
      </c>
      <c r="C135" s="21">
        <f>Table13[[#This Row],[China]]-'Cumulative Cases'!C134</f>
        <v>-44</v>
      </c>
      <c r="D135" s="21">
        <f>Table13[[#This Row],[Italy]]-'Cumulative Cases'!D134</f>
        <v>254</v>
      </c>
      <c r="E135" s="21">
        <f>Table13[[#This Row],[Spain]]-'Cumulative Cases'!E134</f>
        <v>0</v>
      </c>
      <c r="F135" s="21">
        <f>Table13[[#This Row],[USA]]-'Cumulative Cases'!F134</f>
        <v>32381</v>
      </c>
      <c r="G135" s="21">
        <f>Table13[[#This Row],[France]]-'Cumulative Cases'!G134</f>
        <v>0</v>
      </c>
      <c r="H135" s="21">
        <f>Table13[[#This Row],[Iran]]-'Cumulative Cases'!H134</f>
        <v>2333</v>
      </c>
      <c r="I135" s="21">
        <f>Table13[[#This Row],[Germany]]-'Cumulative Cases'!I134</f>
        <v>117</v>
      </c>
      <c r="J135" s="21">
        <f>Table13[[#This Row],[South Korea]]-'Cumulative Cases'!J134</f>
        <v>0</v>
      </c>
      <c r="K135" s="21">
        <f>Table13[[#This Row],[UK]]-'Cumulative Cases'!K134</f>
        <v>745</v>
      </c>
      <c r="L135" s="21">
        <f>Table13[[#This Row],[Canada]]-'Cumulative Cases'!L134</f>
        <v>347</v>
      </c>
      <c r="M135" s="21">
        <f>Table13[[#This Row],[India ]]-'Cumulative Cases'!M134</f>
        <v>49719</v>
      </c>
      <c r="N135" s="21">
        <f>Table13[[#This Row],[Japan]]-'Cumulative Cases'!N134</f>
        <v>778</v>
      </c>
      <c r="O135" s="21">
        <f>Table13[[#This Row],[Australia]]-'Cumulative Cases'!O134</f>
        <v>0</v>
      </c>
      <c r="P135" s="21">
        <f>Table13[[#This Row],[Brazil]]-'Cumulative Cases'!P134</f>
        <v>7742</v>
      </c>
      <c r="Q135" s="21">
        <f>Table13[[#This Row],[Russia]]-'Cumulative Cases'!Q134</f>
        <v>5765</v>
      </c>
      <c r="R135" s="21">
        <f>Table13[[#This Row],[Turkey]]-'Cumulative Cases'!R134</f>
        <v>0</v>
      </c>
      <c r="S135" s="22"/>
    </row>
    <row r="136" spans="2:19" x14ac:dyDescent="0.3">
      <c r="B136" s="2">
        <v>44039</v>
      </c>
      <c r="C136" s="21">
        <f>Table13[[#This Row],[China]]-'Cumulative Cases'!C135</f>
        <v>61</v>
      </c>
      <c r="D136" s="21">
        <f>Table13[[#This Row],[Italy]]-'Cumulative Cases'!D135</f>
        <v>168</v>
      </c>
      <c r="E136" s="21">
        <f>Table13[[#This Row],[Spain]]-'Cumulative Cases'!E135</f>
        <v>6361</v>
      </c>
      <c r="F136" s="21">
        <f>Table13[[#This Row],[USA]]-'Cumulative Cases'!F135</f>
        <v>56693</v>
      </c>
      <c r="G136" s="21">
        <f>Table13[[#This Row],[France]]-'Cumulative Cases'!G135</f>
        <v>0</v>
      </c>
      <c r="H136" s="21">
        <f>Table13[[#This Row],[Iran]]-'Cumulative Cases'!H135</f>
        <v>2434</v>
      </c>
      <c r="I136" s="21">
        <f>Table13[[#This Row],[Germany]]-'Cumulative Cases'!I135</f>
        <v>618</v>
      </c>
      <c r="J136" s="21">
        <f>Table13[[#This Row],[South Korea]]-'Cumulative Cases'!J135</f>
        <v>0</v>
      </c>
      <c r="K136" s="21">
        <f>Table13[[#This Row],[UK]]-'Cumulative Cases'!K135</f>
        <v>685</v>
      </c>
      <c r="L136" s="21">
        <f>Table13[[#This Row],[Canada]]-'Cumulative Cases'!L135</f>
        <v>313</v>
      </c>
      <c r="M136" s="21">
        <f>Table13[[#This Row],[India ]]-'Cumulative Cases'!M135</f>
        <v>47173</v>
      </c>
      <c r="N136" s="21">
        <f>Table13[[#This Row],[Japan]]-'Cumulative Cases'!N135</f>
        <v>649</v>
      </c>
      <c r="O136" s="21">
        <f>Table13[[#This Row],[Australia]]-'Cumulative Cases'!O135</f>
        <v>0</v>
      </c>
      <c r="P136" s="21">
        <f>Table13[[#This Row],[Brazil]]-'Cumulative Cases'!P135</f>
        <v>21543</v>
      </c>
      <c r="Q136" s="21">
        <f>Table13[[#This Row],[Russia]]-'Cumulative Cases'!Q135</f>
        <v>5635</v>
      </c>
      <c r="R136" s="21">
        <f>Table13[[#This Row],[Turkey]]-'Cumulative Cases'!R135</f>
        <v>1846</v>
      </c>
      <c r="S136" s="22"/>
    </row>
    <row r="137" spans="2:19" x14ac:dyDescent="0.3">
      <c r="B137" s="2">
        <v>44040</v>
      </c>
      <c r="C137" s="21">
        <f>Table13[[#This Row],[China]]-'Cumulative Cases'!C136</f>
        <v>68</v>
      </c>
      <c r="D137" s="21">
        <f>Table13[[#This Row],[Italy]]-'Cumulative Cases'!D136</f>
        <v>202</v>
      </c>
      <c r="E137" s="21">
        <f>Table13[[#This Row],[Spain]]-'Cumulative Cases'!E136</f>
        <v>1828</v>
      </c>
      <c r="F137" s="21">
        <f>Table13[[#This Row],[USA]]-'Cumulative Cases'!F136</f>
        <v>61596</v>
      </c>
      <c r="G137" s="21">
        <f>Table13[[#This Row],[France]]-'Cumulative Cases'!G136</f>
        <v>2551</v>
      </c>
      <c r="H137" s="21">
        <f>Table13[[#This Row],[Iran]]-'Cumulative Cases'!H136</f>
        <v>2667</v>
      </c>
      <c r="I137" s="21">
        <f>Table13[[#This Row],[Germany]]-'Cumulative Cases'!I136</f>
        <v>441</v>
      </c>
      <c r="J137" s="21">
        <f>Table13[[#This Row],[South Korea]]-'Cumulative Cases'!J136</f>
        <v>0</v>
      </c>
      <c r="K137" s="21">
        <f>Table13[[#This Row],[UK]]-'Cumulative Cases'!K136</f>
        <v>581</v>
      </c>
      <c r="L137" s="21">
        <f>Table13[[#This Row],[Canada]]-'Cumulative Cases'!L136</f>
        <v>702</v>
      </c>
      <c r="M137" s="21">
        <f>Table13[[#This Row],[India ]]-'Cumulative Cases'!M136</f>
        <v>49397</v>
      </c>
      <c r="N137" s="21">
        <f>Table13[[#This Row],[Japan]]-'Cumulative Cases'!N136</f>
        <v>1002</v>
      </c>
      <c r="O137" s="21">
        <f>Table13[[#This Row],[Australia]]-'Cumulative Cases'!O136</f>
        <v>0</v>
      </c>
      <c r="P137" s="21">
        <f>Table13[[#This Row],[Brazil]]-'Cumulative Cases'!P136</f>
        <v>32107</v>
      </c>
      <c r="Q137" s="21">
        <f>Table13[[#This Row],[Russia]]-'Cumulative Cases'!Q136</f>
        <v>5395</v>
      </c>
      <c r="R137" s="21">
        <f>Table13[[#This Row],[Turkey]]-'Cumulative Cases'!R136</f>
        <v>963</v>
      </c>
      <c r="S137" s="22"/>
    </row>
    <row r="138" spans="2:19" x14ac:dyDescent="0.3">
      <c r="B138" s="2">
        <v>44041</v>
      </c>
      <c r="C138" s="21">
        <f>Table13[[#This Row],[China]]-'Cumulative Cases'!C137</f>
        <v>101</v>
      </c>
      <c r="D138" s="21">
        <f>Table13[[#This Row],[Italy]]-'Cumulative Cases'!D137</f>
        <v>288</v>
      </c>
      <c r="E138" s="21">
        <f>Table13[[#This Row],[Spain]]-'Cumulative Cases'!E137</f>
        <v>2031</v>
      </c>
      <c r="F138" s="21">
        <f>Table13[[#This Row],[USA]]-'Cumulative Cases'!F137</f>
        <v>66701</v>
      </c>
      <c r="G138" s="21">
        <f>Table13[[#This Row],[France]]-'Cumulative Cases'!G137</f>
        <v>2117</v>
      </c>
      <c r="H138" s="21">
        <f>Table13[[#This Row],[Iran]]-'Cumulative Cases'!H137</f>
        <v>2636</v>
      </c>
      <c r="I138" s="21">
        <f>Table13[[#This Row],[Germany]]-'Cumulative Cases'!I137</f>
        <v>1169</v>
      </c>
      <c r="J138" s="21">
        <f>Table13[[#This Row],[South Korea]]-'Cumulative Cases'!J137</f>
        <v>0</v>
      </c>
      <c r="K138" s="21">
        <f>Table13[[#This Row],[UK]]-'Cumulative Cases'!K137</f>
        <v>763</v>
      </c>
      <c r="L138" s="21">
        <f>Table13[[#This Row],[Canada]]-'Cumulative Cases'!L137</f>
        <v>369</v>
      </c>
      <c r="M138" s="21">
        <f>Table13[[#This Row],[India ]]-'Cumulative Cases'!M137</f>
        <v>52516</v>
      </c>
      <c r="N138" s="21">
        <f>Table13[[#This Row],[Japan]]-'Cumulative Cases'!N137</f>
        <v>1259</v>
      </c>
      <c r="O138" s="21">
        <f>Table13[[#This Row],[Australia]]-'Cumulative Cases'!O137</f>
        <v>0</v>
      </c>
      <c r="P138" s="21">
        <f>Table13[[#This Row],[Brazil]]-'Cumulative Cases'!P137</f>
        <v>42763</v>
      </c>
      <c r="Q138" s="21">
        <f>Table13[[#This Row],[Russia]]-'Cumulative Cases'!Q137</f>
        <v>5475</v>
      </c>
      <c r="R138" s="21">
        <f>Table13[[#This Row],[Turkey]]-'Cumulative Cases'!R137</f>
        <v>942</v>
      </c>
      <c r="S138" s="22"/>
    </row>
    <row r="139" spans="2:19" x14ac:dyDescent="0.3">
      <c r="B139" s="2">
        <v>44042</v>
      </c>
      <c r="C139" s="21">
        <f>Table13[[#This Row],[China]]-'Cumulative Cases'!C138</f>
        <v>105</v>
      </c>
      <c r="D139" s="21">
        <f>Table13[[#This Row],[Italy]]-'Cumulative Cases'!D138</f>
        <v>382</v>
      </c>
      <c r="E139" s="21">
        <f>Table13[[#This Row],[Spain]]-'Cumulative Cases'!E138</f>
        <v>2789</v>
      </c>
      <c r="F139" s="21">
        <f>Table13[[#This Row],[USA]]-'Cumulative Cases'!F138</f>
        <v>70878</v>
      </c>
      <c r="G139" s="21">
        <f>Table13[[#This Row],[France]]-'Cumulative Cases'!G138</f>
        <v>0</v>
      </c>
      <c r="H139" s="21">
        <f>Table13[[#This Row],[Iran]]-'Cumulative Cases'!H138</f>
        <v>2621</v>
      </c>
      <c r="I139" s="21">
        <f>Table13[[#This Row],[Germany]]-'Cumulative Cases'!I138</f>
        <v>821</v>
      </c>
      <c r="J139" s="21">
        <f>Table13[[#This Row],[South Korea]]-'Cumulative Cases'!J138</f>
        <v>0</v>
      </c>
      <c r="K139" s="21">
        <f>Table13[[#This Row],[UK]]-'Cumulative Cases'!K138</f>
        <v>846</v>
      </c>
      <c r="L139" s="21">
        <f>Table13[[#This Row],[Canada]]-'Cumulative Cases'!L138</f>
        <v>371</v>
      </c>
      <c r="M139" s="21">
        <f>Table13[[#This Row],[India ]]-'Cumulative Cases'!M138</f>
        <v>54885</v>
      </c>
      <c r="N139" s="21">
        <f>Table13[[#This Row],[Japan]]-'Cumulative Cases'!N138</f>
        <v>1306</v>
      </c>
      <c r="O139" s="21">
        <f>Table13[[#This Row],[Australia]]-'Cumulative Cases'!O138</f>
        <v>0</v>
      </c>
      <c r="P139" s="21">
        <f>Table13[[#This Row],[Brazil]]-'Cumulative Cases'!P138</f>
        <v>68097</v>
      </c>
      <c r="Q139" s="21">
        <f>Table13[[#This Row],[Russia]]-'Cumulative Cases'!Q138</f>
        <v>5509</v>
      </c>
      <c r="R139" s="21">
        <f>Table13[[#This Row],[Turkey]]-'Cumulative Cases'!R138</f>
        <v>0</v>
      </c>
      <c r="S139" s="22"/>
    </row>
    <row r="140" spans="2:19" x14ac:dyDescent="0.3">
      <c r="B140" s="2">
        <v>44043</v>
      </c>
      <c r="C140" s="21">
        <f>Table13[[#This Row],[China]]-'Cumulative Cases'!C139</f>
        <v>127</v>
      </c>
      <c r="D140" s="21">
        <f>Table13[[#This Row],[Italy]]-'Cumulative Cases'!D139</f>
        <v>379</v>
      </c>
      <c r="E140" s="21">
        <f>Table13[[#This Row],[Spain]]-'Cumulative Cases'!E139</f>
        <v>3092</v>
      </c>
      <c r="F140" s="21">
        <f>Table13[[#This Row],[USA]]-'Cumulative Cases'!F139</f>
        <v>71581</v>
      </c>
      <c r="G140" s="21">
        <f>Table13[[#This Row],[France]]-'Cumulative Cases'!G139</f>
        <v>2723</v>
      </c>
      <c r="H140" s="21">
        <f>Table13[[#This Row],[Iran]]-'Cumulative Cases'!H139</f>
        <v>2674</v>
      </c>
      <c r="I140" s="21">
        <f>Table13[[#This Row],[Germany]]-'Cumulative Cases'!I139</f>
        <v>975</v>
      </c>
      <c r="J140" s="21">
        <f>Table13[[#This Row],[South Korea]]-'Cumulative Cases'!J139</f>
        <v>0</v>
      </c>
      <c r="K140" s="21">
        <f>Table13[[#This Row],[UK]]-'Cumulative Cases'!K139</f>
        <v>880</v>
      </c>
      <c r="L140" s="21">
        <f>Table13[[#This Row],[Canada]]-'Cumulative Cases'!L139</f>
        <v>499</v>
      </c>
      <c r="M140" s="21">
        <f>Table13[[#This Row],[India ]]-'Cumulative Cases'!M139</f>
        <v>57596</v>
      </c>
      <c r="N140" s="21">
        <f>Table13[[#This Row],[Japan]]-'Cumulative Cases'!N139</f>
        <v>1579</v>
      </c>
      <c r="O140" s="21">
        <f>Table13[[#This Row],[Australia]]-'Cumulative Cases'!O139</f>
        <v>0</v>
      </c>
      <c r="P140" s="21">
        <f>Table13[[#This Row],[Brazil]]-'Cumulative Cases'!P139</f>
        <v>58847</v>
      </c>
      <c r="Q140" s="21">
        <f>Table13[[#This Row],[Russia]]-'Cumulative Cases'!Q139</f>
        <v>5482</v>
      </c>
      <c r="R140" s="21">
        <f>Table13[[#This Row],[Turkey]]-'Cumulative Cases'!R139</f>
        <v>1949</v>
      </c>
      <c r="S140" s="22"/>
    </row>
    <row r="141" spans="2:19" x14ac:dyDescent="0.3">
      <c r="B141" s="2">
        <v>44044</v>
      </c>
      <c r="C141" s="21">
        <f>Table13[[#This Row],[China]]-'Cumulative Cases'!C140</f>
        <v>45</v>
      </c>
      <c r="D141" s="21">
        <f>Table13[[#This Row],[Italy]]-'Cumulative Cases'!D140</f>
        <v>295</v>
      </c>
      <c r="E141" s="21">
        <f>Table13[[#This Row],[Spain]]-'Cumulative Cases'!E140</f>
        <v>0</v>
      </c>
      <c r="F141" s="21">
        <f>Table13[[#This Row],[USA]]-'Cumulative Cases'!F140</f>
        <v>66313</v>
      </c>
      <c r="G141" s="21">
        <f>Table13[[#This Row],[France]]-'Cumulative Cases'!G140</f>
        <v>0</v>
      </c>
      <c r="H141" s="21">
        <f>Table13[[#This Row],[Iran]]-'Cumulative Cases'!H140</f>
        <v>2548</v>
      </c>
      <c r="I141" s="21">
        <f>Table13[[#This Row],[Germany]]-'Cumulative Cases'!I140</f>
        <v>394</v>
      </c>
      <c r="J141" s="21">
        <f>Table13[[#This Row],[South Korea]]-'Cumulative Cases'!J140</f>
        <v>0</v>
      </c>
      <c r="K141" s="21">
        <f>Table13[[#This Row],[UK]]-'Cumulative Cases'!K140</f>
        <v>771</v>
      </c>
      <c r="L141" s="21">
        <f>Table13[[#This Row],[Canada]]-'Cumulative Cases'!L140</f>
        <v>196</v>
      </c>
      <c r="M141" s="21">
        <f>Table13[[#This Row],[India ]]-'Cumulative Cases'!M140</f>
        <v>55139</v>
      </c>
      <c r="N141" s="21">
        <f>Table13[[#This Row],[Japan]]-'Cumulative Cases'!N140</f>
        <v>1537</v>
      </c>
      <c r="O141" s="21">
        <f>Table13[[#This Row],[Australia]]-'Cumulative Cases'!O140</f>
        <v>0</v>
      </c>
      <c r="P141" s="21">
        <f>Table13[[#This Row],[Brazil]]-'Cumulative Cases'!P140</f>
        <v>50064</v>
      </c>
      <c r="Q141" s="21">
        <f>Table13[[#This Row],[Russia]]-'Cumulative Cases'!Q140</f>
        <v>5462</v>
      </c>
      <c r="R141" s="21">
        <f>Table13[[#This Row],[Turkey]]-'Cumulative Cases'!R140</f>
        <v>996</v>
      </c>
      <c r="S141" s="22"/>
    </row>
    <row r="142" spans="2:19" x14ac:dyDescent="0.3">
      <c r="B142" s="2">
        <v>44045</v>
      </c>
      <c r="C142" s="21">
        <f>Table13[[#This Row],[China]]-'Cumulative Cases'!C141</f>
        <v>48</v>
      </c>
      <c r="D142" s="21">
        <f>Table13[[#This Row],[Italy]]-'Cumulative Cases'!D141</f>
        <v>238</v>
      </c>
      <c r="E142" s="21">
        <f>Table13[[#This Row],[Spain]]-'Cumulative Cases'!E141</f>
        <v>0</v>
      </c>
      <c r="F142" s="21">
        <f>Table13[[#This Row],[USA]]-'Cumulative Cases'!F141</f>
        <v>54696</v>
      </c>
      <c r="G142" s="21">
        <f>Table13[[#This Row],[France]]-'Cumulative Cases'!G141</f>
        <v>0</v>
      </c>
      <c r="H142" s="21">
        <f>Table13[[#This Row],[Iran]]-'Cumulative Cases'!H141</f>
        <v>2685</v>
      </c>
      <c r="I142" s="21">
        <f>Table13[[#This Row],[Germany]]-'Cumulative Cases'!I141</f>
        <v>365</v>
      </c>
      <c r="J142" s="21">
        <f>Table13[[#This Row],[South Korea]]-'Cumulative Cases'!J141</f>
        <v>0</v>
      </c>
      <c r="K142" s="21">
        <f>Table13[[#This Row],[UK]]-'Cumulative Cases'!K141</f>
        <v>743</v>
      </c>
      <c r="L142" s="21">
        <f>Table13[[#This Row],[Canada]]-'Cumulative Cases'!L141</f>
        <v>546</v>
      </c>
      <c r="M142" s="21">
        <f>Table13[[#This Row],[India ]]-'Cumulative Cases'!M141</f>
        <v>52783</v>
      </c>
      <c r="N142" s="21">
        <f>Table13[[#This Row],[Japan]]-'Cumulative Cases'!N141</f>
        <v>1331</v>
      </c>
      <c r="O142" s="21">
        <f>Table13[[#This Row],[Australia]]-'Cumulative Cases'!O141</f>
        <v>0</v>
      </c>
      <c r="P142" s="21">
        <f>Table13[[#This Row],[Brazil]]-'Cumulative Cases'!P141</f>
        <v>35456</v>
      </c>
      <c r="Q142" s="21">
        <f>Table13[[#This Row],[Russia]]-'Cumulative Cases'!Q141</f>
        <v>5427</v>
      </c>
      <c r="R142" s="21">
        <f>Table13[[#This Row],[Turkey]]-'Cumulative Cases'!R141</f>
        <v>987</v>
      </c>
      <c r="S142" s="22"/>
    </row>
    <row r="143" spans="2:19" x14ac:dyDescent="0.3">
      <c r="B143" s="2">
        <v>44046</v>
      </c>
      <c r="C143" s="21">
        <f>Table13[[#This Row],[China]]-'Cumulative Cases'!C142</f>
        <v>43</v>
      </c>
      <c r="D143" s="21">
        <f>Table13[[#This Row],[Italy]]-'Cumulative Cases'!D142</f>
        <v>159</v>
      </c>
      <c r="E143" s="21">
        <f>Table13[[#This Row],[Spain]]-'Cumulative Cases'!E142</f>
        <v>8532</v>
      </c>
      <c r="F143" s="21">
        <f>Table13[[#This Row],[USA]]-'Cumulative Cases'!F142</f>
        <v>37898</v>
      </c>
      <c r="G143" s="21">
        <f>Table13[[#This Row],[France]]-'Cumulative Cases'!G142</f>
        <v>0</v>
      </c>
      <c r="H143" s="21">
        <f>Table13[[#This Row],[Iran]]-'Cumulative Cases'!H142</f>
        <v>2598</v>
      </c>
      <c r="I143" s="21">
        <f>Table13[[#This Row],[Germany]]-'Cumulative Cases'!I142</f>
        <v>850</v>
      </c>
      <c r="J143" s="21">
        <f>Table13[[#This Row],[South Korea]]-'Cumulative Cases'!J142</f>
        <v>0</v>
      </c>
      <c r="K143" s="21">
        <f>Table13[[#This Row],[UK]]-'Cumulative Cases'!K142</f>
        <v>928</v>
      </c>
      <c r="L143" s="21">
        <f>Table13[[#This Row],[Canada]]-'Cumulative Cases'!L142</f>
        <v>149</v>
      </c>
      <c r="M143" s="21">
        <f>Table13[[#This Row],[India ]]-'Cumulative Cases'!M142</f>
        <v>49918</v>
      </c>
      <c r="N143" s="21">
        <f>Table13[[#This Row],[Japan]]-'Cumulative Cases'!N142</f>
        <v>956</v>
      </c>
      <c r="O143" s="21">
        <f>Table13[[#This Row],[Australia]]-'Cumulative Cases'!O142</f>
        <v>0</v>
      </c>
      <c r="P143" s="21">
        <f>Table13[[#This Row],[Brazil]]-'Cumulative Cases'!P142</f>
        <v>25166</v>
      </c>
      <c r="Q143" s="21">
        <f>Table13[[#This Row],[Russia]]-'Cumulative Cases'!Q142</f>
        <v>5394</v>
      </c>
      <c r="R143" s="21">
        <f>Table13[[#This Row],[Turkey]]-'Cumulative Cases'!R142</f>
        <v>995</v>
      </c>
      <c r="S143" s="22"/>
    </row>
    <row r="144" spans="2:19" x14ac:dyDescent="0.3">
      <c r="B144" s="2">
        <v>44047</v>
      </c>
      <c r="C144" s="21">
        <f>Table13[[#This Row],[China]]-'Cumulative Cases'!C143</f>
        <v>36</v>
      </c>
      <c r="D144" s="21">
        <f>Table13[[#This Row],[Italy]]-'Cumulative Cases'!D143</f>
        <v>190</v>
      </c>
      <c r="E144" s="21">
        <f>Table13[[#This Row],[Spain]]-'Cumulative Cases'!E143</f>
        <v>5760</v>
      </c>
      <c r="F144" s="21">
        <f>Table13[[#This Row],[USA]]-'Cumulative Cases'!F143</f>
        <v>54897</v>
      </c>
      <c r="G144" s="21">
        <f>Table13[[#This Row],[France]]-'Cumulative Cases'!G143</f>
        <v>3376</v>
      </c>
      <c r="H144" s="21">
        <f>Table13[[#This Row],[Iran]]-'Cumulative Cases'!H143</f>
        <v>2751</v>
      </c>
      <c r="I144" s="21">
        <f>Table13[[#This Row],[Germany]]-'Cumulative Cases'!I143</f>
        <v>475</v>
      </c>
      <c r="J144" s="21">
        <f>Table13[[#This Row],[South Korea]]-'Cumulative Cases'!J143</f>
        <v>0</v>
      </c>
      <c r="K144" s="21">
        <f>Table13[[#This Row],[UK]]-'Cumulative Cases'!K143</f>
        <v>670</v>
      </c>
      <c r="L144" s="21">
        <f>Table13[[#This Row],[Canada]]-'Cumulative Cases'!L143</f>
        <v>326</v>
      </c>
      <c r="M144" s="21">
        <f>Table13[[#This Row],[India ]]-'Cumulative Cases'!M143</f>
        <v>51501</v>
      </c>
      <c r="N144" s="21">
        <f>Table13[[#This Row],[Japan]]-'Cumulative Cases'!N143</f>
        <v>1243</v>
      </c>
      <c r="O144" s="21">
        <f>Table13[[#This Row],[Australia]]-'Cumulative Cases'!O143</f>
        <v>0</v>
      </c>
      <c r="P144" s="21">
        <f>Table13[[#This Row],[Brazil]]-'Cumulative Cases'!P143</f>
        <v>23138</v>
      </c>
      <c r="Q144" s="21">
        <f>Table13[[#This Row],[Russia]]-'Cumulative Cases'!Q143</f>
        <v>5159</v>
      </c>
      <c r="R144" s="21">
        <f>Table13[[#This Row],[Turkey]]-'Cumulative Cases'!R143</f>
        <v>1083</v>
      </c>
      <c r="S144" s="22"/>
    </row>
    <row r="145" spans="2:19" x14ac:dyDescent="0.3">
      <c r="B145" s="2">
        <v>44048</v>
      </c>
      <c r="C145" s="21">
        <f>Table13[[#This Row],[China]]-'Cumulative Cases'!C144</f>
        <v>27</v>
      </c>
      <c r="D145" s="21">
        <f>Table13[[#This Row],[Italy]]-'Cumulative Cases'!D144</f>
        <v>384</v>
      </c>
      <c r="E145" s="21">
        <f>Table13[[#This Row],[Spain]]-'Cumulative Cases'!E144</f>
        <v>2953</v>
      </c>
      <c r="F145" s="21">
        <f>Table13[[#This Row],[USA]]-'Cumulative Cases'!F144</f>
        <v>54008</v>
      </c>
      <c r="G145" s="21">
        <f>Table13[[#This Row],[France]]-'Cumulative Cases'!G144</f>
        <v>1039</v>
      </c>
      <c r="H145" s="21">
        <f>Table13[[#This Row],[Iran]]-'Cumulative Cases'!H144</f>
        <v>2697</v>
      </c>
      <c r="I145" s="21">
        <f>Table13[[#This Row],[Germany]]-'Cumulative Cases'!I144</f>
        <v>1063</v>
      </c>
      <c r="J145" s="21">
        <f>Table13[[#This Row],[South Korea]]-'Cumulative Cases'!J144</f>
        <v>0</v>
      </c>
      <c r="K145" s="21">
        <f>Table13[[#This Row],[UK]]-'Cumulative Cases'!K144</f>
        <v>891</v>
      </c>
      <c r="L145" s="21">
        <f>Table13[[#This Row],[Canada]]-'Cumulative Cases'!L144</f>
        <v>704</v>
      </c>
      <c r="M145" s="21">
        <f>Table13[[#This Row],[India ]]-'Cumulative Cases'!M144</f>
        <v>53701</v>
      </c>
      <c r="N145" s="21">
        <f>Table13[[#This Row],[Japan]]-'Cumulative Cases'!N144</f>
        <v>0</v>
      </c>
      <c r="O145" s="21">
        <f>Table13[[#This Row],[Australia]]-'Cumulative Cases'!O144</f>
        <v>0</v>
      </c>
      <c r="P145" s="21">
        <f>Table13[[#This Row],[Brazil]]-'Cumulative Cases'!P144</f>
        <v>58037</v>
      </c>
      <c r="Q145" s="21">
        <f>Table13[[#This Row],[Russia]]-'Cumulative Cases'!Q144</f>
        <v>5204</v>
      </c>
      <c r="R145" s="21">
        <f>Table13[[#This Row],[Turkey]]-'Cumulative Cases'!R144</f>
        <v>1178</v>
      </c>
      <c r="S145" s="22"/>
    </row>
    <row r="146" spans="2:19" x14ac:dyDescent="0.3">
      <c r="B146" s="2">
        <v>44049</v>
      </c>
      <c r="C146" s="21">
        <f>Table13[[#This Row],[China]]-'Cumulative Cases'!C145</f>
        <v>37</v>
      </c>
      <c r="D146" s="21">
        <f>Table13[[#This Row],[Italy]]-'Cumulative Cases'!D145</f>
        <v>401</v>
      </c>
      <c r="E146" s="21">
        <f>Table13[[#This Row],[Spain]]-'Cumulative Cases'!E145</f>
        <v>4088</v>
      </c>
      <c r="F146" s="21">
        <f>Table13[[#This Row],[USA]]-'Cumulative Cases'!F145</f>
        <v>60989</v>
      </c>
      <c r="G146" s="21">
        <f>Table13[[#This Row],[France]]-'Cumulative Cases'!G145</f>
        <v>1695</v>
      </c>
      <c r="H146" s="21">
        <f>Table13[[#This Row],[Iran]]-'Cumulative Cases'!H145</f>
        <v>2634</v>
      </c>
      <c r="I146" s="21">
        <f>Table13[[#This Row],[Germany]]-'Cumulative Cases'!I145</f>
        <v>1378</v>
      </c>
      <c r="J146" s="21">
        <f>Table13[[#This Row],[South Korea]]-'Cumulative Cases'!J145</f>
        <v>0</v>
      </c>
      <c r="K146" s="21">
        <f>Table13[[#This Row],[UK]]-'Cumulative Cases'!K145</f>
        <v>950</v>
      </c>
      <c r="L146" s="21">
        <f>Table13[[#This Row],[Canada]]-'Cumulative Cases'!L145</f>
        <v>380</v>
      </c>
      <c r="M146" s="21">
        <f>Table13[[#This Row],[India ]]-'Cumulative Cases'!M145</f>
        <v>65516</v>
      </c>
      <c r="N146" s="21">
        <f>Table13[[#This Row],[Japan]]-'Cumulative Cases'!N145</f>
        <v>2839</v>
      </c>
      <c r="O146" s="21">
        <f>Table13[[#This Row],[Australia]]-'Cumulative Cases'!O145</f>
        <v>0</v>
      </c>
      <c r="P146" s="21">
        <f>Table13[[#This Row],[Brazil]]-'Cumulative Cases'!P145</f>
        <v>55831</v>
      </c>
      <c r="Q146" s="21">
        <f>Table13[[#This Row],[Russia]]-'Cumulative Cases'!Q145</f>
        <v>5267</v>
      </c>
      <c r="R146" s="21">
        <f>Table13[[#This Row],[Turkey]]-'Cumulative Cases'!R145</f>
        <v>1153</v>
      </c>
      <c r="S146" s="22"/>
    </row>
    <row r="147" spans="2:19" x14ac:dyDescent="0.3">
      <c r="B147" s="2">
        <v>44050</v>
      </c>
      <c r="C147" s="21">
        <f>Table13[[#This Row],[China]]-'Cumulative Cases'!C146</f>
        <v>37</v>
      </c>
      <c r="D147" s="21">
        <f>Table13[[#This Row],[Italy]]-'Cumulative Cases'!D146</f>
        <v>552</v>
      </c>
      <c r="E147" s="21">
        <f>Table13[[#This Row],[Spain]]-'Cumulative Cases'!E146</f>
        <v>4507</v>
      </c>
      <c r="F147" s="21">
        <f>Table13[[#This Row],[USA]]-'Cumulative Cases'!F146</f>
        <v>53235</v>
      </c>
      <c r="G147" s="21">
        <f>Table13[[#This Row],[France]]-'Cumulative Cases'!G146</f>
        <v>1604</v>
      </c>
      <c r="H147" s="21">
        <f>Table13[[#This Row],[Iran]]-'Cumulative Cases'!H146</f>
        <v>2450</v>
      </c>
      <c r="I147" s="21">
        <f>Table13[[#This Row],[Germany]]-'Cumulative Cases'!I146</f>
        <v>994</v>
      </c>
      <c r="J147" s="21">
        <f>Table13[[#This Row],[South Korea]]-'Cumulative Cases'!J146</f>
        <v>0</v>
      </c>
      <c r="K147" s="21">
        <f>Table13[[#This Row],[UK]]-'Cumulative Cases'!K146</f>
        <v>871</v>
      </c>
      <c r="L147" s="21">
        <f>Table13[[#This Row],[Canada]]-'Cumulative Cases'!L146</f>
        <v>340</v>
      </c>
      <c r="M147" s="21">
        <f>Table13[[#This Row],[India ]]-'Cumulative Cases'!M146</f>
        <v>61168</v>
      </c>
      <c r="N147" s="21">
        <f>Table13[[#This Row],[Japan]]-'Cumulative Cases'!N146</f>
        <v>1595</v>
      </c>
      <c r="O147" s="21">
        <f>Table13[[#This Row],[Australia]]-'Cumulative Cases'!O146</f>
        <v>0</v>
      </c>
      <c r="P147" s="21">
        <f>Table13[[#This Row],[Brazil]]-'Cumulative Cases'!P146</f>
        <v>54503</v>
      </c>
      <c r="Q147" s="21">
        <f>Table13[[#This Row],[Russia]]-'Cumulative Cases'!Q146</f>
        <v>5241</v>
      </c>
      <c r="R147" s="21">
        <f>Table13[[#This Row],[Turkey]]-'Cumulative Cases'!R146</f>
        <v>1185</v>
      </c>
      <c r="S147" s="22"/>
    </row>
    <row r="148" spans="2:19" x14ac:dyDescent="0.3">
      <c r="B148" s="2">
        <v>44051</v>
      </c>
      <c r="C148" s="21">
        <f>Table13[[#This Row],[China]]-'Cumulative Cases'!C147</f>
        <v>31</v>
      </c>
      <c r="D148" s="21">
        <f>Table13[[#This Row],[Italy]]-'Cumulative Cases'!D147</f>
        <v>347</v>
      </c>
      <c r="E148" s="21">
        <f>Table13[[#This Row],[Spain]]-'Cumulative Cases'!E147</f>
        <v>0</v>
      </c>
      <c r="F148" s="21">
        <f>Table13[[#This Row],[USA]]-'Cumulative Cases'!F147</f>
        <v>93298</v>
      </c>
      <c r="G148" s="21">
        <f>Table13[[#This Row],[France]]-'Cumulative Cases'!G147</f>
        <v>2288</v>
      </c>
      <c r="H148" s="21">
        <f>Table13[[#This Row],[Iran]]-'Cumulative Cases'!H147</f>
        <v>2125</v>
      </c>
      <c r="I148" s="21">
        <f>Table13[[#This Row],[Germany]]-'Cumulative Cases'!I147</f>
        <v>908</v>
      </c>
      <c r="J148" s="21">
        <f>Table13[[#This Row],[South Korea]]-'Cumulative Cases'!J147</f>
        <v>0</v>
      </c>
      <c r="K148" s="21">
        <f>Table13[[#This Row],[UK]]-'Cumulative Cases'!K147</f>
        <v>758</v>
      </c>
      <c r="L148" s="21">
        <f>Table13[[#This Row],[Canada]]-'Cumulative Cases'!L147</f>
        <v>440</v>
      </c>
      <c r="M148" s="21">
        <f>Table13[[#This Row],[India ]]-'Cumulative Cases'!M147</f>
        <v>65514</v>
      </c>
      <c r="N148" s="21">
        <f>Table13[[#This Row],[Japan]]-'Cumulative Cases'!N147</f>
        <v>1575</v>
      </c>
      <c r="O148" s="21">
        <f>Table13[[#This Row],[Australia]]-'Cumulative Cases'!O147</f>
        <v>0</v>
      </c>
      <c r="P148" s="21">
        <f>Table13[[#This Row],[Brazil]]-'Cumulative Cases'!P147</f>
        <v>84605</v>
      </c>
      <c r="Q148" s="21">
        <f>Table13[[#This Row],[Russia]]-'Cumulative Cases'!Q147</f>
        <v>5212</v>
      </c>
      <c r="R148" s="21">
        <f>Table13[[#This Row],[Turkey]]-'Cumulative Cases'!R147</f>
        <v>1172</v>
      </c>
      <c r="S148" s="22"/>
    </row>
    <row r="149" spans="2:19" x14ac:dyDescent="0.3">
      <c r="B149" s="2">
        <v>44052</v>
      </c>
      <c r="C149" s="21">
        <f>Table13[[#This Row],[China]]-'Cumulative Cases'!C148</f>
        <v>23</v>
      </c>
      <c r="D149" s="21">
        <f>Table13[[#This Row],[Italy]]-'Cumulative Cases'!D148</f>
        <v>463</v>
      </c>
      <c r="E149" s="21">
        <f>Table13[[#This Row],[Spain]]-'Cumulative Cases'!E148</f>
        <v>0</v>
      </c>
      <c r="F149" s="21">
        <f>Table13[[#This Row],[USA]]-'Cumulative Cases'!F148</f>
        <v>22045</v>
      </c>
      <c r="G149" s="21">
        <f>Table13[[#This Row],[France]]-'Cumulative Cases'!G148</f>
        <v>0</v>
      </c>
      <c r="H149" s="21">
        <f>Table13[[#This Row],[Iran]]-'Cumulative Cases'!H148</f>
        <v>2020</v>
      </c>
      <c r="I149" s="21">
        <f>Table13[[#This Row],[Germany]]-'Cumulative Cases'!I148</f>
        <v>271</v>
      </c>
      <c r="J149" s="21">
        <f>Table13[[#This Row],[South Korea]]-'Cumulative Cases'!J148</f>
        <v>0</v>
      </c>
      <c r="K149" s="21">
        <f>Table13[[#This Row],[UK]]-'Cumulative Cases'!K148</f>
        <v>1062</v>
      </c>
      <c r="L149" s="21">
        <f>Table13[[#This Row],[Canada]]-'Cumulative Cases'!L148</f>
        <v>207</v>
      </c>
      <c r="M149" s="21">
        <f>Table13[[#This Row],[India ]]-'Cumulative Cases'!M148</f>
        <v>60464</v>
      </c>
      <c r="N149" s="21">
        <f>Table13[[#This Row],[Japan]]-'Cumulative Cases'!N148</f>
        <v>1353</v>
      </c>
      <c r="O149" s="21">
        <f>Table13[[#This Row],[Australia]]-'Cumulative Cases'!O148</f>
        <v>0</v>
      </c>
      <c r="P149" s="21">
        <f>Table13[[#This Row],[Brazil]]-'Cumulative Cases'!P148</f>
        <v>5874</v>
      </c>
      <c r="Q149" s="21">
        <f>Table13[[#This Row],[Russia]]-'Cumulative Cases'!Q148</f>
        <v>5189</v>
      </c>
      <c r="R149" s="21">
        <f>Table13[[#This Row],[Turkey]]-'Cumulative Cases'!R148</f>
        <v>0</v>
      </c>
      <c r="S149" s="22"/>
    </row>
    <row r="150" spans="2:19" x14ac:dyDescent="0.3">
      <c r="B150" s="2">
        <v>44053</v>
      </c>
      <c r="C150" s="21">
        <f>Table13[[#This Row],[China]]-'Cumulative Cases'!C149</f>
        <v>49</v>
      </c>
      <c r="D150" s="21">
        <f>Table13[[#This Row],[Italy]]-'Cumulative Cases'!D149</f>
        <v>259</v>
      </c>
      <c r="E150" s="21">
        <f>Table13[[#This Row],[Spain]]-'Cumulative Cases'!E149</f>
        <v>8618</v>
      </c>
      <c r="F150" s="21">
        <f>Table13[[#This Row],[USA]]-'Cumulative Cases'!F149</f>
        <v>49994</v>
      </c>
      <c r="G150" s="21">
        <f>Table13[[#This Row],[France]]-'Cumulative Cases'!G149</f>
        <v>0</v>
      </c>
      <c r="H150" s="21">
        <f>Table13[[#This Row],[Iran]]-'Cumulative Cases'!H149</f>
        <v>2132</v>
      </c>
      <c r="I150" s="21">
        <f>Table13[[#This Row],[Germany]]-'Cumulative Cases'!I149</f>
        <v>407</v>
      </c>
      <c r="J150" s="21">
        <f>Table13[[#This Row],[South Korea]]-'Cumulative Cases'!J149</f>
        <v>0</v>
      </c>
      <c r="K150" s="21">
        <f>Table13[[#This Row],[UK]]-'Cumulative Cases'!K149</f>
        <v>816</v>
      </c>
      <c r="L150" s="21">
        <f>Table13[[#This Row],[Canada]]-'Cumulative Cases'!L149</f>
        <v>319</v>
      </c>
      <c r="M150" s="21">
        <f>Table13[[#This Row],[India ]]-'Cumulative Cases'!M149</f>
        <v>54470</v>
      </c>
      <c r="N150" s="21">
        <f>Table13[[#This Row],[Japan]]-'Cumulative Cases'!N149</f>
        <v>932</v>
      </c>
      <c r="O150" s="21">
        <f>Table13[[#This Row],[Australia]]-'Cumulative Cases'!O149</f>
        <v>0</v>
      </c>
      <c r="P150" s="21">
        <f>Table13[[#This Row],[Brazil]]-'Cumulative Cases'!P149</f>
        <v>21063</v>
      </c>
      <c r="Q150" s="21">
        <f>Table13[[#This Row],[Russia]]-'Cumulative Cases'!Q149</f>
        <v>5118</v>
      </c>
      <c r="R150" s="21">
        <f>Table13[[#This Row],[Turkey]]-'Cumulative Cases'!R149</f>
        <v>1182</v>
      </c>
      <c r="S150" s="22"/>
    </row>
    <row r="151" spans="2:19" x14ac:dyDescent="0.3">
      <c r="B151" s="2">
        <v>44056</v>
      </c>
      <c r="C151" s="21">
        <f>Table13[[#This Row],[China]]-'Cumulative Cases'!C150</f>
        <v>88</v>
      </c>
      <c r="D151" s="21">
        <f>Table13[[#This Row],[Italy]]-'Cumulative Cases'!D150</f>
        <v>1410</v>
      </c>
      <c r="E151" s="21">
        <f>Table13[[#This Row],[Spain]]-'Cumulative Cases'!E150</f>
        <v>6804</v>
      </c>
      <c r="F151" s="21">
        <f>Table13[[#This Row],[USA]]-'Cumulative Cases'!F150</f>
        <v>149214</v>
      </c>
      <c r="G151" s="21">
        <f>Table13[[#This Row],[France]]-'Cumulative Cases'!G150</f>
        <v>8775</v>
      </c>
      <c r="H151" s="21">
        <f>Table13[[#This Row],[Iran]]-'Cumulative Cases'!H150</f>
        <v>7480</v>
      </c>
      <c r="I151" s="21">
        <f>Table13[[#This Row],[Germany]]-'Cumulative Cases'!I150</f>
        <v>3985</v>
      </c>
      <c r="J151" s="21">
        <f>Table13[[#This Row],[South Korea]]-'Cumulative Cases'!J150</f>
        <v>0</v>
      </c>
      <c r="K151" s="21">
        <f>Table13[[#This Row],[UK]]-'Cumulative Cases'!K150</f>
        <v>2157</v>
      </c>
      <c r="L151" s="21">
        <f>Table13[[#This Row],[Canada]]-'Cumulative Cases'!L150</f>
        <v>1121</v>
      </c>
      <c r="M151" s="21">
        <f>Table13[[#This Row],[India ]]-'Cumulative Cases'!M150</f>
        <v>164604</v>
      </c>
      <c r="N151" s="21">
        <f>Table13[[#This Row],[Japan]]-'Cumulative Cases'!N150</f>
        <v>1678</v>
      </c>
      <c r="O151" s="21">
        <f>Table13[[#This Row],[Australia]]-'Cumulative Cases'!O150</f>
        <v>0</v>
      </c>
      <c r="P151" s="21">
        <f>Table13[[#This Row],[Brazil]]-'Cumulative Cases'!P150</f>
        <v>131125</v>
      </c>
      <c r="Q151" s="21">
        <f>Table13[[#This Row],[Russia]]-'Cumulative Cases'!Q150</f>
        <v>15104</v>
      </c>
      <c r="R151" s="21">
        <f>Table13[[#This Row],[Turkey]]-'Cumulative Cases'!R150</f>
        <v>3588</v>
      </c>
      <c r="S151" s="22" t="s">
        <v>54</v>
      </c>
    </row>
    <row r="152" spans="2:19" x14ac:dyDescent="0.3">
      <c r="B152" s="2">
        <v>44057</v>
      </c>
      <c r="C152" s="21">
        <f>Table13[[#This Row],[China]]-'Cumulative Cases'!C151</f>
        <v>31</v>
      </c>
      <c r="D152" s="21">
        <f>Table13[[#This Row],[Italy]]-'Cumulative Cases'!D151</f>
        <v>574</v>
      </c>
      <c r="E152" s="21">
        <f>Table13[[#This Row],[Spain]]-'Cumulative Cases'!E151</f>
        <v>13029</v>
      </c>
      <c r="F152" s="21">
        <f>Table13[[#This Row],[USA]]-'Cumulative Cases'!F151</f>
        <v>72923</v>
      </c>
      <c r="G152" s="21">
        <f>Table13[[#This Row],[France]]-'Cumulative Cases'!G151</f>
        <v>2669</v>
      </c>
      <c r="H152" s="21">
        <f>Table13[[#This Row],[Iran]]-'Cumulative Cases'!H151</f>
        <v>2501</v>
      </c>
      <c r="I152" s="21">
        <f>Table13[[#This Row],[Germany]]-'Cumulative Cases'!I151</f>
        <v>1327</v>
      </c>
      <c r="J152" s="21">
        <f>Table13[[#This Row],[South Korea]]-'Cumulative Cases'!J151</f>
        <v>0</v>
      </c>
      <c r="K152" s="21">
        <f>Table13[[#This Row],[UK]]-'Cumulative Cases'!K151</f>
        <v>2569</v>
      </c>
      <c r="L152" s="21">
        <f>Table13[[#This Row],[Canada]]-'Cumulative Cases'!L151</f>
        <v>570</v>
      </c>
      <c r="M152" s="21">
        <f>Table13[[#This Row],[India ]]-'Cumulative Cases'!M151</f>
        <v>93586</v>
      </c>
      <c r="N152" s="21">
        <f>Table13[[#This Row],[Japan]]-'Cumulative Cases'!N151</f>
        <v>2534</v>
      </c>
      <c r="O152" s="21">
        <f>Table13[[#This Row],[Australia]]-'Cumulative Cases'!O151</f>
        <v>0</v>
      </c>
      <c r="P152" s="21">
        <f>Table13[[#This Row],[Brazil]]-'Cumulative Cases'!P151</f>
        <v>67742</v>
      </c>
      <c r="Q152" s="21">
        <f>Table13[[#This Row],[Russia]]-'Cumulative Cases'!Q151</f>
        <v>5065</v>
      </c>
      <c r="R152" s="21">
        <f>Table13[[#This Row],[Turkey]]-'Cumulative Cases'!R151</f>
        <v>2469</v>
      </c>
      <c r="S152" s="22"/>
    </row>
    <row r="153" spans="2:19" x14ac:dyDescent="0.3">
      <c r="B153" s="2">
        <v>44060</v>
      </c>
      <c r="C153" s="21">
        <f>Table13[[#This Row],[China]]-'Cumulative Cases'!C152</f>
        <v>64</v>
      </c>
      <c r="D153" s="21">
        <f>Table13[[#This Row],[Italy]]-'Cumulative Cases'!D152</f>
        <v>1426</v>
      </c>
      <c r="E153" s="21">
        <f>Table13[[#This Row],[Spain]]-'Cumulative Cases'!E152</f>
        <v>16269</v>
      </c>
      <c r="F153" s="21">
        <f>Table13[[#This Row],[USA]]-'Cumulative Cases'!F152</f>
        <v>136537</v>
      </c>
      <c r="G153" s="21">
        <f>Table13[[#This Row],[France]]-'Cumulative Cases'!G152</f>
        <v>9171</v>
      </c>
      <c r="H153" s="21">
        <f>Table13[[#This Row],[Iran]]-'Cumulative Cases'!H152</f>
        <v>6625</v>
      </c>
      <c r="I153" s="21">
        <f>Table13[[#This Row],[Germany]]-'Cumulative Cases'!I152</f>
        <v>3461</v>
      </c>
      <c r="J153" s="21">
        <f>Table13[[#This Row],[South Korea]]-'Cumulative Cases'!J152</f>
        <v>0</v>
      </c>
      <c r="K153" s="21">
        <f>Table13[[#This Row],[UK]]-'Cumulative Cases'!K152</f>
        <v>2830</v>
      </c>
      <c r="L153" s="21">
        <f>Table13[[#This Row],[Canada]]-'Cumulative Cases'!L152</f>
        <v>772</v>
      </c>
      <c r="M153" s="21">
        <f>Table13[[#This Row],[India ]]-'Cumulative Cases'!M152</f>
        <v>168609</v>
      </c>
      <c r="N153" s="21">
        <f>Table13[[#This Row],[Japan]]-'Cumulative Cases'!N152</f>
        <v>2896</v>
      </c>
      <c r="O153" s="21">
        <f>Table13[[#This Row],[Australia]]-'Cumulative Cases'!O152</f>
        <v>0</v>
      </c>
      <c r="P153" s="21">
        <f>Table13[[#This Row],[Brazil]]-'Cumulative Cases'!P152</f>
        <v>105709</v>
      </c>
      <c r="Q153" s="21">
        <f>Table13[[#This Row],[Russia]]-'Cumulative Cases'!Q152</f>
        <v>14922</v>
      </c>
      <c r="R153" s="21">
        <f>Table13[[#This Row],[Turkey]]-'Cumulative Cases'!R152</f>
        <v>2448</v>
      </c>
      <c r="S153" s="22" t="s">
        <v>54</v>
      </c>
    </row>
    <row r="154" spans="2:19" x14ac:dyDescent="0.3">
      <c r="B154" s="2">
        <v>44061</v>
      </c>
      <c r="C154" s="21">
        <f>Table13[[#This Row],[China]]-'Cumulative Cases'!C153</f>
        <v>20</v>
      </c>
      <c r="D154" s="21">
        <f>Table13[[#This Row],[Italy]]-'Cumulative Cases'!D153</f>
        <v>401</v>
      </c>
      <c r="E154" s="21">
        <f>Table13[[#This Row],[Spain]]-'Cumulative Cases'!E153</f>
        <v>5114</v>
      </c>
      <c r="F154" s="21">
        <f>Table13[[#This Row],[USA]]-'Cumulative Cases'!F153</f>
        <v>46355</v>
      </c>
      <c r="G154" s="21">
        <f>Table13[[#This Row],[France]]-'Cumulative Cases'!G153</f>
        <v>485</v>
      </c>
      <c r="H154" s="21">
        <f>Table13[[#This Row],[Iran]]-'Cumulative Cases'!H153</f>
        <v>2385</v>
      </c>
      <c r="I154" s="21">
        <f>Table13[[#This Row],[Germany]]-'Cumulative Cases'!I153</f>
        <v>1242</v>
      </c>
      <c r="J154" s="21">
        <f>Table13[[#This Row],[South Korea]]-'Cumulative Cases'!J153</f>
        <v>0</v>
      </c>
      <c r="K154" s="21">
        <f>Table13[[#This Row],[UK]]-'Cumulative Cases'!K153</f>
        <v>1089</v>
      </c>
      <c r="L154" s="21">
        <f>Table13[[#This Row],[Canada]]-'Cumulative Cases'!L153</f>
        <v>686</v>
      </c>
      <c r="M154" s="21">
        <f>Table13[[#This Row],[India ]]-'Cumulative Cases'!M153</f>
        <v>58516</v>
      </c>
      <c r="N154" s="21">
        <f>Table13[[#This Row],[Japan]]-'Cumulative Cases'!N153</f>
        <v>920</v>
      </c>
      <c r="O154" s="21">
        <f>Table13[[#This Row],[Australia]]-'Cumulative Cases'!O153</f>
        <v>0</v>
      </c>
      <c r="P154" s="21">
        <f>Table13[[#This Row],[Brazil]]-'Cumulative Cases'!P153</f>
        <v>19310</v>
      </c>
      <c r="Q154" s="21">
        <f>Table13[[#This Row],[Russia]]-'Cumulative Cases'!Q153</f>
        <v>4748</v>
      </c>
      <c r="R154" s="21">
        <f>Table13[[#This Row],[Turkey]]-'Cumulative Cases'!R153</f>
        <v>1233</v>
      </c>
      <c r="S154" s="22"/>
    </row>
    <row r="155" spans="2:19" x14ac:dyDescent="0.3">
      <c r="B155" s="2">
        <v>44062</v>
      </c>
      <c r="C155" s="21">
        <f>Table13[[#This Row],[China]]-'Cumulative Cases'!C154</f>
        <v>17</v>
      </c>
      <c r="D155" s="21">
        <f>Table13[[#This Row],[Italy]]-'Cumulative Cases'!D154</f>
        <v>642</v>
      </c>
      <c r="E155" s="21">
        <f>Table13[[#This Row],[Spain]]-'Cumulative Cases'!E154</f>
        <v>6671</v>
      </c>
      <c r="F155" s="21">
        <f>Table13[[#This Row],[USA]]-'Cumulative Cases'!F154</f>
        <v>52320</v>
      </c>
      <c r="G155" s="21">
        <f>Table13[[#This Row],[France]]-'Cumulative Cases'!G154</f>
        <v>6022</v>
      </c>
      <c r="H155" s="21">
        <f>Table13[[#This Row],[Iran]]-'Cumulative Cases'!H154</f>
        <v>2444</v>
      </c>
      <c r="I155" s="21">
        <f>Table13[[#This Row],[Germany]]-'Cumulative Cases'!I154</f>
        <v>722</v>
      </c>
      <c r="J155" s="21">
        <f>Table13[[#This Row],[South Korea]]-'Cumulative Cases'!J154</f>
        <v>0</v>
      </c>
      <c r="K155" s="21">
        <f>Table13[[#This Row],[UK]]-'Cumulative Cases'!K154</f>
        <v>812</v>
      </c>
      <c r="L155" s="21">
        <f>Table13[[#This Row],[Canada]]-'Cumulative Cases'!L154</f>
        <v>449</v>
      </c>
      <c r="M155" s="21">
        <f>Table13[[#This Row],[India ]]-'Cumulative Cases'!M154</f>
        <v>83453</v>
      </c>
      <c r="N155" s="21">
        <f>Table13[[#This Row],[Japan]]-'Cumulative Cases'!N154</f>
        <v>1071</v>
      </c>
      <c r="O155" s="21">
        <f>Table13[[#This Row],[Australia]]-'Cumulative Cases'!O154</f>
        <v>0</v>
      </c>
      <c r="P155" s="21">
        <f>Table13[[#This Row],[Brazil]]-'Cumulative Cases'!P154</f>
        <v>55071</v>
      </c>
      <c r="Q155" s="21">
        <f>Table13[[#This Row],[Russia]]-'Cumulative Cases'!Q154</f>
        <v>4828</v>
      </c>
      <c r="R155" s="21">
        <f>Table13[[#This Row],[Turkey]]-'Cumulative Cases'!R154</f>
        <v>2566</v>
      </c>
      <c r="S155" s="22"/>
    </row>
    <row r="156" spans="2:19" x14ac:dyDescent="0.3">
      <c r="B156" s="2">
        <v>44063</v>
      </c>
      <c r="C156" s="21">
        <f>Table13[[#This Row],[China]]-'Cumulative Cases'!C155</f>
        <v>13</v>
      </c>
      <c r="D156" s="21">
        <f>Table13[[#This Row],[Italy]]-'Cumulative Cases'!D155</f>
        <v>845</v>
      </c>
      <c r="E156" s="21">
        <f>Table13[[#This Row],[Spain]]-'Cumulative Cases'!E155</f>
        <v>7039</v>
      </c>
      <c r="F156" s="21">
        <f>Table13[[#This Row],[USA]]-'Cumulative Cases'!F155</f>
        <v>44163</v>
      </c>
      <c r="G156" s="21">
        <f>Table13[[#This Row],[France]]-'Cumulative Cases'!G155</f>
        <v>4771</v>
      </c>
      <c r="H156" s="21">
        <f>Table13[[#This Row],[Iran]]-'Cumulative Cases'!H155</f>
        <v>2279</v>
      </c>
      <c r="I156" s="21">
        <f>Table13[[#This Row],[Germany]]-'Cumulative Cases'!I155</f>
        <v>1902</v>
      </c>
      <c r="J156" s="21">
        <f>Table13[[#This Row],[South Korea]]-'Cumulative Cases'!J155</f>
        <v>0</v>
      </c>
      <c r="K156" s="21">
        <f>Table13[[#This Row],[UK]]-'Cumulative Cases'!K155</f>
        <v>1182</v>
      </c>
      <c r="L156" s="21">
        <f>Table13[[#This Row],[Canada]]-'Cumulative Cases'!L155</f>
        <v>332</v>
      </c>
      <c r="M156" s="21">
        <f>Table13[[#This Row],[India ]]-'Cumulative Cases'!M155</f>
        <v>68471</v>
      </c>
      <c r="N156" s="21">
        <f>Table13[[#This Row],[Japan]]-'Cumulative Cases'!N155</f>
        <v>1185</v>
      </c>
      <c r="O156" s="21">
        <f>Table13[[#This Row],[Australia]]-'Cumulative Cases'!O155</f>
        <v>0</v>
      </c>
      <c r="P156" s="21">
        <f>Table13[[#This Row],[Brazil]]-'Cumulative Cases'!P155</f>
        <v>52211</v>
      </c>
      <c r="Q156" s="21">
        <f>Table13[[#This Row],[Russia]]-'Cumulative Cases'!Q155</f>
        <v>4785</v>
      </c>
      <c r="R156" s="21">
        <f>Table13[[#This Row],[Turkey]]-'Cumulative Cases'!R155</f>
        <v>1412</v>
      </c>
      <c r="S156" s="22"/>
    </row>
    <row r="157" spans="2:19" x14ac:dyDescent="0.3">
      <c r="B157" s="2">
        <v>44064</v>
      </c>
      <c r="C157" s="21">
        <f>Table13[[#This Row],[China]]-'Cumulative Cases'!C156</f>
        <v>16</v>
      </c>
      <c r="D157" s="21">
        <f>Table13[[#This Row],[Italy]]-'Cumulative Cases'!D156</f>
        <v>942</v>
      </c>
      <c r="E157" s="21">
        <f>Table13[[#This Row],[Spain]]-'Cumulative Cases'!E156</f>
        <v>8148</v>
      </c>
      <c r="F157" s="21">
        <f>Table13[[#This Row],[USA]]-'Cumulative Cases'!F156</f>
        <v>47406</v>
      </c>
      <c r="G157" s="21">
        <f>Table13[[#This Row],[France]]-'Cumulative Cases'!G156</f>
        <v>4586</v>
      </c>
      <c r="H157" s="21">
        <f>Table13[[#This Row],[Iran]]-'Cumulative Cases'!H156</f>
        <v>2206</v>
      </c>
      <c r="I157" s="21">
        <f>Table13[[#This Row],[Germany]]-'Cumulative Cases'!I156</f>
        <v>1177</v>
      </c>
      <c r="J157" s="21">
        <f>Table13[[#This Row],[South Korea]]-'Cumulative Cases'!J156</f>
        <v>0</v>
      </c>
      <c r="K157" s="21">
        <f>Table13[[#This Row],[UK]]-'Cumulative Cases'!K156</f>
        <v>1033</v>
      </c>
      <c r="L157" s="21">
        <f>Table13[[#This Row],[Canada]]-'Cumulative Cases'!L156</f>
        <v>446</v>
      </c>
      <c r="M157" s="21">
        <f>Table13[[#This Row],[India ]]-'Cumulative Cases'!M156</f>
        <v>68042</v>
      </c>
      <c r="N157" s="21">
        <f>Table13[[#This Row],[Japan]]-'Cumulative Cases'!N156</f>
        <v>1033</v>
      </c>
      <c r="O157" s="21">
        <f>Table13[[#This Row],[Australia]]-'Cumulative Cases'!O156</f>
        <v>0</v>
      </c>
      <c r="P157" s="21">
        <f>Table13[[#This Row],[Brazil]]-'Cumulative Cases'!P156</f>
        <v>42522</v>
      </c>
      <c r="Q157" s="21">
        <f>Table13[[#This Row],[Russia]]-'Cumulative Cases'!Q156</f>
        <v>4870</v>
      </c>
      <c r="R157" s="21">
        <f>Table13[[#This Row],[Turkey]]-'Cumulative Cases'!R156</f>
        <v>0</v>
      </c>
      <c r="S157" s="22"/>
    </row>
    <row r="158" spans="2:19" x14ac:dyDescent="0.3">
      <c r="B158" s="2">
        <v>44065</v>
      </c>
      <c r="C158" s="21">
        <f>Table13[[#This Row],[China]]-'Cumulative Cases'!C157</f>
        <v>22</v>
      </c>
      <c r="D158" s="21">
        <f>Table13[[#This Row],[Italy]]-'Cumulative Cases'!D157</f>
        <v>1071</v>
      </c>
      <c r="E158" s="21">
        <f>Table13[[#This Row],[Spain]]-'Cumulative Cases'!E157</f>
        <v>0</v>
      </c>
      <c r="F158" s="21">
        <f>Table13[[#This Row],[USA]]-'Cumulative Cases'!F157</f>
        <v>49605</v>
      </c>
      <c r="G158" s="21">
        <f>Table13[[#This Row],[France]]-'Cumulative Cases'!G157</f>
        <v>0</v>
      </c>
      <c r="H158" s="21">
        <f>Table13[[#This Row],[Iran]]-'Cumulative Cases'!H157</f>
        <v>2028</v>
      </c>
      <c r="I158" s="21">
        <f>Table13[[#This Row],[Germany]]-'Cumulative Cases'!I157</f>
        <v>1966</v>
      </c>
      <c r="J158" s="21">
        <f>Table13[[#This Row],[South Korea]]-'Cumulative Cases'!J157</f>
        <v>0</v>
      </c>
      <c r="K158" s="21">
        <f>Table13[[#This Row],[UK]]-'Cumulative Cases'!K157</f>
        <v>1288</v>
      </c>
      <c r="L158" s="21">
        <f>Table13[[#This Row],[Canada]]-'Cumulative Cases'!L157</f>
        <v>486</v>
      </c>
      <c r="M158" s="21">
        <f>Table13[[#This Row],[India ]]-'Cumulative Cases'!M157</f>
        <v>69984</v>
      </c>
      <c r="N158" s="21">
        <f>Table13[[#This Row],[Japan]]-'Cumulative Cases'!N157</f>
        <v>980</v>
      </c>
      <c r="O158" s="21">
        <f>Table13[[#This Row],[Australia]]-'Cumulative Cases'!O157</f>
        <v>0</v>
      </c>
      <c r="P158" s="21">
        <f>Table13[[#This Row],[Brazil]]-'Cumulative Cases'!P157</f>
        <v>31350</v>
      </c>
      <c r="Q158" s="21">
        <f>Table13[[#This Row],[Russia]]-'Cumulative Cases'!Q157</f>
        <v>4921</v>
      </c>
      <c r="R158" s="21">
        <f>Table13[[#This Row],[Turkey]]-'Cumulative Cases'!R157</f>
        <v>2512</v>
      </c>
      <c r="S158" s="22"/>
    </row>
    <row r="159" spans="2:19" x14ac:dyDescent="0.3">
      <c r="B159" s="2">
        <v>44066</v>
      </c>
      <c r="C159" s="21">
        <f>Table13[[#This Row],[China]]-'Cumulative Cases'!C158</f>
        <v>12</v>
      </c>
      <c r="D159" s="21">
        <f>Table13[[#This Row],[Italy]]-'Cumulative Cases'!D158</f>
        <v>1209</v>
      </c>
      <c r="E159" s="21">
        <f>Table13[[#This Row],[Spain]]-'Cumulative Cases'!E158</f>
        <v>0</v>
      </c>
      <c r="F159" s="21">
        <f>Table13[[#This Row],[USA]]-'Cumulative Cases'!F158</f>
        <v>34024</v>
      </c>
      <c r="G159" s="21">
        <f>Table13[[#This Row],[France]]-'Cumulative Cases'!G158</f>
        <v>3602</v>
      </c>
      <c r="H159" s="21">
        <f>Table13[[#This Row],[Iran]]-'Cumulative Cases'!H158</f>
        <v>2113</v>
      </c>
      <c r="I159" s="21">
        <f>Table13[[#This Row],[Germany]]-'Cumulative Cases'!I158</f>
        <v>-182</v>
      </c>
      <c r="J159" s="21">
        <f>Table13[[#This Row],[South Korea]]-'Cumulative Cases'!J158</f>
        <v>0</v>
      </c>
      <c r="K159" s="21">
        <f>Table13[[#This Row],[UK]]-'Cumulative Cases'!K158</f>
        <v>1041</v>
      </c>
      <c r="L159" s="21">
        <f>Table13[[#This Row],[Canada]]-'Cumulative Cases'!L158</f>
        <v>233</v>
      </c>
      <c r="M159" s="21">
        <f>Table13[[#This Row],[India ]]-'Cumulative Cases'!M158</f>
        <v>38264</v>
      </c>
      <c r="N159" s="21">
        <f>Table13[[#This Row],[Japan]]-'Cumulative Cases'!N158</f>
        <v>745</v>
      </c>
      <c r="O159" s="21">
        <f>Table13[[#This Row],[Australia]]-'Cumulative Cases'!O158</f>
        <v>0</v>
      </c>
      <c r="P159" s="21">
        <f>Table13[[#This Row],[Brazil]]-'Cumulative Cases'!P158</f>
        <v>38919</v>
      </c>
      <c r="Q159" s="21">
        <f>Table13[[#This Row],[Russia]]-'Cumulative Cases'!Q158</f>
        <v>4852</v>
      </c>
      <c r="R159" s="21">
        <f>Table13[[#This Row],[Turkey]]-'Cumulative Cases'!R158</f>
        <v>0</v>
      </c>
      <c r="S159" s="22"/>
    </row>
    <row r="160" spans="2:19" x14ac:dyDescent="0.3">
      <c r="B160" s="2">
        <v>44067</v>
      </c>
      <c r="C160" s="21">
        <f>Table13[[#This Row],[China]]-'Cumulative Cases'!C159</f>
        <v>16</v>
      </c>
      <c r="D160" s="21">
        <f>Table13[[#This Row],[Italy]]-'Cumulative Cases'!D159</f>
        <v>953</v>
      </c>
      <c r="E160" s="21">
        <f>Table13[[#This Row],[Spain]]-'Cumulative Cases'!E159</f>
        <v>19382</v>
      </c>
      <c r="F160" s="21">
        <f>Table13[[#This Row],[USA]]-'Cumulative Cases'!F159</f>
        <v>38256</v>
      </c>
      <c r="G160" s="21">
        <f>Table13[[#This Row],[France]]-'Cumulative Cases'!G159</f>
        <v>4897</v>
      </c>
      <c r="H160" s="21">
        <f>Table13[[#This Row],[Iran]]-'Cumulative Cases'!H159</f>
        <v>2245</v>
      </c>
      <c r="I160" s="21">
        <f>Table13[[#This Row],[Germany]]-'Cumulative Cases'!I159</f>
        <v>2438</v>
      </c>
      <c r="J160" s="21">
        <f>Table13[[#This Row],[South Korea]]-'Cumulative Cases'!J159</f>
        <v>0</v>
      </c>
      <c r="K160" s="21">
        <f>Table13[[#This Row],[UK]]-'Cumulative Cases'!K159</f>
        <v>972</v>
      </c>
      <c r="L160" s="21">
        <f>Table13[[#This Row],[Canada]]-'Cumulative Cases'!L159</f>
        <v>251</v>
      </c>
      <c r="M160" s="21">
        <f>Table13[[#This Row],[India ]]-'Cumulative Cases'!M159</f>
        <v>75168</v>
      </c>
      <c r="N160" s="21">
        <f>Table13[[#This Row],[Japan]]-'Cumulative Cases'!N159</f>
        <v>493</v>
      </c>
      <c r="O160" s="21">
        <f>Table13[[#This Row],[Australia]]-'Cumulative Cases'!O159</f>
        <v>0</v>
      </c>
      <c r="P160" s="21">
        <f>Table13[[#This Row],[Brazil]]-'Cumulative Cases'!P159</f>
        <v>22475</v>
      </c>
      <c r="Q160" s="21">
        <f>Table13[[#This Row],[Russia]]-'Cumulative Cases'!Q159</f>
        <v>4744</v>
      </c>
      <c r="R160" s="21">
        <f>Table13[[#This Row],[Turkey]]-'Cumulative Cases'!R159</f>
        <v>1217</v>
      </c>
      <c r="S160" s="22"/>
    </row>
    <row r="161" spans="2:19" x14ac:dyDescent="0.3">
      <c r="B161" s="2">
        <v>44068</v>
      </c>
      <c r="C161" s="21">
        <f>Table13[[#This Row],[China]]-'Cumulative Cases'!C160</f>
        <v>14</v>
      </c>
      <c r="D161" s="21">
        <f>Table13[[#This Row],[Italy]]-'Cumulative Cases'!D160</f>
        <v>876</v>
      </c>
      <c r="E161" s="21">
        <f>Table13[[#This Row],[Spain]]-'Cumulative Cases'!E160</f>
        <v>7117</v>
      </c>
      <c r="F161" s="21">
        <f>Table13[[#This Row],[USA]]-'Cumulative Cases'!F160</f>
        <v>37625</v>
      </c>
      <c r="G161" s="21">
        <f>Table13[[#This Row],[France]]-'Cumulative Cases'!G160</f>
        <v>1955</v>
      </c>
      <c r="H161" s="21">
        <f>Table13[[#This Row],[Iran]]-'Cumulative Cases'!H160</f>
        <v>2213</v>
      </c>
      <c r="I161" s="21">
        <f>Table13[[#This Row],[Germany]]-'Cumulative Cases'!I160</f>
        <v>1287</v>
      </c>
      <c r="J161" s="21">
        <f>Table13[[#This Row],[South Korea]]-'Cumulative Cases'!J160</f>
        <v>0</v>
      </c>
      <c r="K161" s="21">
        <f>Table13[[#This Row],[UK]]-'Cumulative Cases'!K160</f>
        <v>1184</v>
      </c>
      <c r="L161" s="21">
        <f>Table13[[#This Row],[Canada]]-'Cumulative Cases'!L160</f>
        <v>741</v>
      </c>
      <c r="M161" s="21">
        <f>Table13[[#This Row],[India ]]-'Cumulative Cases'!M160</f>
        <v>72714</v>
      </c>
      <c r="N161" s="21">
        <f>Table13[[#This Row],[Japan]]-'Cumulative Cases'!N160</f>
        <v>718</v>
      </c>
      <c r="O161" s="21">
        <f>Table13[[#This Row],[Australia]]-'Cumulative Cases'!O160</f>
        <v>0</v>
      </c>
      <c r="P161" s="21">
        <f>Table13[[#This Row],[Brazil]]-'Cumulative Cases'!P160</f>
        <v>30384</v>
      </c>
      <c r="Q161" s="21">
        <f>Table13[[#This Row],[Russia]]-'Cumulative Cases'!Q160</f>
        <v>4696</v>
      </c>
      <c r="R161" s="21">
        <f>Table13[[#This Row],[Turkey]]-'Cumulative Cases'!R160</f>
        <v>2945</v>
      </c>
      <c r="S161" s="22"/>
    </row>
    <row r="162" spans="2:19" x14ac:dyDescent="0.3">
      <c r="B162" s="2">
        <v>44069</v>
      </c>
      <c r="C162" s="21">
        <f>Table13[[#This Row],[China]]-'Cumulative Cases'!C161</f>
        <v>15</v>
      </c>
      <c r="D162" s="21">
        <f>Table13[[#This Row],[Italy]]-'Cumulative Cases'!D161</f>
        <v>1366</v>
      </c>
      <c r="E162" s="21">
        <f>Table13[[#This Row],[Spain]]-'Cumulative Cases'!E161</f>
        <v>7296</v>
      </c>
      <c r="F162" s="21">
        <f>Table13[[#This Row],[USA]]-'Cumulative Cases'!F161</f>
        <v>43901</v>
      </c>
      <c r="G162" s="21">
        <f>Table13[[#This Row],[France]]-'Cumulative Cases'!G161</f>
        <v>3304</v>
      </c>
      <c r="H162" s="21">
        <f>Table13[[#This Row],[Iran]]-'Cumulative Cases'!H161</f>
        <v>2243</v>
      </c>
      <c r="I162" s="21">
        <f>Table13[[#This Row],[Germany]]-'Cumulative Cases'!I161</f>
        <v>1425</v>
      </c>
      <c r="J162" s="21">
        <f>Table13[[#This Row],[South Korea]]-'Cumulative Cases'!J161</f>
        <v>0</v>
      </c>
      <c r="K162" s="21">
        <f>Table13[[#This Row],[UK]]-'Cumulative Cases'!K161</f>
        <v>0</v>
      </c>
      <c r="L162" s="21">
        <f>Table13[[#This Row],[Canada]]-'Cumulative Cases'!L161</f>
        <v>247</v>
      </c>
      <c r="M162" s="21">
        <f>Table13[[#This Row],[India ]]-'Cumulative Cases'!M161</f>
        <v>60328</v>
      </c>
      <c r="N162" s="21">
        <f>Table13[[#This Row],[Japan]]-'Cumulative Cases'!N161</f>
        <v>902</v>
      </c>
      <c r="O162" s="21">
        <f>Table13[[#This Row],[Australia]]-'Cumulative Cases'!O161</f>
        <v>0</v>
      </c>
      <c r="P162" s="21">
        <f>Table13[[#This Row],[Brazil]]-'Cumulative Cases'!P161</f>
        <v>47057</v>
      </c>
      <c r="Q162" s="21">
        <f>Table13[[#This Row],[Russia]]-'Cumulative Cases'!Q161</f>
        <v>4676</v>
      </c>
      <c r="R162" s="21">
        <f>Table13[[#This Row],[Turkey]]-'Cumulative Cases'!R161</f>
        <v>1313</v>
      </c>
      <c r="S162" s="22"/>
    </row>
    <row r="163" spans="2:19" x14ac:dyDescent="0.3">
      <c r="B163" s="2">
        <v>44070</v>
      </c>
      <c r="C163" s="21">
        <f>Table13[[#This Row],[China]]-'Cumulative Cases'!C162</f>
        <v>8</v>
      </c>
      <c r="D163" s="21">
        <f>Table13[[#This Row],[Italy]]-'Cumulative Cases'!D162</f>
        <v>1409</v>
      </c>
      <c r="E163" s="21">
        <f>Table13[[#This Row],[Spain]]-'Cumulative Cases'!E162</f>
        <v>9658</v>
      </c>
      <c r="F163" s="21">
        <f>Table13[[#This Row],[USA]]-'Cumulative Cases'!F162</f>
        <v>47599</v>
      </c>
      <c r="G163" s="21">
        <f>Table13[[#This Row],[France]]-'Cumulative Cases'!G162</f>
        <v>5429</v>
      </c>
      <c r="H163" s="21">
        <f>Table13[[#This Row],[Iran]]-'Cumulative Cases'!H162</f>
        <v>2190</v>
      </c>
      <c r="I163" s="21">
        <f>Table13[[#This Row],[Germany]]-'Cumulative Cases'!I162</f>
        <v>1687</v>
      </c>
      <c r="J163" s="21">
        <f>Table13[[#This Row],[South Korea]]-'Cumulative Cases'!J162</f>
        <v>0</v>
      </c>
      <c r="K163" s="21">
        <f>Table13[[#This Row],[UK]]-'Cumulative Cases'!K162</f>
        <v>2570</v>
      </c>
      <c r="L163" s="21">
        <f>Table13[[#This Row],[Canada]]-'Cumulative Cases'!L162</f>
        <v>589</v>
      </c>
      <c r="M163" s="21">
        <f>Table13[[#This Row],[India ]]-'Cumulative Cases'!M162</f>
        <v>93459</v>
      </c>
      <c r="N163" s="21">
        <f>Table13[[#This Row],[Japan]]-'Cumulative Cases'!N162</f>
        <v>865</v>
      </c>
      <c r="O163" s="21">
        <f>Table13[[#This Row],[Australia]]-'Cumulative Cases'!O162</f>
        <v>0</v>
      </c>
      <c r="P163" s="21">
        <f>Table13[[#This Row],[Brazil]]-'Cumulative Cases'!P162</f>
        <v>47798</v>
      </c>
      <c r="Q163" s="21">
        <f>Table13[[#This Row],[Russia]]-'Cumulative Cases'!Q162</f>
        <v>4711</v>
      </c>
      <c r="R163" s="21">
        <f>Table13[[#This Row],[Turkey]]-'Cumulative Cases'!R162</f>
        <v>1491</v>
      </c>
      <c r="S163" s="22"/>
    </row>
    <row r="164" spans="2:19" x14ac:dyDescent="0.3">
      <c r="B164" s="2">
        <v>44071</v>
      </c>
      <c r="C164" s="21">
        <f>Table13[[#This Row],[China]]-'Cumulative Cases'!C163</f>
        <v>9</v>
      </c>
      <c r="D164" s="21">
        <f>Table13[[#This Row],[Italy]]-'Cumulative Cases'!D163</f>
        <v>1460</v>
      </c>
      <c r="E164" s="21">
        <f>Table13[[#This Row],[Spain]]-'Cumulative Cases'!E163</f>
        <v>9779</v>
      </c>
      <c r="F164" s="21">
        <f>Table13[[#This Row],[USA]]-'Cumulative Cases'!F163</f>
        <v>44948</v>
      </c>
      <c r="G164" s="21">
        <f>Table13[[#This Row],[France]]-'Cumulative Cases'!G163</f>
        <v>6111</v>
      </c>
      <c r="H164" s="21">
        <f>Table13[[#This Row],[Iran]]-'Cumulative Cases'!H163</f>
        <v>2115</v>
      </c>
      <c r="I164" s="21">
        <f>Table13[[#This Row],[Germany]]-'Cumulative Cases'!I163</f>
        <v>1586</v>
      </c>
      <c r="J164" s="21">
        <f>Table13[[#This Row],[South Korea]]-'Cumulative Cases'!J163</f>
        <v>0</v>
      </c>
      <c r="K164" s="21">
        <f>Table13[[#This Row],[UK]]-'Cumulative Cases'!K163</f>
        <v>1276</v>
      </c>
      <c r="L164" s="21">
        <f>Table13[[#This Row],[Canada]]-'Cumulative Cases'!L163</f>
        <v>325</v>
      </c>
      <c r="M164" s="21">
        <f>Table13[[#This Row],[India ]]-'Cumulative Cases'!M163</f>
        <v>73457</v>
      </c>
      <c r="N164" s="21">
        <f>Table13[[#This Row],[Japan]]-'Cumulative Cases'!N163</f>
        <v>877</v>
      </c>
      <c r="O164" s="21">
        <f>Table13[[#This Row],[Australia]]-'Cumulative Cases'!O163</f>
        <v>0</v>
      </c>
      <c r="P164" s="21">
        <f>Table13[[#This Row],[Brazil]]-'Cumulative Cases'!P163</f>
        <v>41923</v>
      </c>
      <c r="Q164" s="21">
        <f>Table13[[#This Row],[Russia]]-'Cumulative Cases'!Q163</f>
        <v>4829</v>
      </c>
      <c r="R164" s="21">
        <f>Table13[[#This Row],[Turkey]]-'Cumulative Cases'!R163</f>
        <v>1517</v>
      </c>
      <c r="S164" s="22"/>
    </row>
    <row r="165" spans="2:19" x14ac:dyDescent="0.3">
      <c r="B165" s="2">
        <v>44072</v>
      </c>
      <c r="C165" s="21">
        <f>Table13[[#This Row],[China]]-'Cumulative Cases'!C164</f>
        <v>9</v>
      </c>
      <c r="D165" s="21">
        <f>Table13[[#This Row],[Italy]]-'Cumulative Cases'!D164</f>
        <v>1444</v>
      </c>
      <c r="E165" s="21">
        <f>Table13[[#This Row],[Spain]]-'Cumulative Cases'!E164</f>
        <v>0</v>
      </c>
      <c r="F165" s="21">
        <f>Table13[[#This Row],[USA]]-'Cumulative Cases'!F164</f>
        <v>54307</v>
      </c>
      <c r="G165" s="21">
        <f>Table13[[#This Row],[France]]-'Cumulative Cases'!G164</f>
        <v>12832</v>
      </c>
      <c r="H165" s="21">
        <f>Table13[[#This Row],[Iran]]-'Cumulative Cases'!H164</f>
        <v>1905</v>
      </c>
      <c r="I165" s="21">
        <f>Table13[[#This Row],[Germany]]-'Cumulative Cases'!I164</f>
        <v>911</v>
      </c>
      <c r="J165" s="21">
        <f>Table13[[#This Row],[South Korea]]-'Cumulative Cases'!J164</f>
        <v>0</v>
      </c>
      <c r="K165" s="21">
        <f>Table13[[#This Row],[UK]]-'Cumulative Cases'!K164</f>
        <v>1108</v>
      </c>
      <c r="L165" s="21">
        <f>Table13[[#This Row],[Canada]]-'Cumulative Cases'!L164</f>
        <v>643</v>
      </c>
      <c r="M165" s="21">
        <f>Table13[[#This Row],[India ]]-'Cumulative Cases'!M164</f>
        <v>63540</v>
      </c>
      <c r="N165" s="21">
        <f>Table13[[#This Row],[Japan]]-'Cumulative Cases'!N164</f>
        <v>842</v>
      </c>
      <c r="O165" s="21">
        <f>Table13[[#This Row],[Australia]]-'Cumulative Cases'!O164</f>
        <v>0</v>
      </c>
      <c r="P165" s="21">
        <f>Table13[[#This Row],[Brazil]]-'Cumulative Cases'!P164</f>
        <v>46132</v>
      </c>
      <c r="Q165" s="21">
        <f>Table13[[#This Row],[Russia]]-'Cumulative Cases'!Q164</f>
        <v>4941</v>
      </c>
      <c r="R165" s="21">
        <f>Table13[[#This Row],[Turkey]]-'Cumulative Cases'!R164</f>
        <v>1549</v>
      </c>
      <c r="S165" s="22"/>
    </row>
    <row r="166" spans="2:19" x14ac:dyDescent="0.3">
      <c r="B166" s="2">
        <v>44073</v>
      </c>
      <c r="C166" s="21">
        <f>Table13[[#This Row],[China]]-'Cumulative Cases'!C165</f>
        <v>9</v>
      </c>
      <c r="D166" s="21">
        <f>Table13[[#This Row],[Italy]]-'Cumulative Cases'!D165</f>
        <v>1365</v>
      </c>
      <c r="E166" s="21">
        <f>Table13[[#This Row],[Spain]]-'Cumulative Cases'!E165</f>
        <v>0</v>
      </c>
      <c r="F166" s="21">
        <f>Table13[[#This Row],[USA]]-'Cumulative Cases'!F165</f>
        <v>29603</v>
      </c>
      <c r="G166" s="21">
        <f>Table13[[#This Row],[France]]-'Cumulative Cases'!G165</f>
        <v>0</v>
      </c>
      <c r="H166" s="21">
        <f>Table13[[#This Row],[Iran]]-'Cumulative Cases'!H165</f>
        <v>1754</v>
      </c>
      <c r="I166" s="21">
        <f>Table13[[#This Row],[Germany]]-'Cumulative Cases'!I165</f>
        <v>479</v>
      </c>
      <c r="J166" s="21">
        <f>Table13[[#This Row],[South Korea]]-'Cumulative Cases'!J165</f>
        <v>0</v>
      </c>
      <c r="K166" s="21">
        <f>Table13[[#This Row],[UK]]-'Cumulative Cases'!K165</f>
        <v>1715</v>
      </c>
      <c r="L166" s="21">
        <f>Table13[[#This Row],[Canada]]-'Cumulative Cases'!L165</f>
        <v>175</v>
      </c>
      <c r="M166" s="21">
        <f>Table13[[#This Row],[India ]]-'Cumulative Cases'!M165</f>
        <v>68949</v>
      </c>
      <c r="N166" s="21">
        <f>Table13[[#This Row],[Japan]]-'Cumulative Cases'!N165</f>
        <v>600</v>
      </c>
      <c r="O166" s="21">
        <f>Table13[[#This Row],[Australia]]-'Cumulative Cases'!O165</f>
        <v>0</v>
      </c>
      <c r="P166" s="21">
        <f>Table13[[#This Row],[Brazil]]-'Cumulative Cases'!P165</f>
        <v>27888</v>
      </c>
      <c r="Q166" s="21">
        <f>Table13[[#This Row],[Russia]]-'Cumulative Cases'!Q165</f>
        <v>4980</v>
      </c>
      <c r="R166" s="21">
        <f>Table13[[#This Row],[Turkey]]-'Cumulative Cases'!R165</f>
        <v>0</v>
      </c>
      <c r="S166" s="22"/>
    </row>
    <row r="167" spans="2:19" x14ac:dyDescent="0.3">
      <c r="B167" s="2">
        <v>44074</v>
      </c>
      <c r="C167" s="21">
        <f>Table13[[#This Row],[China]]-'Cumulative Cases'!C166</f>
        <v>17</v>
      </c>
      <c r="D167" s="21">
        <f>Table13[[#This Row],[Italy]]-'Cumulative Cases'!D166</f>
        <v>996</v>
      </c>
      <c r="E167" s="21">
        <f>Table13[[#This Row],[Spain]]-'Cumulative Cases'!E166</f>
        <v>23572</v>
      </c>
      <c r="F167" s="21">
        <f>Table13[[#This Row],[USA]]-'Cumulative Cases'!F166</f>
        <v>42288</v>
      </c>
      <c r="G167" s="21">
        <f>Table13[[#This Row],[France]]-'Cumulative Cases'!G166</f>
        <v>5413</v>
      </c>
      <c r="H167" s="21">
        <f>Table13[[#This Row],[Iran]]-'Cumulative Cases'!H166</f>
        <v>1642</v>
      </c>
      <c r="I167" s="21">
        <f>Table13[[#This Row],[Germany]]-'Cumulative Cases'!I166</f>
        <v>1549</v>
      </c>
      <c r="J167" s="21">
        <f>Table13[[#This Row],[South Korea]]-'Cumulative Cases'!J166</f>
        <v>0</v>
      </c>
      <c r="K167" s="21">
        <f>Table13[[#This Row],[UK]]-'Cumulative Cases'!K166</f>
        <v>1406</v>
      </c>
      <c r="L167" s="21">
        <f>Table13[[#This Row],[Canada]]-'Cumulative Cases'!L166</f>
        <v>405</v>
      </c>
      <c r="M167" s="21">
        <f>Table13[[#This Row],[India ]]-'Cumulative Cases'!M166</f>
        <v>92975</v>
      </c>
      <c r="N167" s="21">
        <f>Table13[[#This Row],[Japan]]-'Cumulative Cases'!N166</f>
        <v>428</v>
      </c>
      <c r="O167" s="21">
        <f>Table13[[#This Row],[Australia]]-'Cumulative Cases'!O166</f>
        <v>0</v>
      </c>
      <c r="P167" s="21">
        <f>Table13[[#This Row],[Brazil]]-'Cumulative Cases'!P166</f>
        <v>15346</v>
      </c>
      <c r="Q167" s="21">
        <f>Table13[[#This Row],[Russia]]-'Cumulative Cases'!Q166</f>
        <v>4993</v>
      </c>
      <c r="R167" s="21">
        <f>Table13[[#This Row],[Turkey]]-'Cumulative Cases'!R166</f>
        <v>3069</v>
      </c>
      <c r="S167" s="22"/>
    </row>
    <row r="168" spans="2:19" x14ac:dyDescent="0.3">
      <c r="B168" s="2">
        <v>44075</v>
      </c>
      <c r="C168" s="21">
        <f>Table13[[#This Row],[China]]-'Cumulative Cases'!C167</f>
        <v>10</v>
      </c>
      <c r="D168" s="21">
        <f>Table13[[#This Row],[Italy]]-'Cumulative Cases'!D167</f>
        <v>975</v>
      </c>
      <c r="E168" s="21">
        <f>Table13[[#This Row],[Spain]]-'Cumulative Cases'!E167</f>
        <v>0</v>
      </c>
      <c r="F168" s="21">
        <f>Table13[[#This Row],[USA]]-'Cumulative Cases'!F167</f>
        <v>37048</v>
      </c>
      <c r="G168" s="21">
        <f>Table13[[#This Row],[France]]-'Cumulative Cases'!G167</f>
        <v>8064</v>
      </c>
      <c r="H168" s="21">
        <f>Table13[[#This Row],[Iran]]-'Cumulative Cases'!H167</f>
        <v>1682</v>
      </c>
      <c r="I168" s="21">
        <f>Table13[[#This Row],[Germany]]-'Cumulative Cases'!I167</f>
        <v>1220</v>
      </c>
      <c r="J168" s="21">
        <f>Table13[[#This Row],[South Korea]]-'Cumulative Cases'!J167</f>
        <v>0</v>
      </c>
      <c r="K168" s="21">
        <f>Table13[[#This Row],[UK]]-'Cumulative Cases'!K167</f>
        <v>1295</v>
      </c>
      <c r="L168" s="21">
        <f>Table13[[#This Row],[Canada]]-'Cumulative Cases'!L167</f>
        <v>988</v>
      </c>
      <c r="M168" s="21">
        <f>Table13[[#This Row],[India ]]-'Cumulative Cases'!M167</f>
        <v>78442</v>
      </c>
      <c r="N168" s="21">
        <f>Table13[[#This Row],[Japan]]-'Cumulative Cases'!N167</f>
        <v>638</v>
      </c>
      <c r="O168" s="21">
        <f>Table13[[#This Row],[Australia]]-'Cumulative Cases'!O167</f>
        <v>0</v>
      </c>
      <c r="P168" s="21">
        <f>Table13[[#This Row],[Brazil]]-'Cumulative Cases'!P167</f>
        <v>57141</v>
      </c>
      <c r="Q168" s="21">
        <f>Table13[[#This Row],[Russia]]-'Cumulative Cases'!Q167</f>
        <v>4729</v>
      </c>
      <c r="R168" s="21">
        <f>Table13[[#This Row],[Turkey]]-'Cumulative Cases'!R167</f>
        <v>1572</v>
      </c>
      <c r="S168" s="22"/>
    </row>
    <row r="169" spans="2:19" x14ac:dyDescent="0.3">
      <c r="B169" s="2">
        <v>44076</v>
      </c>
      <c r="C169" s="21">
        <f>Table13[[#This Row],[China]]-'Cumulative Cases'!C168</f>
        <v>8</v>
      </c>
      <c r="D169" s="21">
        <f>Table13[[#This Row],[Italy]]-'Cumulative Cases'!D168</f>
        <v>1326</v>
      </c>
      <c r="E169" s="21">
        <f>Table13[[#This Row],[Spain]]-'Cumulative Cases'!E168</f>
        <v>16696</v>
      </c>
      <c r="F169" s="21">
        <f>Table13[[#This Row],[USA]]-'Cumulative Cases'!F168</f>
        <v>47822</v>
      </c>
      <c r="G169" s="21">
        <f>Table13[[#This Row],[France]]-'Cumulative Cases'!G168</f>
        <v>7017</v>
      </c>
      <c r="H169" s="21">
        <f>Table13[[#This Row],[Iran]]-'Cumulative Cases'!H168</f>
        <v>1858</v>
      </c>
      <c r="I169" s="21">
        <f>Table13[[#This Row],[Germany]]-'Cumulative Cases'!I168</f>
        <v>1140</v>
      </c>
      <c r="J169" s="21">
        <f>Table13[[#This Row],[South Korea]]-'Cumulative Cases'!J168</f>
        <v>0</v>
      </c>
      <c r="K169" s="21">
        <f>Table13[[#This Row],[UK]]-'Cumulative Cases'!K168</f>
        <v>1508</v>
      </c>
      <c r="L169" s="21">
        <f>Table13[[#This Row],[Canada]]-'Cumulative Cases'!L168</f>
        <v>509</v>
      </c>
      <c r="M169" s="21">
        <f>Table13[[#This Row],[India ]]-'Cumulative Cases'!M168</f>
        <v>88021</v>
      </c>
      <c r="N169" s="21">
        <f>Table13[[#This Row],[Japan]]-'Cumulative Cases'!N168</f>
        <v>589</v>
      </c>
      <c r="O169" s="21">
        <f>Table13[[#This Row],[Australia]]-'Cumulative Cases'!O168</f>
        <v>0</v>
      </c>
      <c r="P169" s="21">
        <f>Table13[[#This Row],[Brazil]]-'Cumulative Cases'!P168</f>
        <v>42050</v>
      </c>
      <c r="Q169" s="21">
        <f>Table13[[#This Row],[Russia]]-'Cumulative Cases'!Q168</f>
        <v>4952</v>
      </c>
      <c r="R169" s="21">
        <f>Table13[[#This Row],[Turkey]]-'Cumulative Cases'!R168</f>
        <v>0</v>
      </c>
      <c r="S169" s="22"/>
    </row>
    <row r="170" spans="2:19" x14ac:dyDescent="0.3">
      <c r="B170" s="2">
        <v>44077</v>
      </c>
      <c r="C170" s="21">
        <f>Table13[[#This Row],[China]]-'Cumulative Cases'!C169</f>
        <v>11</v>
      </c>
      <c r="D170" s="21">
        <f>Table13[[#This Row],[Italy]]-'Cumulative Cases'!D169</f>
        <v>1397</v>
      </c>
      <c r="E170" s="21">
        <f>Table13[[#This Row],[Spain]]-'Cumulative Cases'!E169</f>
        <v>8959</v>
      </c>
      <c r="F170" s="21">
        <f>Table13[[#This Row],[USA]]-'Cumulative Cases'!F169</f>
        <v>59620</v>
      </c>
      <c r="G170" s="21">
        <f>Table13[[#This Row],[France]]-'Cumulative Cases'!G169</f>
        <v>7157</v>
      </c>
      <c r="H170" s="21">
        <f>Table13[[#This Row],[Iran]]-'Cumulative Cases'!H169</f>
        <v>1994</v>
      </c>
      <c r="I170" s="21">
        <f>Table13[[#This Row],[Germany]]-'Cumulative Cases'!I169</f>
        <v>1937</v>
      </c>
      <c r="J170" s="21">
        <f>Table13[[#This Row],[South Korea]]-'Cumulative Cases'!J169</f>
        <v>0</v>
      </c>
      <c r="K170" s="21">
        <f>Table13[[#This Row],[UK]]-'Cumulative Cases'!K169</f>
        <v>1735</v>
      </c>
      <c r="L170" s="21">
        <f>Table13[[#This Row],[Canada]]-'Cumulative Cases'!L169</f>
        <v>802</v>
      </c>
      <c r="M170" s="21">
        <f>Table13[[#This Row],[India ]]-'Cumulative Cases'!M169</f>
        <v>85588</v>
      </c>
      <c r="N170" s="21">
        <f>Table13[[#This Row],[Japan]]-'Cumulative Cases'!N169</f>
        <v>-6953</v>
      </c>
      <c r="O170" s="21">
        <f>Table13[[#This Row],[Australia]]-'Cumulative Cases'!O169</f>
        <v>0</v>
      </c>
      <c r="P170" s="21">
        <f>Table13[[#This Row],[Brazil]]-'Cumulative Cases'!P169</f>
        <v>84648</v>
      </c>
      <c r="Q170" s="21">
        <f>Table13[[#This Row],[Russia]]-'Cumulative Cases'!Q169</f>
        <v>4995</v>
      </c>
      <c r="R170" s="21">
        <f>Table13[[#This Row],[Turkey]]-'Cumulative Cases'!R169</f>
        <v>3238</v>
      </c>
      <c r="S170" s="22"/>
    </row>
    <row r="171" spans="2:19" x14ac:dyDescent="0.3">
      <c r="B171" s="2">
        <v>44079</v>
      </c>
      <c r="C171" s="21">
        <f>Table13[[#This Row],[China]]-'Cumulative Cases'!C170</f>
        <v>35</v>
      </c>
      <c r="D171" s="21">
        <f>Table13[[#This Row],[Italy]]-'Cumulative Cases'!D170</f>
        <v>3426</v>
      </c>
      <c r="E171" s="21">
        <f>Table13[[#This Row],[Spain]]-'Cumulative Cases'!E170</f>
        <v>10476</v>
      </c>
      <c r="F171" s="21">
        <f>Table13[[#This Row],[USA]]-'Cumulative Cases'!F170</f>
        <v>72579</v>
      </c>
      <c r="G171" s="21">
        <f>Table13[[#This Row],[France]]-'Cumulative Cases'!G170</f>
        <v>8975</v>
      </c>
      <c r="H171" s="21">
        <f>Table13[[#This Row],[Iran]]-'Cumulative Cases'!H170</f>
        <v>3920</v>
      </c>
      <c r="I171" s="21">
        <f>Table13[[#This Row],[Germany]]-'Cumulative Cases'!I170</f>
        <v>1796</v>
      </c>
      <c r="J171" s="21">
        <f>Table13[[#This Row],[South Korea]]-'Cumulative Cases'!J170</f>
        <v>0</v>
      </c>
      <c r="K171" s="21">
        <f>Table13[[#This Row],[UK]]-'Cumulative Cases'!K170</f>
        <v>3753</v>
      </c>
      <c r="L171" s="21">
        <f>Table13[[#This Row],[Canada]]-'Cumulative Cases'!L170</f>
        <v>974</v>
      </c>
      <c r="M171" s="21">
        <f>Table13[[#This Row],[India ]]-'Cumulative Cases'!M170</f>
        <v>170570</v>
      </c>
      <c r="N171" s="21">
        <f>Table13[[#This Row],[Japan]]-'Cumulative Cases'!N170</f>
        <v>8798</v>
      </c>
      <c r="O171" s="21">
        <f>Table13[[#This Row],[Australia]]-'Cumulative Cases'!O170</f>
        <v>0</v>
      </c>
      <c r="P171" s="21">
        <f>Table13[[#This Row],[Brazil]]-'Cumulative Cases'!P170</f>
        <v>47436</v>
      </c>
      <c r="Q171" s="21">
        <f>Table13[[#This Row],[Russia]]-'Cumulative Cases'!Q170</f>
        <v>10315</v>
      </c>
      <c r="R171" s="21">
        <f>Table13[[#This Row],[Turkey]]-'Cumulative Cases'!R170</f>
        <v>3285</v>
      </c>
      <c r="S171" s="22" t="s">
        <v>52</v>
      </c>
    </row>
    <row r="172" spans="2:19" x14ac:dyDescent="0.3">
      <c r="B172" s="2">
        <v>44080</v>
      </c>
      <c r="C172" s="21">
        <f>Table13[[#This Row],[China]]-'Cumulative Cases'!C171</f>
        <v>10</v>
      </c>
      <c r="D172" s="21">
        <f>Table13[[#This Row],[Italy]]-'Cumulative Cases'!D171</f>
        <v>1296</v>
      </c>
      <c r="E172" s="21">
        <f>Table13[[#This Row],[Spain]]-'Cumulative Cases'!E171</f>
        <v>0</v>
      </c>
      <c r="F172" s="21">
        <f>Table13[[#This Row],[USA]]-'Cumulative Cases'!F171</f>
        <v>40189</v>
      </c>
      <c r="G172" s="21">
        <f>Table13[[#This Row],[France]]-'Cumulative Cases'!G171</f>
        <v>15621</v>
      </c>
      <c r="H172" s="21">
        <f>Table13[[#This Row],[Iran]]-'Cumulative Cases'!H171</f>
        <v>1992</v>
      </c>
      <c r="I172" s="21">
        <f>Table13[[#This Row],[Germany]]-'Cumulative Cases'!I171</f>
        <v>715</v>
      </c>
      <c r="J172" s="21">
        <f>Table13[[#This Row],[South Korea]]-'Cumulative Cases'!J171</f>
        <v>0</v>
      </c>
      <c r="K172" s="21">
        <f>Table13[[#This Row],[UK]]-'Cumulative Cases'!K171</f>
        <v>2988</v>
      </c>
      <c r="L172" s="21">
        <f>Table13[[#This Row],[Canada]]-'Cumulative Cases'!L171</f>
        <v>391</v>
      </c>
      <c r="M172" s="21">
        <f>Table13[[#This Row],[India ]]-'Cumulative Cases'!M171</f>
        <v>93869</v>
      </c>
      <c r="N172" s="21">
        <f>Table13[[#This Row],[Japan]]-'Cumulative Cases'!N171</f>
        <v>451</v>
      </c>
      <c r="O172" s="21">
        <f>Table13[[#This Row],[Australia]]-'Cumulative Cases'!O171</f>
        <v>0</v>
      </c>
      <c r="P172" s="21">
        <f>Table13[[#This Row],[Brazil]]-'Cumulative Cases'!P171</f>
        <v>29414</v>
      </c>
      <c r="Q172" s="21">
        <f>Table13[[#This Row],[Russia]]-'Cumulative Cases'!Q171</f>
        <v>5195</v>
      </c>
      <c r="R172" s="21">
        <f>Table13[[#This Row],[Turkey]]-'Cumulative Cases'!R171</f>
        <v>1578</v>
      </c>
      <c r="S172" s="22"/>
    </row>
    <row r="173" spans="2:19" x14ac:dyDescent="0.3">
      <c r="B173" s="2">
        <v>44081</v>
      </c>
      <c r="C173" s="21">
        <f>Table13[[#This Row],[China]]-'Cumulative Cases'!C172</f>
        <v>12</v>
      </c>
      <c r="D173" s="21">
        <f>Table13[[#This Row],[Italy]]-'Cumulative Cases'!D172</f>
        <v>1150</v>
      </c>
      <c r="E173" s="21">
        <f>Table13[[#This Row],[Spain]]-'Cumulative Cases'!E172</f>
        <v>26560</v>
      </c>
      <c r="F173" s="21">
        <f>Table13[[#This Row],[USA]]-'Cumulative Cases'!F172</f>
        <v>28571</v>
      </c>
      <c r="G173" s="21">
        <f>Table13[[#This Row],[France]]-'Cumulative Cases'!G172</f>
        <v>4203</v>
      </c>
      <c r="H173" s="21">
        <f>Table13[[#This Row],[Iran]]-'Cumulative Cases'!H172</f>
        <v>2152</v>
      </c>
      <c r="I173" s="21">
        <f>Table13[[#This Row],[Germany]]-'Cumulative Cases'!I172</f>
        <v>1782</v>
      </c>
      <c r="J173" s="21">
        <f>Table13[[#This Row],[South Korea]]-'Cumulative Cases'!J172</f>
        <v>0</v>
      </c>
      <c r="K173" s="21">
        <f>Table13[[#This Row],[UK]]-'Cumulative Cases'!K172</f>
        <v>2948</v>
      </c>
      <c r="L173" s="21">
        <f>Table13[[#This Row],[Canada]]-'Cumulative Cases'!L172</f>
        <v>254</v>
      </c>
      <c r="M173" s="21">
        <f>Table13[[#This Row],[India ]]-'Cumulative Cases'!M172</f>
        <v>62785</v>
      </c>
      <c r="N173" s="21">
        <f>Table13[[#This Row],[Japan]]-'Cumulative Cases'!N172</f>
        <v>282</v>
      </c>
      <c r="O173" s="21">
        <f>Table13[[#This Row],[Australia]]-'Cumulative Cases'!O172</f>
        <v>0</v>
      </c>
      <c r="P173" s="21">
        <f>Table13[[#This Row],[Brazil]]-'Cumulative Cases'!P172</f>
        <v>16357</v>
      </c>
      <c r="Q173" s="21">
        <f>Table13[[#This Row],[Russia]]-'Cumulative Cases'!Q172</f>
        <v>5185</v>
      </c>
      <c r="R173" s="21">
        <f>Table13[[#This Row],[Turkey]]-'Cumulative Cases'!R172</f>
        <v>1703</v>
      </c>
      <c r="S173" s="22"/>
    </row>
    <row r="174" spans="2:19" x14ac:dyDescent="0.3">
      <c r="B174" s="2">
        <v>44082</v>
      </c>
      <c r="C174" s="21">
        <f>Table13[[#This Row],[China]]-'Cumulative Cases'!C173</f>
        <v>10</v>
      </c>
      <c r="D174" s="21">
        <f>Table13[[#This Row],[Italy]]-'Cumulative Cases'!D173</f>
        <v>1369</v>
      </c>
      <c r="E174" s="21">
        <f>Table13[[#This Row],[Spain]]-'Cumulative Cases'!E173</f>
        <v>0</v>
      </c>
      <c r="F174" s="21">
        <f>Table13[[#This Row],[USA]]-'Cumulative Cases'!F173</f>
        <v>18626</v>
      </c>
      <c r="G174" s="21">
        <f>Table13[[#This Row],[France]]-'Cumulative Cases'!G173</f>
        <v>0</v>
      </c>
      <c r="H174" s="21">
        <f>Table13[[#This Row],[Iran]]-'Cumulative Cases'!H173</f>
        <v>2302</v>
      </c>
      <c r="I174" s="21">
        <f>Table13[[#This Row],[Germany]]-'Cumulative Cases'!I173</f>
        <v>1618</v>
      </c>
      <c r="J174" s="21">
        <f>Table13[[#This Row],[South Korea]]-'Cumulative Cases'!J173</f>
        <v>0</v>
      </c>
      <c r="K174" s="21">
        <f>Table13[[#This Row],[UK]]-'Cumulative Cases'!K173</f>
        <v>0</v>
      </c>
      <c r="L174" s="21">
        <f>Table13[[#This Row],[Canada]]-'Cumulative Cases'!L173</f>
        <v>568</v>
      </c>
      <c r="M174" s="21">
        <f>Table13[[#This Row],[India ]]-'Cumulative Cases'!M173</f>
        <v>74274</v>
      </c>
      <c r="N174" s="21">
        <f>Table13[[#This Row],[Japan]]-'Cumulative Cases'!N173</f>
        <v>512</v>
      </c>
      <c r="O174" s="21">
        <f>Table13[[#This Row],[Australia]]-'Cumulative Cases'!O173</f>
        <v>0</v>
      </c>
      <c r="P174" s="21">
        <f>Table13[[#This Row],[Brazil]]-'Cumulative Cases'!P173</f>
        <v>8437</v>
      </c>
      <c r="Q174" s="21">
        <f>Table13[[#This Row],[Russia]]-'Cumulative Cases'!Q173</f>
        <v>5099</v>
      </c>
      <c r="R174" s="21">
        <f>Table13[[#This Row],[Turkey]]-'Cumulative Cases'!R173</f>
        <v>0</v>
      </c>
      <c r="S174" s="22"/>
    </row>
    <row r="175" spans="2:19" x14ac:dyDescent="0.3">
      <c r="B175" s="2">
        <v>44083</v>
      </c>
      <c r="C175" s="21">
        <f>Table13[[#This Row],[China]]-'Cumulative Cases'!C174</f>
        <v>4</v>
      </c>
      <c r="D175" s="21">
        <f>Table13[[#This Row],[Italy]]-'Cumulative Cases'!D174</f>
        <v>1430</v>
      </c>
      <c r="E175" s="21">
        <f>Table13[[#This Row],[Spain]]-'Cumulative Cases'!E174</f>
        <v>17830</v>
      </c>
      <c r="F175" s="21">
        <f>Table13[[#This Row],[USA]]-'Cumulative Cases'!F174</f>
        <v>35096</v>
      </c>
      <c r="G175" s="21">
        <f>Table13[[#This Row],[France]]-'Cumulative Cases'!G174</f>
        <v>15121</v>
      </c>
      <c r="H175" s="21">
        <f>Table13[[#This Row],[Iran]]-'Cumulative Cases'!H174</f>
        <v>2313</v>
      </c>
      <c r="I175" s="21">
        <f>Table13[[#This Row],[Germany]]-'Cumulative Cases'!I174</f>
        <v>929</v>
      </c>
      <c r="J175" s="21">
        <f>Table13[[#This Row],[South Korea]]-'Cumulative Cases'!J174</f>
        <v>0</v>
      </c>
      <c r="K175" s="21">
        <f>Table13[[#This Row],[UK]]-'Cumulative Cases'!K174</f>
        <v>5119</v>
      </c>
      <c r="L175" s="21">
        <f>Table13[[#This Row],[Canada]]-'Cumulative Cases'!L174</f>
        <v>1397</v>
      </c>
      <c r="M175" s="21">
        <f>Table13[[#This Row],[India ]]-'Cumulative Cases'!M174</f>
        <v>100203</v>
      </c>
      <c r="N175" s="21">
        <f>Table13[[#This Row],[Japan]]-'Cumulative Cases'!N174</f>
        <v>504</v>
      </c>
      <c r="O175" s="21">
        <f>Table13[[#This Row],[Australia]]-'Cumulative Cases'!O174</f>
        <v>0</v>
      </c>
      <c r="P175" s="21">
        <f>Table13[[#This Row],[Brazil]]-'Cumulative Cases'!P174</f>
        <v>31677</v>
      </c>
      <c r="Q175" s="21">
        <f>Table13[[#This Row],[Russia]]-'Cumulative Cases'!Q174</f>
        <v>5218</v>
      </c>
      <c r="R175" s="21">
        <f>Table13[[#This Row],[Turkey]]-'Cumulative Cases'!R174</f>
        <v>3434</v>
      </c>
      <c r="S175" s="22"/>
    </row>
    <row r="176" spans="2:19" x14ac:dyDescent="0.3">
      <c r="B176" s="2">
        <v>44084</v>
      </c>
      <c r="C176" s="21">
        <f>Table13[[#This Row],[China]]-'Cumulative Cases'!C175</f>
        <v>5</v>
      </c>
      <c r="D176" s="21">
        <f>Table13[[#This Row],[Italy]]-'Cumulative Cases'!D175</f>
        <v>1597</v>
      </c>
      <c r="E176" s="21">
        <f>Table13[[#This Row],[Spain]]-'Cumulative Cases'!E175</f>
        <v>0</v>
      </c>
      <c r="F176" s="21">
        <f>Table13[[#This Row],[USA]]-'Cumulative Cases'!F175</f>
        <v>32571</v>
      </c>
      <c r="G176" s="21">
        <f>Table13[[#This Row],[France]]-'Cumulative Cases'!G175</f>
        <v>0</v>
      </c>
      <c r="H176" s="21">
        <f>Table13[[#This Row],[Iran]]-'Cumulative Cases'!H175</f>
        <v>2063</v>
      </c>
      <c r="I176" s="21">
        <f>Table13[[#This Row],[Germany]]-'Cumulative Cases'!I175</f>
        <v>1414</v>
      </c>
      <c r="J176" s="21">
        <f>Table13[[#This Row],[South Korea]]-'Cumulative Cases'!J175</f>
        <v>0</v>
      </c>
      <c r="K176" s="21">
        <f>Table13[[#This Row],[UK]]-'Cumulative Cases'!K175</f>
        <v>2919</v>
      </c>
      <c r="L176" s="21">
        <f>Table13[[#This Row],[Canada]]-'Cumulative Cases'!L175</f>
        <v>576</v>
      </c>
      <c r="M176" s="21">
        <f>Table13[[#This Row],[India ]]-'Cumulative Cases'!M175</f>
        <v>115355</v>
      </c>
      <c r="N176" s="21">
        <f>Table13[[#This Row],[Japan]]-'Cumulative Cases'!N175</f>
        <v>706</v>
      </c>
      <c r="O176" s="21">
        <f>Table13[[#This Row],[Australia]]-'Cumulative Cases'!O175</f>
        <v>0</v>
      </c>
      <c r="P176" s="21">
        <f>Table13[[#This Row],[Brazil]]-'Cumulative Cases'!P175</f>
        <v>31085</v>
      </c>
      <c r="Q176" s="21">
        <f>Table13[[#This Row],[Russia]]-'Cumulative Cases'!Q175</f>
        <v>5363</v>
      </c>
      <c r="R176" s="21">
        <f>Table13[[#This Row],[Turkey]]-'Cumulative Cases'!R175</f>
        <v>0</v>
      </c>
      <c r="S176" s="22"/>
    </row>
    <row r="177" spans="2:19" x14ac:dyDescent="0.3">
      <c r="B177" s="2">
        <v>44085</v>
      </c>
      <c r="C177" s="21">
        <f>Table13[[#This Row],[China]]-'Cumulative Cases'!C176</f>
        <v>15</v>
      </c>
      <c r="D177" s="21">
        <f>Table13[[#This Row],[Italy]]-'Cumulative Cases'!D176</f>
        <v>1616</v>
      </c>
      <c r="E177" s="21">
        <f>Table13[[#This Row],[Spain]]-'Cumulative Cases'!E176</f>
        <v>22947</v>
      </c>
      <c r="F177" s="21">
        <f>Table13[[#This Row],[USA]]-'Cumulative Cases'!F176</f>
        <v>47170</v>
      </c>
      <c r="G177" s="21">
        <f>Table13[[#This Row],[France]]-'Cumulative Cases'!G176</f>
        <v>9843</v>
      </c>
      <c r="H177" s="21">
        <f>Table13[[#This Row],[Iran]]-'Cumulative Cases'!H176</f>
        <v>2313</v>
      </c>
      <c r="I177" s="21">
        <f>Table13[[#This Row],[Germany]]-'Cumulative Cases'!I176</f>
        <v>2436</v>
      </c>
      <c r="J177" s="21">
        <f>Table13[[#This Row],[South Korea]]-'Cumulative Cases'!J176</f>
        <v>0</v>
      </c>
      <c r="K177" s="21">
        <f>Table13[[#This Row],[UK]]-'Cumulative Cases'!K176</f>
        <v>3539</v>
      </c>
      <c r="L177" s="21">
        <f>Table13[[#This Row],[Canada]]-'Cumulative Cases'!L176</f>
        <v>703</v>
      </c>
      <c r="M177" s="21">
        <f>Table13[[#This Row],[India ]]-'Cumulative Cases'!M176</f>
        <v>103275</v>
      </c>
      <c r="N177" s="21">
        <f>Table13[[#This Row],[Japan]]-'Cumulative Cases'!N176</f>
        <v>645</v>
      </c>
      <c r="O177" s="21">
        <f>Table13[[#This Row],[Australia]]-'Cumulative Cases'!O176</f>
        <v>0</v>
      </c>
      <c r="P177" s="21">
        <f>Table13[[#This Row],[Brazil]]-'Cumulative Cases'!P176</f>
        <v>40899</v>
      </c>
      <c r="Q177" s="21">
        <f>Table13[[#This Row],[Russia]]-'Cumulative Cases'!Q176</f>
        <v>5504</v>
      </c>
      <c r="R177" s="21">
        <f>Table13[[#This Row],[Turkey]]-'Cumulative Cases'!R176</f>
        <v>3183</v>
      </c>
      <c r="S177" s="22"/>
    </row>
    <row r="178" spans="2:19" x14ac:dyDescent="0.3">
      <c r="B178" s="2">
        <v>44086</v>
      </c>
      <c r="C178" s="21">
        <f>Table13[[#This Row],[China]]-'Cumulative Cases'!C177</f>
        <v>6</v>
      </c>
      <c r="D178" s="21">
        <f>Table13[[#This Row],[Italy]]-'Cumulative Cases'!D177</f>
        <v>1501</v>
      </c>
      <c r="E178" s="21">
        <f>Table13[[#This Row],[Spain]]-'Cumulative Cases'!E177</f>
        <v>0</v>
      </c>
      <c r="F178" s="21">
        <f>Table13[[#This Row],[USA]]-'Cumulative Cases'!F177</f>
        <v>46042</v>
      </c>
      <c r="G178" s="21">
        <f>Table13[[#This Row],[France]]-'Cumulative Cases'!G177</f>
        <v>9406</v>
      </c>
      <c r="H178" s="21">
        <f>Table13[[#This Row],[Iran]]-'Cumulative Cases'!H177</f>
        <v>2139</v>
      </c>
      <c r="I178" s="21">
        <f>Table13[[#This Row],[Germany]]-'Cumulative Cases'!I177</f>
        <v>493</v>
      </c>
      <c r="J178" s="21">
        <f>Table13[[#This Row],[South Korea]]-'Cumulative Cases'!J177</f>
        <v>0</v>
      </c>
      <c r="K178" s="21">
        <f>Table13[[#This Row],[UK]]-'Cumulative Cases'!K177</f>
        <v>3497</v>
      </c>
      <c r="L178" s="21">
        <f>Table13[[#This Row],[Canada]]-'Cumulative Cases'!L177</f>
        <v>746</v>
      </c>
      <c r="M178" s="21">
        <f>Table13[[#This Row],[India ]]-'Cumulative Cases'!M177</f>
        <v>89288</v>
      </c>
      <c r="N178" s="21">
        <f>Table13[[#This Row],[Japan]]-'Cumulative Cases'!N177</f>
        <v>646</v>
      </c>
      <c r="O178" s="21">
        <f>Table13[[#This Row],[Australia]]-'Cumulative Cases'!O177</f>
        <v>0</v>
      </c>
      <c r="P178" s="21">
        <f>Table13[[#This Row],[Brazil]]-'Cumulative Cases'!P177</f>
        <v>46494</v>
      </c>
      <c r="Q178" s="21">
        <f>Table13[[#This Row],[Russia]]-'Cumulative Cases'!Q177</f>
        <v>5488</v>
      </c>
      <c r="R178" s="21">
        <f>Table13[[#This Row],[Turkey]]-'Cumulative Cases'!R177</f>
        <v>1509</v>
      </c>
      <c r="S178" s="22"/>
    </row>
    <row r="179" spans="2:19" x14ac:dyDescent="0.3">
      <c r="B179" s="2">
        <v>44087</v>
      </c>
      <c r="C179" s="21">
        <f>Table13[[#This Row],[China]]-'Cumulative Cases'!C178</f>
        <v>10</v>
      </c>
      <c r="D179" s="21">
        <f>Table13[[#This Row],[Italy]]-'Cumulative Cases'!D178</f>
        <v>1456</v>
      </c>
      <c r="E179" s="21">
        <f>Table13[[#This Row],[Spain]]-'Cumulative Cases'!E178</f>
        <v>0</v>
      </c>
      <c r="F179" s="21">
        <f>Table13[[#This Row],[USA]]-'Cumulative Cases'!F178</f>
        <v>42595</v>
      </c>
      <c r="G179" s="21">
        <f>Table13[[#This Row],[France]]-'Cumulative Cases'!G178</f>
        <v>17744</v>
      </c>
      <c r="H179" s="21">
        <f>Table13[[#This Row],[Iran]]-'Cumulative Cases'!H178</f>
        <v>2089</v>
      </c>
      <c r="I179" s="21">
        <f>Table13[[#This Row],[Germany]]-'Cumulative Cases'!I178</f>
        <v>530</v>
      </c>
      <c r="J179" s="21">
        <f>Table13[[#This Row],[South Korea]]-'Cumulative Cases'!J178</f>
        <v>0</v>
      </c>
      <c r="K179" s="21">
        <f>Table13[[#This Row],[UK]]-'Cumulative Cases'!K178</f>
        <v>3330</v>
      </c>
      <c r="L179" s="21">
        <f>Table13[[#This Row],[Canada]]-'Cumulative Cases'!L178</f>
        <v>522</v>
      </c>
      <c r="M179" s="21">
        <f>Table13[[#This Row],[India ]]-'Cumulative Cases'!M178</f>
        <v>95209</v>
      </c>
      <c r="N179" s="21">
        <f>Table13[[#This Row],[Japan]]-'Cumulative Cases'!N178</f>
        <v>440</v>
      </c>
      <c r="O179" s="21">
        <f>Table13[[#This Row],[Australia]]-'Cumulative Cases'!O178</f>
        <v>0</v>
      </c>
      <c r="P179" s="21">
        <f>Table13[[#This Row],[Brazil]]-'Cumulative Cases'!P178</f>
        <v>21235</v>
      </c>
      <c r="Q179" s="21">
        <f>Table13[[#This Row],[Russia]]-'Cumulative Cases'!Q178</f>
        <v>5449</v>
      </c>
      <c r="R179" s="21">
        <f>Table13[[#This Row],[Turkey]]-'Cumulative Cases'!R178</f>
        <v>1527</v>
      </c>
      <c r="S179" s="22"/>
    </row>
  </sheetData>
  <conditionalFormatting sqref="C1:R23 C65:R81 C64:D64 F64:R64 C82:F82 H82:R82 C25:R63 C24:P24 R24 C83:R114 C115:J115 L115:R115 C116:R134 D135:R135 C136:R150 C152:R152 C154:R158 C159:H159 J159:R159 C160:R169 C170:M170 O170:R170 C172:R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8FA6-F0F6-4596-AE2F-E2329A647AF0}">
  <dimension ref="B2:S178"/>
  <sheetViews>
    <sheetView topLeftCell="A151" zoomScale="90" zoomScaleNormal="90" workbookViewId="0">
      <selection activeCell="C177" sqref="C177:R178"/>
    </sheetView>
  </sheetViews>
  <sheetFormatPr defaultRowHeight="14.4" x14ac:dyDescent="0.3"/>
  <cols>
    <col min="2" max="2" width="10.5546875" customWidth="1"/>
    <col min="3" max="3" width="12.109375" bestFit="1" customWidth="1"/>
    <col min="4" max="4" width="11.109375" bestFit="1" customWidth="1"/>
    <col min="5" max="5" width="12" bestFit="1" customWidth="1"/>
    <col min="6" max="6" width="10.88671875" bestFit="1" customWidth="1"/>
    <col min="7" max="7" width="13.109375" bestFit="1" customWidth="1"/>
    <col min="8" max="8" width="10.77734375" bestFit="1" customWidth="1"/>
    <col min="9" max="9" width="15.33203125" bestFit="1" customWidth="1"/>
    <col min="10" max="10" width="17.88671875" bestFit="1" customWidth="1"/>
    <col min="11" max="11" width="9.77734375" bestFit="1" customWidth="1"/>
    <col min="12" max="12" width="13.5546875" bestFit="1" customWidth="1"/>
    <col min="13" max="13" width="12.109375" bestFit="1" customWidth="1"/>
    <col min="14" max="14" width="11" bestFit="1" customWidth="1"/>
    <col min="15" max="15" width="13.6640625" bestFit="1" customWidth="1"/>
    <col min="16" max="16" width="10.88671875" bestFit="1" customWidth="1"/>
    <col min="17" max="17" width="11.5546875" bestFit="1" customWidth="1"/>
    <col min="18" max="18" width="12" bestFit="1" customWidth="1"/>
    <col min="19" max="19" width="29.44140625" bestFit="1" customWidth="1"/>
  </cols>
  <sheetData>
    <row r="2" spans="2:18" x14ac:dyDescent="0.3">
      <c r="B2" s="3" t="s">
        <v>0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30" t="s">
        <v>29</v>
      </c>
      <c r="O2" s="30" t="s">
        <v>27</v>
      </c>
      <c r="P2" s="30" t="s">
        <v>28</v>
      </c>
      <c r="Q2" s="30" t="s">
        <v>42</v>
      </c>
      <c r="R2" s="30" t="s">
        <v>43</v>
      </c>
    </row>
    <row r="3" spans="2:18" x14ac:dyDescent="0.3">
      <c r="B3" s="2">
        <v>43906</v>
      </c>
      <c r="C3" s="21"/>
      <c r="D3" s="21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2:18" x14ac:dyDescent="0.3">
      <c r="B4" s="2">
        <v>43907</v>
      </c>
      <c r="C4" s="21">
        <f>Table3[[#This Row],[China]]-'Cumulative Deaths'!C3</f>
        <v>13</v>
      </c>
      <c r="D4" s="21">
        <f>Table3[[#This Row],[Italy]]-'Cumulative Deaths'!D3</f>
        <v>345</v>
      </c>
      <c r="E4" s="21">
        <f>Table3[[#This Row],[Spain]]-'Cumulative Deaths'!E3</f>
        <v>174</v>
      </c>
      <c r="F4" s="21">
        <f>Table3[[#This Row],[USA]]-'Cumulative Deaths'!F3</f>
        <v>24</v>
      </c>
      <c r="G4" s="21">
        <f>Table3[[#This Row],[France]]-'Cumulative Deaths'!G3</f>
        <v>21</v>
      </c>
      <c r="H4" s="21">
        <f>Table3[[#This Row],[Iran]]-'Cumulative Deaths'!H3</f>
        <v>135</v>
      </c>
      <c r="I4" s="21">
        <f>Table3[[#This Row],[Germany]]-'Cumulative Deaths'!I3</f>
        <v>9</v>
      </c>
      <c r="J4" s="21">
        <f>Table3[[#This Row],[South Korea]]-'Cumulative Deaths'!J3</f>
        <v>3</v>
      </c>
      <c r="K4" s="21">
        <f>Table3[[#This Row],[UK]]-'Cumulative Deaths'!K3</f>
        <v>18</v>
      </c>
      <c r="L4" s="21">
        <f>Table3[[#This Row],[Canada]]-'Cumulative Deaths'!L3</f>
        <v>1</v>
      </c>
      <c r="M4" s="21">
        <f>Table3[[#This Row],[India ]]-'Cumulative Deaths'!M3</f>
        <v>1</v>
      </c>
      <c r="N4" s="21">
        <f>Table3[[#This Row],[Japan]]-'Cumulative Deaths'!N3</f>
        <v>1</v>
      </c>
      <c r="O4" s="21">
        <f>Table3[[#This Row],[Australia]]-'Cumulative Deaths'!O3</f>
        <v>0</v>
      </c>
      <c r="P4" s="21">
        <f>Table3[[#This Row],[Brazil]]-'Cumulative Deaths'!P3</f>
        <v>1</v>
      </c>
      <c r="Q4" s="21">
        <f>Table3[[#This Row],[Russia]]-'Cumulative Deaths'!Q3</f>
        <v>0</v>
      </c>
      <c r="R4" s="21">
        <f>Table3[[#This Row],[Turkey]]-'Cumulative Deaths'!R3</f>
        <v>0</v>
      </c>
    </row>
    <row r="5" spans="2:18" x14ac:dyDescent="0.3">
      <c r="B5" s="2">
        <v>43908</v>
      </c>
      <c r="C5" s="21">
        <f>Table3[[#This Row],[China]]-'Cumulative Deaths'!C4</f>
        <v>11</v>
      </c>
      <c r="D5" s="21">
        <f>Table3[[#This Row],[Italy]]-'Cumulative Deaths'!D4</f>
        <v>475</v>
      </c>
      <c r="E5" s="21">
        <f>Table3[[#This Row],[Spain]]-'Cumulative Deaths'!E4</f>
        <v>114</v>
      </c>
      <c r="F5" s="21">
        <f>Table3[[#This Row],[USA]]-'Cumulative Deaths'!F4</f>
        <v>19</v>
      </c>
      <c r="G5" s="21">
        <f>Table3[[#This Row],[France]]-'Cumulative Deaths'!G4</f>
        <v>27</v>
      </c>
      <c r="H5" s="21">
        <f>Table3[[#This Row],[Iran]]-'Cumulative Deaths'!H4</f>
        <v>147</v>
      </c>
      <c r="I5" s="21">
        <f>Table3[[#This Row],[Germany]]-'Cumulative Deaths'!I4</f>
        <v>4</v>
      </c>
      <c r="J5" s="21">
        <f>Table3[[#This Row],[South Korea]]-'Cumulative Deaths'!J4</f>
        <v>7</v>
      </c>
      <c r="K5" s="21">
        <f>Table3[[#This Row],[UK]]-'Cumulative Deaths'!K4</f>
        <v>33</v>
      </c>
      <c r="L5" s="21">
        <f>Table3[[#This Row],[Canada]]-'Cumulative Deaths'!L4</f>
        <v>3</v>
      </c>
      <c r="M5" s="21">
        <f>Table3[[#This Row],[India ]]-'Cumulative Deaths'!M4</f>
        <v>0</v>
      </c>
      <c r="N5" s="21">
        <f>Table3[[#This Row],[Japan]]-'Cumulative Deaths'!N4</f>
        <v>0</v>
      </c>
      <c r="O5" s="21">
        <f>Table3[[#This Row],[Australia]]-'Cumulative Deaths'!O4</f>
        <v>0</v>
      </c>
      <c r="P5" s="21">
        <f>Table3[[#This Row],[Brazil]]-'Cumulative Deaths'!P4</f>
        <v>0</v>
      </c>
      <c r="Q5" s="21">
        <f>Table3[[#This Row],[Russia]]-'Cumulative Deaths'!Q4</f>
        <v>0</v>
      </c>
      <c r="R5" s="21">
        <f>Table3[[#This Row],[Turkey]]-'Cumulative Deaths'!R4</f>
        <v>1</v>
      </c>
    </row>
    <row r="6" spans="2:18" x14ac:dyDescent="0.3">
      <c r="B6" s="2">
        <v>43909</v>
      </c>
      <c r="C6" s="21">
        <f>Table3[[#This Row],[China]]-'Cumulative Deaths'!C5</f>
        <v>8</v>
      </c>
      <c r="D6" s="21">
        <f>Table3[[#This Row],[Italy]]-'Cumulative Deaths'!D5</f>
        <v>427</v>
      </c>
      <c r="E6" s="21">
        <f>Table3[[#This Row],[Spain]]-'Cumulative Deaths'!E5</f>
        <v>179</v>
      </c>
      <c r="F6" s="21">
        <f>Table3[[#This Row],[USA]]-'Cumulative Deaths'!F5</f>
        <v>55</v>
      </c>
      <c r="G6" s="21">
        <f>Table3[[#This Row],[France]]-'Cumulative Deaths'!G5</f>
        <v>89</v>
      </c>
      <c r="H6" s="21">
        <f>Table3[[#This Row],[Iran]]-'Cumulative Deaths'!H5</f>
        <v>149</v>
      </c>
      <c r="I6" s="21">
        <f>Table3[[#This Row],[Germany]]-'Cumulative Deaths'!I5</f>
        <v>15</v>
      </c>
      <c r="J6" s="21">
        <f>Table3[[#This Row],[South Korea]]-'Cumulative Deaths'!J5</f>
        <v>3</v>
      </c>
      <c r="K6" s="21">
        <f>Table3[[#This Row],[UK]]-'Cumulative Deaths'!K5</f>
        <v>33</v>
      </c>
      <c r="L6" s="21">
        <f>Table3[[#This Row],[Canada]]-'Cumulative Deaths'!L5</f>
        <v>2</v>
      </c>
      <c r="M6" s="21">
        <f>Table3[[#This Row],[India ]]-'Cumulative Deaths'!M5</f>
        <v>1</v>
      </c>
      <c r="N6" s="21">
        <f>Table3[[#This Row],[Japan]]-'Cumulative Deaths'!N5</f>
        <v>4</v>
      </c>
      <c r="O6" s="21">
        <f>Table3[[#This Row],[Australia]]-'Cumulative Deaths'!O5</f>
        <v>0</v>
      </c>
      <c r="P6" s="21">
        <f>Table3[[#This Row],[Brazil]]-'Cumulative Deaths'!P5</f>
        <v>5</v>
      </c>
      <c r="Q6" s="21">
        <f>Table3[[#This Row],[Russia]]-'Cumulative Deaths'!Q5</f>
        <v>1</v>
      </c>
      <c r="R6" s="21">
        <f>Table3[[#This Row],[Turkey]]-'Cumulative Deaths'!R5</f>
        <v>2</v>
      </c>
    </row>
    <row r="7" spans="2:18" x14ac:dyDescent="0.3">
      <c r="B7" s="2">
        <v>43910</v>
      </c>
      <c r="C7" s="21">
        <f>Table3[[#This Row],[China]]-'Cumulative Deaths'!C6</f>
        <v>4</v>
      </c>
      <c r="D7" s="21">
        <f>Table3[[#This Row],[Italy]]-'Cumulative Deaths'!D6</f>
        <v>627</v>
      </c>
      <c r="E7" s="21">
        <f>Table3[[#This Row],[Spain]]-'Cumulative Deaths'!E6</f>
        <v>238</v>
      </c>
      <c r="F7" s="21">
        <f>Table3[[#This Row],[USA]]-'Cumulative Deaths'!F6</f>
        <v>52</v>
      </c>
      <c r="G7" s="21">
        <f>Table3[[#This Row],[France]]-'Cumulative Deaths'!G6</f>
        <v>108</v>
      </c>
      <c r="H7" s="21">
        <f>Table3[[#This Row],[Iran]]-'Cumulative Deaths'!H6</f>
        <v>149</v>
      </c>
      <c r="I7" s="21">
        <f>Table3[[#This Row],[Germany]]-'Cumulative Deaths'!I6</f>
        <v>10</v>
      </c>
      <c r="J7" s="21">
        <f>Table3[[#This Row],[South Korea]]-'Cumulative Deaths'!J6</f>
        <v>6</v>
      </c>
      <c r="K7" s="21">
        <f>Table3[[#This Row],[UK]]-'Cumulative Deaths'!K6</f>
        <v>47</v>
      </c>
      <c r="L7" s="21">
        <f>Table3[[#This Row],[Canada]]-'Cumulative Deaths'!L6</f>
        <v>3</v>
      </c>
      <c r="M7" s="21">
        <f>Table3[[#This Row],[India ]]-'Cumulative Deaths'!M6</f>
        <v>1</v>
      </c>
      <c r="N7" s="21">
        <f>Table3[[#This Row],[Japan]]-'Cumulative Deaths'!N6</f>
        <v>1</v>
      </c>
      <c r="O7" s="21">
        <f>Table3[[#This Row],[Australia]]-'Cumulative Deaths'!O6</f>
        <v>1</v>
      </c>
      <c r="P7" s="21">
        <f>Table3[[#This Row],[Brazil]]-'Cumulative Deaths'!P6</f>
        <v>1</v>
      </c>
      <c r="Q7" s="21">
        <f>Table3[[#This Row],[Russia]]-'Cumulative Deaths'!Q6</f>
        <v>0</v>
      </c>
      <c r="R7" s="21">
        <f>Table3[[#This Row],[Turkey]]-'Cumulative Deaths'!R6</f>
        <v>1</v>
      </c>
    </row>
    <row r="8" spans="2:18" x14ac:dyDescent="0.3">
      <c r="B8" s="2">
        <v>43911</v>
      </c>
      <c r="C8" s="21">
        <f>Table3[[#This Row],[China]]-'Cumulative Deaths'!C7</f>
        <v>6</v>
      </c>
      <c r="D8" s="21">
        <f>Table3[[#This Row],[Italy]]-'Cumulative Deaths'!D7</f>
        <v>793</v>
      </c>
      <c r="E8" s="21">
        <f>Table3[[#This Row],[Spain]]-'Cumulative Deaths'!E7</f>
        <v>337</v>
      </c>
      <c r="F8" s="21">
        <f>Table3[[#This Row],[USA]]-'Cumulative Deaths'!F7</f>
        <v>60</v>
      </c>
      <c r="G8" s="21">
        <f>Table3[[#This Row],[France]]-'Cumulative Deaths'!G7</f>
        <v>80</v>
      </c>
      <c r="H8" s="21">
        <f>Table3[[#This Row],[Iran]]-'Cumulative Deaths'!H7</f>
        <v>123</v>
      </c>
      <c r="I8" s="21">
        <f>Table3[[#This Row],[Germany]]-'Cumulative Deaths'!I7</f>
        <v>27</v>
      </c>
      <c r="J8" s="21">
        <f>Table3[[#This Row],[South Korea]]-'Cumulative Deaths'!J7</f>
        <v>4</v>
      </c>
      <c r="K8" s="21">
        <f>Table3[[#This Row],[UK]]-'Cumulative Deaths'!K7</f>
        <v>50</v>
      </c>
      <c r="L8" s="21">
        <f>Table3[[#This Row],[Canada]]-'Cumulative Deaths'!L7</f>
        <v>1</v>
      </c>
      <c r="M8" s="21">
        <f>Table3[[#This Row],[India ]]-'Cumulative Deaths'!M7</f>
        <v>0</v>
      </c>
      <c r="N8" s="21">
        <f>Table3[[#This Row],[Japan]]-'Cumulative Deaths'!N7</f>
        <v>2</v>
      </c>
      <c r="O8" s="21">
        <f>Table3[[#This Row],[Australia]]-'Cumulative Deaths'!O7</f>
        <v>0</v>
      </c>
      <c r="P8" s="21">
        <f>Table3[[#This Row],[Brazil]]-'Cumulative Deaths'!P7</f>
        <v>11</v>
      </c>
      <c r="Q8" s="21">
        <f>Table3[[#This Row],[Russia]]-'Cumulative Deaths'!Q7</f>
        <v>0</v>
      </c>
      <c r="R8" s="21">
        <f>Table3[[#This Row],[Turkey]]-'Cumulative Deaths'!R7</f>
        <v>5</v>
      </c>
    </row>
    <row r="9" spans="2:18" x14ac:dyDescent="0.3">
      <c r="B9" s="2">
        <v>43912</v>
      </c>
      <c r="C9" s="21">
        <f>Table3[[#This Row],[China]]-'Cumulative Deaths'!C8</f>
        <v>6</v>
      </c>
      <c r="D9" s="21">
        <f>Table3[[#This Row],[Italy]]-'Cumulative Deaths'!D8</f>
        <v>651</v>
      </c>
      <c r="E9" s="21">
        <f>Table3[[#This Row],[Spain]]-'Cumulative Deaths'!E8</f>
        <v>378</v>
      </c>
      <c r="F9" s="21">
        <f>Table3[[#This Row],[USA]]-'Cumulative Deaths'!F8</f>
        <v>108</v>
      </c>
      <c r="G9" s="21">
        <f>Table3[[#This Row],[France]]-'Cumulative Deaths'!G8</f>
        <v>110</v>
      </c>
      <c r="H9" s="21">
        <f>Table3[[#This Row],[Iran]]-'Cumulative Deaths'!H8</f>
        <v>129</v>
      </c>
      <c r="I9" s="21">
        <f>Table3[[#This Row],[Germany]]-'Cumulative Deaths'!I8</f>
        <v>13</v>
      </c>
      <c r="J9" s="21">
        <f>Table3[[#This Row],[South Korea]]-'Cumulative Deaths'!J8</f>
        <v>5</v>
      </c>
      <c r="K9" s="21">
        <f>Table3[[#This Row],[UK]]-'Cumulative Deaths'!K8</f>
        <v>47</v>
      </c>
      <c r="L9" s="21">
        <f>Table3[[#This Row],[Canada]]-'Cumulative Deaths'!L8</f>
        <v>6</v>
      </c>
      <c r="M9" s="21">
        <f>Table3[[#This Row],[India ]]-'Cumulative Deaths'!M8</f>
        <v>2</v>
      </c>
      <c r="N9" s="21">
        <f>Table3[[#This Row],[Japan]]-'Cumulative Deaths'!N8</f>
        <v>5</v>
      </c>
      <c r="O9" s="21">
        <f>Table3[[#This Row],[Australia]]-'Cumulative Deaths'!O8</f>
        <v>0</v>
      </c>
      <c r="P9" s="21">
        <f>Table3[[#This Row],[Brazil]]-'Cumulative Deaths'!P8</f>
        <v>0</v>
      </c>
      <c r="Q9" s="21">
        <f>Table3[[#This Row],[Russia]]-'Cumulative Deaths'!Q8</f>
        <v>0</v>
      </c>
      <c r="R9" s="21">
        <f>Table3[[#This Row],[Turkey]]-'Cumulative Deaths'!R8</f>
        <v>12</v>
      </c>
    </row>
    <row r="10" spans="2:18" x14ac:dyDescent="0.3">
      <c r="B10" s="2">
        <v>43913</v>
      </c>
      <c r="C10" s="21">
        <f>Table3[[#This Row],[China]]-'Cumulative Deaths'!C9</f>
        <v>9</v>
      </c>
      <c r="D10" s="21">
        <f>Table3[[#This Row],[Italy]]-'Cumulative Deaths'!D9</f>
        <v>602</v>
      </c>
      <c r="E10" s="21">
        <f>Table3[[#This Row],[Spain]]-'Cumulative Deaths'!E9</f>
        <v>450</v>
      </c>
      <c r="F10" s="21">
        <f>Table3[[#This Row],[USA]]-'Cumulative Deaths'!F9</f>
        <v>94</v>
      </c>
      <c r="G10" s="21">
        <f>Table3[[#This Row],[France]]-'Cumulative Deaths'!G9</f>
        <v>112</v>
      </c>
      <c r="H10" s="21">
        <f>Table3[[#This Row],[Iran]]-'Cumulative Deaths'!H9</f>
        <v>127</v>
      </c>
      <c r="I10" s="21">
        <f>Table3[[#This Row],[Germany]]-'Cumulative Deaths'!I9</f>
        <v>29</v>
      </c>
      <c r="J10" s="21">
        <f>Table3[[#This Row],[South Korea]]-'Cumulative Deaths'!J9</f>
        <v>9</v>
      </c>
      <c r="K10" s="21">
        <f>Table3[[#This Row],[UK]]-'Cumulative Deaths'!K9</f>
        <v>54</v>
      </c>
      <c r="L10" s="21">
        <f>Table3[[#This Row],[Canada]]-'Cumulative Deaths'!L9</f>
        <v>1</v>
      </c>
      <c r="M10" s="21">
        <f>Table3[[#This Row],[India ]]-'Cumulative Deaths'!M9</f>
        <v>3</v>
      </c>
      <c r="N10" s="21">
        <f>Table3[[#This Row],[Japan]]-'Cumulative Deaths'!N9</f>
        <v>1</v>
      </c>
      <c r="O10" s="21">
        <f>Table3[[#This Row],[Australia]]-'Cumulative Deaths'!O9</f>
        <v>0</v>
      </c>
      <c r="P10" s="21">
        <f>Table3[[#This Row],[Brazil]]-'Cumulative Deaths'!P9</f>
        <v>7</v>
      </c>
      <c r="Q10" s="21">
        <f>Table3[[#This Row],[Russia]]-'Cumulative Deaths'!Q9</f>
        <v>0</v>
      </c>
      <c r="R10" s="21">
        <f>Table3[[#This Row],[Turkey]]-'Cumulative Deaths'!R9</f>
        <v>9</v>
      </c>
    </row>
    <row r="11" spans="2:18" x14ac:dyDescent="0.3">
      <c r="B11" s="2">
        <v>43914</v>
      </c>
      <c r="C11" s="21">
        <f>Table3[[#This Row],[China]]-'Cumulative Deaths'!C10</f>
        <v>7</v>
      </c>
      <c r="D11" s="21">
        <f>Table3[[#This Row],[Italy]]-'Cumulative Deaths'!D10</f>
        <v>742</v>
      </c>
      <c r="E11" s="21">
        <f>Table3[[#This Row],[Spain]]-'Cumulative Deaths'!E10</f>
        <v>594</v>
      </c>
      <c r="F11" s="21">
        <f>Table3[[#This Row],[USA]]-'Cumulative Deaths'!F10</f>
        <v>131</v>
      </c>
      <c r="G11" s="21">
        <f>Table3[[#This Row],[France]]-'Cumulative Deaths'!G10</f>
        <v>186</v>
      </c>
      <c r="H11" s="21">
        <f>Table3[[#This Row],[Iran]]-'Cumulative Deaths'!H10</f>
        <v>122</v>
      </c>
      <c r="I11" s="21">
        <f>Table3[[#This Row],[Germany]]-'Cumulative Deaths'!I10</f>
        <v>35</v>
      </c>
      <c r="J11" s="21">
        <f>Table3[[#This Row],[South Korea]]-'Cumulative Deaths'!J10</f>
        <v>7</v>
      </c>
      <c r="K11" s="21">
        <f>Table3[[#This Row],[UK]]-'Cumulative Deaths'!K10</f>
        <v>87</v>
      </c>
      <c r="L11" s="21">
        <f>Table3[[#This Row],[Canada]]-'Cumulative Deaths'!L10</f>
        <v>5</v>
      </c>
      <c r="M11" s="21">
        <f>Table3[[#This Row],[India ]]-'Cumulative Deaths'!M10</f>
        <v>0</v>
      </c>
      <c r="N11" s="21">
        <f>Table3[[#This Row],[Japan]]-'Cumulative Deaths'!N10</f>
        <v>1</v>
      </c>
      <c r="O11" s="21">
        <f>Table3[[#This Row],[Australia]]-'Cumulative Deaths'!O10</f>
        <v>1</v>
      </c>
      <c r="P11" s="21">
        <f>Table3[[#This Row],[Brazil]]-'Cumulative Deaths'!P10</f>
        <v>9</v>
      </c>
      <c r="Q11" s="21">
        <f>Table3[[#This Row],[Russia]]-'Cumulative Deaths'!Q10</f>
        <v>0</v>
      </c>
      <c r="R11" s="21">
        <f>Table3[[#This Row],[Turkey]]-'Cumulative Deaths'!R10</f>
        <v>7</v>
      </c>
    </row>
    <row r="12" spans="2:18" x14ac:dyDescent="0.3">
      <c r="B12" s="2">
        <v>43915</v>
      </c>
      <c r="C12" s="21">
        <f>Table3[[#This Row],[China]]-'Cumulative Deaths'!C11</f>
        <v>4</v>
      </c>
      <c r="D12" s="21">
        <f>Table3[[#This Row],[Italy]]-'Cumulative Deaths'!D11</f>
        <v>683</v>
      </c>
      <c r="E12" s="21">
        <f>Table3[[#This Row],[Spain]]-'Cumulative Deaths'!E11</f>
        <v>686</v>
      </c>
      <c r="F12" s="21">
        <f>Table3[[#This Row],[USA]]-'Cumulative Deaths'!F11</f>
        <v>211</v>
      </c>
      <c r="G12" s="21">
        <f>Table3[[#This Row],[France]]-'Cumulative Deaths'!G11</f>
        <v>240</v>
      </c>
      <c r="H12" s="21">
        <f>Table3[[#This Row],[Iran]]-'Cumulative Deaths'!H11</f>
        <v>143</v>
      </c>
      <c r="I12" s="21">
        <f>Table3[[#This Row],[Germany]]-'Cumulative Deaths'!I11</f>
        <v>40</v>
      </c>
      <c r="J12" s="21">
        <f>Table3[[#This Row],[South Korea]]-'Cumulative Deaths'!J11</f>
        <v>6</v>
      </c>
      <c r="K12" s="21">
        <f>Table3[[#This Row],[UK]]-'Cumulative Deaths'!K11</f>
        <v>11</v>
      </c>
      <c r="L12" s="21">
        <f>Table3[[#This Row],[Canada]]-'Cumulative Deaths'!L11</f>
        <v>2</v>
      </c>
      <c r="M12" s="21">
        <f>Table3[[#This Row],[India ]]-'Cumulative Deaths'!M11</f>
        <v>1</v>
      </c>
      <c r="N12" s="21">
        <f>Table3[[#This Row],[Japan]]-'Cumulative Deaths'!N11</f>
        <v>2</v>
      </c>
      <c r="O12" s="21">
        <f>Table3[[#This Row],[Australia]]-'Cumulative Deaths'!O11</f>
        <v>1</v>
      </c>
      <c r="P12" s="21">
        <f>Table3[[#This Row],[Brazil]]-'Cumulative Deaths'!P11</f>
        <v>13</v>
      </c>
      <c r="Q12" s="21">
        <f>Table3[[#This Row],[Russia]]-'Cumulative Deaths'!Q11</f>
        <v>1</v>
      </c>
      <c r="R12" s="21">
        <f>Table3[[#This Row],[Turkey]]-'Cumulative Deaths'!R11</f>
        <v>7</v>
      </c>
    </row>
    <row r="13" spans="2:18" x14ac:dyDescent="0.3">
      <c r="B13" s="2">
        <v>43916</v>
      </c>
      <c r="C13" s="21">
        <f>Table3[[#This Row],[China]]-'Cumulative Deaths'!C12</f>
        <v>6</v>
      </c>
      <c r="D13" s="21">
        <f>Table3[[#This Row],[Italy]]-'Cumulative Deaths'!D12</f>
        <v>712</v>
      </c>
      <c r="E13" s="21">
        <f>Table3[[#This Row],[Spain]]-'Cumulative Deaths'!E12</f>
        <v>659</v>
      </c>
      <c r="F13" s="21">
        <f>Table3[[#This Row],[USA]]-'Cumulative Deaths'!F12</f>
        <v>291</v>
      </c>
      <c r="G13" s="21">
        <f>Table3[[#This Row],[France]]-'Cumulative Deaths'!G12</f>
        <v>596</v>
      </c>
      <c r="H13" s="21">
        <f>Table3[[#This Row],[Iran]]-'Cumulative Deaths'!H12</f>
        <v>157</v>
      </c>
      <c r="I13" s="21">
        <f>Table3[[#This Row],[Germany]]-'Cumulative Deaths'!I12</f>
        <v>68</v>
      </c>
      <c r="J13" s="21">
        <f>Table3[[#This Row],[South Korea]]-'Cumulative Deaths'!J12</f>
        <v>5</v>
      </c>
      <c r="K13" s="21">
        <f>Table3[[#This Row],[UK]]-'Cumulative Deaths'!K12</f>
        <v>145</v>
      </c>
      <c r="L13" s="21">
        <f>Table3[[#This Row],[Canada]]-'Cumulative Deaths'!L12</f>
        <v>8</v>
      </c>
      <c r="M13" s="21">
        <f>Table3[[#This Row],[India ]]-'Cumulative Deaths'!M12</f>
        <v>5</v>
      </c>
      <c r="N13" s="21">
        <f>Table3[[#This Row],[Japan]]-'Cumulative Deaths'!N12</f>
        <v>2</v>
      </c>
      <c r="O13" s="21">
        <f>Table3[[#This Row],[Australia]]-'Cumulative Deaths'!O12</f>
        <v>4</v>
      </c>
      <c r="P13" s="21">
        <f>Table3[[#This Row],[Brazil]]-'Cumulative Deaths'!P12</f>
        <v>16</v>
      </c>
      <c r="Q13" s="21">
        <f>Table3[[#This Row],[Russia]]-'Cumulative Deaths'!Q12</f>
        <v>1</v>
      </c>
      <c r="R13" s="21">
        <f>Table3[[#This Row],[Turkey]]-'Cumulative Deaths'!R12</f>
        <v>15</v>
      </c>
    </row>
    <row r="14" spans="2:18" x14ac:dyDescent="0.3">
      <c r="B14" s="2">
        <v>43917</v>
      </c>
      <c r="C14" s="21">
        <f>Table3[[#This Row],[China]]-'Cumulative Deaths'!C13</f>
        <v>5</v>
      </c>
      <c r="D14" s="21">
        <f>Table3[[#This Row],[Italy]]-'Cumulative Deaths'!D13</f>
        <v>919</v>
      </c>
      <c r="E14" s="21">
        <f>Table3[[#This Row],[Spain]]-'Cumulative Deaths'!E13</f>
        <v>789</v>
      </c>
      <c r="F14" s="21">
        <f>Table3[[#This Row],[USA]]-'Cumulative Deaths'!F13</f>
        <v>321</v>
      </c>
      <c r="G14" s="21">
        <f>Table3[[#This Row],[France]]-'Cumulative Deaths'!G13</f>
        <v>0</v>
      </c>
      <c r="H14" s="21">
        <f>Table3[[#This Row],[Iran]]-'Cumulative Deaths'!H13</f>
        <v>144</v>
      </c>
      <c r="I14" s="21">
        <f>Table3[[#This Row],[Germany]]-'Cumulative Deaths'!I13</f>
        <v>39</v>
      </c>
      <c r="J14" s="21">
        <f>Table3[[#This Row],[South Korea]]-'Cumulative Deaths'!J13</f>
        <v>5</v>
      </c>
      <c r="K14" s="21">
        <f>Table3[[#This Row],[UK]]-'Cumulative Deaths'!K13</f>
        <v>191</v>
      </c>
      <c r="L14" s="21">
        <f>Table3[[#This Row],[Canada]]-'Cumulative Deaths'!L13</f>
        <v>8</v>
      </c>
      <c r="M14" s="21">
        <f>Table3[[#This Row],[India ]]-'Cumulative Deaths'!M13</f>
        <v>4</v>
      </c>
      <c r="N14" s="21">
        <f>Table3[[#This Row],[Japan]]-'Cumulative Deaths'!N13</f>
        <v>4</v>
      </c>
      <c r="O14" s="21">
        <f>Table3[[#This Row],[Australia]]-'Cumulative Deaths'!O13</f>
        <v>0</v>
      </c>
      <c r="P14" s="21">
        <f>Table3[[#This Row],[Brazil]]-'Cumulative Deaths'!P13</f>
        <v>14</v>
      </c>
      <c r="Q14" s="21">
        <f>Table3[[#This Row],[Russia]]-'Cumulative Deaths'!Q13</f>
        <v>1</v>
      </c>
      <c r="R14" s="21">
        <f>Table3[[#This Row],[Turkey]]-'Cumulative Deaths'!R13</f>
        <v>33</v>
      </c>
    </row>
    <row r="15" spans="2:18" x14ac:dyDescent="0.3">
      <c r="B15" s="2">
        <v>43918</v>
      </c>
      <c r="C15" s="21">
        <f>Table3[[#This Row],[China]]-'Cumulative Deaths'!C14</f>
        <v>3</v>
      </c>
      <c r="D15" s="21">
        <f>Table3[[#This Row],[Italy]]-'Cumulative Deaths'!D14</f>
        <v>889</v>
      </c>
      <c r="E15" s="21">
        <f>Table3[[#This Row],[Spain]]-'Cumulative Deaths'!E14</f>
        <v>878</v>
      </c>
      <c r="F15" s="21">
        <f>Table3[[#This Row],[USA]]-'Cumulative Deaths'!F14</f>
        <v>439</v>
      </c>
      <c r="G15" s="21">
        <f>Table3[[#This Row],[France]]-'Cumulative Deaths'!G14</f>
        <v>299</v>
      </c>
      <c r="H15" s="21">
        <f>Table3[[#This Row],[Iran]]-'Cumulative Deaths'!H14</f>
        <v>139</v>
      </c>
      <c r="I15" s="21">
        <f>Table3[[#This Row],[Germany]]-'Cumulative Deaths'!I14</f>
        <v>100</v>
      </c>
      <c r="J15" s="21">
        <f>Table3[[#This Row],[South Korea]]-'Cumulative Deaths'!J14</f>
        <v>11</v>
      </c>
      <c r="K15" s="21">
        <f>Table3[[#This Row],[UK]]-'Cumulative Deaths'!K14</f>
        <v>250</v>
      </c>
      <c r="L15" s="21">
        <f>Table3[[#This Row],[Canada]]-'Cumulative Deaths'!L14</f>
        <v>12</v>
      </c>
      <c r="M15" s="21">
        <f>Table3[[#This Row],[India ]]-'Cumulative Deaths'!M14</f>
        <v>0</v>
      </c>
      <c r="N15" s="21">
        <f>Table3[[#This Row],[Japan]]-'Cumulative Deaths'!N14</f>
        <v>3</v>
      </c>
      <c r="O15" s="21">
        <f>Table3[[#This Row],[Australia]]-'Cumulative Deaths'!O14</f>
        <v>1</v>
      </c>
      <c r="P15" s="21">
        <f>Table3[[#This Row],[Brazil]]-'Cumulative Deaths'!P14</f>
        <v>17</v>
      </c>
      <c r="Q15" s="21">
        <f>Table3[[#This Row],[Russia]]-'Cumulative Deaths'!Q14</f>
        <v>3</v>
      </c>
      <c r="R15" s="21">
        <f>Table3[[#This Row],[Turkey]]-'Cumulative Deaths'!R14</f>
        <v>16</v>
      </c>
    </row>
    <row r="16" spans="2:18" x14ac:dyDescent="0.3">
      <c r="B16" s="2">
        <v>43919</v>
      </c>
      <c r="C16" s="21">
        <f>Table3[[#This Row],[China]]-'Cumulative Deaths'!C15</f>
        <v>5</v>
      </c>
      <c r="D16" s="21">
        <f>Table3[[#This Row],[Italy]]-'Cumulative Deaths'!D15</f>
        <v>756</v>
      </c>
      <c r="E16" s="21">
        <f>Table3[[#This Row],[Spain]]-'Cumulative Deaths'!E15</f>
        <v>794</v>
      </c>
      <c r="F16" s="21">
        <f>Table3[[#This Row],[USA]]-'Cumulative Deaths'!F15</f>
        <v>461</v>
      </c>
      <c r="G16" s="21">
        <f>Table3[[#This Row],[France]]-'Cumulative Deaths'!G15</f>
        <v>319</v>
      </c>
      <c r="H16" s="21">
        <f>Table3[[#This Row],[Iran]]-'Cumulative Deaths'!H15</f>
        <v>123</v>
      </c>
      <c r="I16" s="21">
        <f>Table3[[#This Row],[Germany]]-'Cumulative Deaths'!I15</f>
        <v>96</v>
      </c>
      <c r="J16" s="21">
        <f>Table3[[#This Row],[South Korea]]-'Cumulative Deaths'!J15</f>
        <v>6</v>
      </c>
      <c r="K16" s="21">
        <f>Table3[[#This Row],[UK]]-'Cumulative Deaths'!K15</f>
        <v>216</v>
      </c>
      <c r="L16" s="21">
        <f>Table3[[#This Row],[Canada]]-'Cumulative Deaths'!L15</f>
        <v>8</v>
      </c>
      <c r="M16" s="21">
        <f>Table3[[#This Row],[India ]]-'Cumulative Deaths'!M15</f>
        <v>7</v>
      </c>
      <c r="N16" s="21">
        <f>Table3[[#This Row],[Japan]]-'Cumulative Deaths'!N15</f>
        <v>2</v>
      </c>
      <c r="O16" s="21">
        <f>Table3[[#This Row],[Australia]]-'Cumulative Deaths'!O15</f>
        <v>2</v>
      </c>
      <c r="P16" s="21">
        <f>Table3[[#This Row],[Brazil]]-'Cumulative Deaths'!P15</f>
        <v>23</v>
      </c>
      <c r="Q16" s="21">
        <f>Table3[[#This Row],[Russia]]-'Cumulative Deaths'!Q15</f>
        <v>2</v>
      </c>
      <c r="R16" s="21">
        <f>Table3[[#This Row],[Turkey]]-'Cumulative Deaths'!R15</f>
        <v>23</v>
      </c>
    </row>
    <row r="17" spans="2:18" x14ac:dyDescent="0.3">
      <c r="B17" s="2">
        <v>43920</v>
      </c>
      <c r="C17" s="21">
        <f>Table3[[#This Row],[China]]-'Cumulative Deaths'!C16</f>
        <v>4</v>
      </c>
      <c r="D17" s="21">
        <f>Table3[[#This Row],[Italy]]-'Cumulative Deaths'!D16</f>
        <v>812</v>
      </c>
      <c r="E17" s="21">
        <f>Table3[[#This Row],[Spain]]-'Cumulative Deaths'!E16</f>
        <v>818</v>
      </c>
      <c r="F17" s="21">
        <f>Table3[[#This Row],[USA]]-'Cumulative Deaths'!F16</f>
        <v>277</v>
      </c>
      <c r="G17" s="21">
        <f>Table3[[#This Row],[France]]-'Cumulative Deaths'!G16</f>
        <v>292</v>
      </c>
      <c r="H17" s="21">
        <f>Table3[[#This Row],[Iran]]-'Cumulative Deaths'!H16</f>
        <v>117</v>
      </c>
      <c r="I17" s="21">
        <f>Table3[[#This Row],[Germany]]-'Cumulative Deaths'!I16</f>
        <v>100</v>
      </c>
      <c r="J17" s="21">
        <f>Table3[[#This Row],[South Korea]]-'Cumulative Deaths'!J16</f>
        <v>4</v>
      </c>
      <c r="K17" s="21">
        <f>Table3[[#This Row],[UK]]-'Cumulative Deaths'!K16</f>
        <v>173</v>
      </c>
      <c r="L17" s="21">
        <f>Table3[[#This Row],[Canada]]-'Cumulative Deaths'!L16</f>
        <v>3</v>
      </c>
      <c r="M17" s="21">
        <f>Table3[[#This Row],[India ]]-'Cumulative Deaths'!M16</f>
        <v>9</v>
      </c>
      <c r="N17" s="21">
        <f>Table3[[#This Row],[Japan]]-'Cumulative Deaths'!N16</f>
        <v>2</v>
      </c>
      <c r="O17" s="21">
        <f>Table3[[#This Row],[Australia]]-'Cumulative Deaths'!O16</f>
        <v>2</v>
      </c>
      <c r="P17" s="21">
        <f>Table3[[#This Row],[Brazil]]-'Cumulative Deaths'!P16</f>
        <v>24</v>
      </c>
      <c r="Q17" s="21">
        <f>Table3[[#This Row],[Russia]]-'Cumulative Deaths'!Q16</f>
        <v>0</v>
      </c>
      <c r="R17" s="21">
        <f>Table3[[#This Row],[Turkey]]-'Cumulative Deaths'!R16</f>
        <v>37</v>
      </c>
    </row>
    <row r="18" spans="2:18" x14ac:dyDescent="0.3">
      <c r="B18" s="2">
        <v>43921</v>
      </c>
      <c r="C18" s="21">
        <f>Table3[[#This Row],[China]]-'Cumulative Deaths'!C17</f>
        <v>1</v>
      </c>
      <c r="D18" s="21">
        <f>Table3[[#This Row],[Italy]]-'Cumulative Deaths'!D17</f>
        <v>837</v>
      </c>
      <c r="E18" s="21">
        <f>Table3[[#This Row],[Spain]]-'Cumulative Deaths'!E17</f>
        <v>845</v>
      </c>
      <c r="F18" s="21">
        <f>Table3[[#This Row],[USA]]-'Cumulative Deaths'!F17</f>
        <v>815</v>
      </c>
      <c r="G18" s="21">
        <f>Table3[[#This Row],[France]]-'Cumulative Deaths'!G17</f>
        <v>418</v>
      </c>
      <c r="H18" s="21">
        <f>Table3[[#This Row],[Iran]]-'Cumulative Deaths'!H17</f>
        <v>141</v>
      </c>
      <c r="I18" s="21">
        <f>Table3[[#This Row],[Germany]]-'Cumulative Deaths'!I17</f>
        <v>134</v>
      </c>
      <c r="J18" s="21">
        <f>Table3[[#This Row],[South Korea]]-'Cumulative Deaths'!J17</f>
        <v>3</v>
      </c>
      <c r="K18" s="21">
        <f>Table3[[#This Row],[UK]]-'Cumulative Deaths'!K17</f>
        <v>381</v>
      </c>
      <c r="L18" s="21">
        <f>Table3[[#This Row],[Canada]]-'Cumulative Deaths'!L17</f>
        <v>25</v>
      </c>
      <c r="M18" s="21">
        <f>Table3[[#This Row],[India ]]-'Cumulative Deaths'!M17</f>
        <v>11</v>
      </c>
      <c r="N18" s="21">
        <f>Table3[[#This Row],[Japan]]-'Cumulative Deaths'!N17</f>
        <v>1</v>
      </c>
      <c r="O18" s="21">
        <f>Table3[[#This Row],[Australia]]-'Cumulative Deaths'!O17</f>
        <v>1</v>
      </c>
      <c r="P18" s="21">
        <f>Table3[[#This Row],[Brazil]]-'Cumulative Deaths'!P17</f>
        <v>27</v>
      </c>
      <c r="Q18" s="21">
        <f>Table3[[#This Row],[Russia]]-'Cumulative Deaths'!Q17</f>
        <v>8</v>
      </c>
      <c r="R18" s="21">
        <f>Table3[[#This Row],[Turkey]]-'Cumulative Deaths'!R17</f>
        <v>46</v>
      </c>
    </row>
    <row r="19" spans="2:18" x14ac:dyDescent="0.3">
      <c r="B19" s="2">
        <v>43922</v>
      </c>
      <c r="C19" s="21">
        <f>Table3[[#This Row],[China]]-'Cumulative Deaths'!C18</f>
        <v>7</v>
      </c>
      <c r="D19" s="21">
        <f>Table3[[#This Row],[Italy]]-'Cumulative Deaths'!D18</f>
        <v>727</v>
      </c>
      <c r="E19" s="21">
        <f>Table3[[#This Row],[Spain]]-'Cumulative Deaths'!E18</f>
        <v>784</v>
      </c>
      <c r="F19" s="21">
        <f>Table3[[#This Row],[USA]]-'Cumulative Deaths'!F18</f>
        <v>1085</v>
      </c>
      <c r="G19" s="21">
        <f>Table3[[#This Row],[France]]-'Cumulative Deaths'!G18</f>
        <v>499</v>
      </c>
      <c r="H19" s="21">
        <f>Table3[[#This Row],[Iran]]-'Cumulative Deaths'!H18</f>
        <v>138</v>
      </c>
      <c r="I19" s="21">
        <f>Table3[[#This Row],[Germany]]-'Cumulative Deaths'!I18</f>
        <v>142</v>
      </c>
      <c r="J19" s="21">
        <f>Table3[[#This Row],[South Korea]]-'Cumulative Deaths'!J18</f>
        <v>4</v>
      </c>
      <c r="K19" s="21">
        <f>Table3[[#This Row],[UK]]-'Cumulative Deaths'!K18</f>
        <v>563</v>
      </c>
      <c r="L19" s="21">
        <f>Table3[[#This Row],[Canada]]-'Cumulative Deaths'!L18</f>
        <v>16</v>
      </c>
      <c r="M19" s="21">
        <f>Table3[[#This Row],[India ]]-'Cumulative Deaths'!M18</f>
        <v>8</v>
      </c>
      <c r="N19" s="21">
        <f>Table3[[#This Row],[Japan]]-'Cumulative Deaths'!N18</f>
        <v>10</v>
      </c>
      <c r="O19" s="21">
        <f>Table3[[#This Row],[Australia]]-'Cumulative Deaths'!O18</f>
        <v>2</v>
      </c>
      <c r="P19" s="21">
        <f>Table3[[#This Row],[Brazil]]-'Cumulative Deaths'!P18</f>
        <v>38</v>
      </c>
      <c r="Q19" s="21">
        <f>Table3[[#This Row],[Russia]]-'Cumulative Deaths'!Q18</f>
        <v>7</v>
      </c>
      <c r="R19" s="21">
        <f>Table3[[#This Row],[Turkey]]-'Cumulative Deaths'!R18</f>
        <v>63</v>
      </c>
    </row>
    <row r="20" spans="2:18" x14ac:dyDescent="0.3">
      <c r="B20" s="2">
        <v>43923</v>
      </c>
      <c r="C20" s="21">
        <f>Table3[[#This Row],[China]]-'Cumulative Deaths'!C19</f>
        <v>6</v>
      </c>
      <c r="D20" s="21">
        <f>Table3[[#This Row],[Italy]]-'Cumulative Deaths'!D19</f>
        <v>760</v>
      </c>
      <c r="E20" s="21">
        <f>Table3[[#This Row],[Spain]]-'Cumulative Deaths'!E19</f>
        <v>1043</v>
      </c>
      <c r="F20" s="21">
        <f>Table3[[#This Row],[USA]]-'Cumulative Deaths'!F19</f>
        <v>1259</v>
      </c>
      <c r="G20" s="21">
        <f>Table3[[#This Row],[France]]-'Cumulative Deaths'!G19</f>
        <v>509</v>
      </c>
      <c r="H20" s="21">
        <f>Table3[[#This Row],[Iran]]-'Cumulative Deaths'!H19</f>
        <v>124</v>
      </c>
      <c r="I20" s="21">
        <f>Table3[[#This Row],[Germany]]-'Cumulative Deaths'!I19</f>
        <v>186</v>
      </c>
      <c r="J20" s="21">
        <f>Table3[[#This Row],[South Korea]]-'Cumulative Deaths'!J19</f>
        <v>4</v>
      </c>
      <c r="K20" s="21">
        <f>Table3[[#This Row],[UK]]-'Cumulative Deaths'!K19</f>
        <v>569</v>
      </c>
      <c r="L20" s="21">
        <f>Table3[[#This Row],[Canada]]-'Cumulative Deaths'!L19</f>
        <v>26</v>
      </c>
      <c r="M20" s="21">
        <f>Table3[[#This Row],[India ]]-'Cumulative Deaths'!M19</f>
        <v>15</v>
      </c>
      <c r="N20" s="21">
        <f>Table3[[#This Row],[Japan]]-'Cumulative Deaths'!N19</f>
        <v>3</v>
      </c>
      <c r="O20" s="21">
        <f>Table3[[#This Row],[Australia]]-'Cumulative Deaths'!O19</f>
        <v>4</v>
      </c>
      <c r="P20" s="21">
        <f>Table3[[#This Row],[Brazil]]-'Cumulative Deaths'!P19</f>
        <v>46</v>
      </c>
      <c r="Q20" s="21">
        <f>Table3[[#This Row],[Russia]]-'Cumulative Deaths'!Q19</f>
        <v>6</v>
      </c>
      <c r="R20" s="21">
        <f>Table3[[#This Row],[Turkey]]-'Cumulative Deaths'!R19</f>
        <v>79</v>
      </c>
    </row>
    <row r="21" spans="2:18" x14ac:dyDescent="0.3">
      <c r="B21" s="2">
        <v>43924</v>
      </c>
      <c r="C21" s="21">
        <f>Table3[[#This Row],[China]]-'Cumulative Deaths'!C20</f>
        <v>4</v>
      </c>
      <c r="D21" s="21">
        <f>Table3[[#This Row],[Italy]]-'Cumulative Deaths'!D20</f>
        <v>766</v>
      </c>
      <c r="E21" s="21">
        <f>Table3[[#This Row],[Spain]]-'Cumulative Deaths'!E20</f>
        <v>913</v>
      </c>
      <c r="F21" s="21">
        <f>Table3[[#This Row],[USA]]-'Cumulative Deaths'!F20</f>
        <v>1011</v>
      </c>
      <c r="G21" s="21">
        <f>Table3[[#This Row],[France]]-'Cumulative Deaths'!G20</f>
        <v>1355</v>
      </c>
      <c r="H21" s="21">
        <f>Table3[[#This Row],[Iran]]-'Cumulative Deaths'!H20</f>
        <v>134</v>
      </c>
      <c r="I21" s="21">
        <f>Table3[[#This Row],[Germany]]-'Cumulative Deaths'!I20</f>
        <v>161</v>
      </c>
      <c r="J21" s="21">
        <f>Table3[[#This Row],[South Korea]]-'Cumulative Deaths'!J20</f>
        <v>1</v>
      </c>
      <c r="K21" s="21">
        <f>Table3[[#This Row],[UK]]-'Cumulative Deaths'!K20</f>
        <v>684</v>
      </c>
      <c r="L21" s="21">
        <f>Table3[[#This Row],[Canada]]-'Cumulative Deaths'!L20</f>
        <v>39</v>
      </c>
      <c r="M21" s="21">
        <f>Table3[[#This Row],[India ]]-'Cumulative Deaths'!M20</f>
        <v>14</v>
      </c>
      <c r="N21" s="21">
        <f>Table3[[#This Row],[Japan]]-'Cumulative Deaths'!N20</f>
        <v>5</v>
      </c>
      <c r="O21" s="21">
        <f>Table3[[#This Row],[Australia]]-'Cumulative Deaths'!O20</f>
        <v>3</v>
      </c>
      <c r="P21" s="21">
        <f>Table3[[#This Row],[Brazil]]-'Cumulative Deaths'!P20</f>
        <v>91</v>
      </c>
      <c r="Q21" s="21">
        <f>Table3[[#This Row],[Russia]]-'Cumulative Deaths'!Q20</f>
        <v>4</v>
      </c>
      <c r="R21" s="21">
        <f>Table3[[#This Row],[Turkey]]-'Cumulative Deaths'!R20</f>
        <v>69</v>
      </c>
    </row>
    <row r="22" spans="2:18" x14ac:dyDescent="0.3">
      <c r="B22" s="2">
        <v>43925</v>
      </c>
      <c r="C22" s="21">
        <f>Table3[[#This Row],[China]]-'Cumulative Deaths'!C21</f>
        <v>4</v>
      </c>
      <c r="D22" s="21">
        <f>Table3[[#This Row],[Italy]]-'Cumulative Deaths'!D21</f>
        <v>681</v>
      </c>
      <c r="E22" s="21">
        <f>Table3[[#This Row],[Spain]]-'Cumulative Deaths'!E21</f>
        <v>805</v>
      </c>
      <c r="F22" s="21">
        <f>Table3[[#This Row],[USA]]-'Cumulative Deaths'!F21</f>
        <v>1355</v>
      </c>
      <c r="G22" s="21">
        <f>Table3[[#This Row],[France]]-'Cumulative Deaths'!G21</f>
        <v>1120</v>
      </c>
      <c r="H22" s="21">
        <f>Table3[[#This Row],[Iran]]-'Cumulative Deaths'!H21</f>
        <v>158</v>
      </c>
      <c r="I22" s="21">
        <f>Table3[[#This Row],[Germany]]-'Cumulative Deaths'!I21</f>
        <v>77</v>
      </c>
      <c r="J22" s="21">
        <f>Table3[[#This Row],[South Korea]]-'Cumulative Deaths'!J21</f>
        <v>6</v>
      </c>
      <c r="K22" s="21">
        <f>Table3[[#This Row],[UK]]-'Cumulative Deaths'!K21</f>
        <v>708</v>
      </c>
      <c r="L22" s="21">
        <f>Table3[[#This Row],[Canada]]-'Cumulative Deaths'!L21</f>
        <v>44</v>
      </c>
      <c r="M22" s="21">
        <f>Table3[[#This Row],[India ]]-'Cumulative Deaths'!M21</f>
        <v>7</v>
      </c>
      <c r="N22" s="21">
        <f>Table3[[#This Row],[Japan]]-'Cumulative Deaths'!N21</f>
        <v>7</v>
      </c>
      <c r="O22" s="21">
        <f>Table3[[#This Row],[Australia]]-'Cumulative Deaths'!O21</f>
        <v>2</v>
      </c>
      <c r="P22" s="21">
        <f>Table3[[#This Row],[Brazil]]-'Cumulative Deaths'!P21</f>
        <v>33</v>
      </c>
      <c r="Q22" s="21">
        <f>Table3[[#This Row],[Russia]]-'Cumulative Deaths'!Q21</f>
        <v>9</v>
      </c>
      <c r="R22" s="21">
        <f>Table3[[#This Row],[Turkey]]-'Cumulative Deaths'!R21</f>
        <v>0</v>
      </c>
    </row>
    <row r="23" spans="2:18" x14ac:dyDescent="0.3">
      <c r="B23" s="2">
        <v>43926</v>
      </c>
      <c r="C23" s="21">
        <f>Table3[[#This Row],[China]]-'Cumulative Deaths'!C22</f>
        <v>3</v>
      </c>
      <c r="D23" s="21">
        <f>Table3[[#This Row],[Italy]]-'Cumulative Deaths'!D22</f>
        <v>525</v>
      </c>
      <c r="E23" s="21">
        <f>Table3[[#This Row],[Spain]]-'Cumulative Deaths'!E22</f>
        <v>604</v>
      </c>
      <c r="F23" s="21">
        <f>Table3[[#This Row],[USA]]-'Cumulative Deaths'!F22</f>
        <v>1161</v>
      </c>
      <c r="G23" s="21">
        <f>Table3[[#This Row],[France]]-'Cumulative Deaths'!G22</f>
        <v>1053</v>
      </c>
      <c r="H23" s="21">
        <f>Table3[[#This Row],[Iran]]-'Cumulative Deaths'!H22</f>
        <v>151</v>
      </c>
      <c r="I23" s="21">
        <f>Table3[[#This Row],[Germany]]-'Cumulative Deaths'!I22</f>
        <v>224</v>
      </c>
      <c r="J23" s="21">
        <f>Table3[[#This Row],[South Korea]]-'Cumulative Deaths'!J22</f>
        <v>3</v>
      </c>
      <c r="K23" s="21">
        <f>Table3[[#This Row],[UK]]-'Cumulative Deaths'!K22</f>
        <v>619</v>
      </c>
      <c r="L23" s="21">
        <f>Table3[[#This Row],[Canada]]-'Cumulative Deaths'!L22</f>
        <v>41</v>
      </c>
      <c r="M23" s="21">
        <f>Table3[[#This Row],[India ]]-'Cumulative Deaths'!M22</f>
        <v>8</v>
      </c>
      <c r="N23" s="21">
        <f>Table3[[#This Row],[Japan]]-'Cumulative Deaths'!N22</f>
        <v>0</v>
      </c>
      <c r="O23" s="21">
        <f>Table3[[#This Row],[Australia]]-'Cumulative Deaths'!O22</f>
        <v>4</v>
      </c>
      <c r="P23" s="21">
        <f>Table3[[#This Row],[Brazil]]-'Cumulative Deaths'!P22</f>
        <v>69</v>
      </c>
      <c r="Q23" s="21"/>
      <c r="R23" s="21"/>
    </row>
    <row r="24" spans="2:18" x14ac:dyDescent="0.3">
      <c r="B24" s="2">
        <v>43927</v>
      </c>
      <c r="C24" s="21">
        <f>Table3[[#This Row],[China]]-'Cumulative Deaths'!C23</f>
        <v>2</v>
      </c>
      <c r="D24" s="21">
        <f>Table3[[#This Row],[Italy]]-'Cumulative Deaths'!D23</f>
        <v>636</v>
      </c>
      <c r="E24" s="21">
        <f>Table3[[#This Row],[Spain]]-'Cumulative Deaths'!E23</f>
        <v>751</v>
      </c>
      <c r="F24" s="21">
        <f>Table3[[#This Row],[USA]]-'Cumulative Deaths'!F23</f>
        <v>1094</v>
      </c>
      <c r="G24" s="21">
        <f>Table3[[#This Row],[France]]-'Cumulative Deaths'!G23</f>
        <v>1351</v>
      </c>
      <c r="H24" s="21">
        <f>Table3[[#This Row],[Iran]]-'Cumulative Deaths'!H23</f>
        <v>136</v>
      </c>
      <c r="I24" s="21">
        <f>Table3[[#This Row],[Germany]]-'Cumulative Deaths'!I23</f>
        <v>60</v>
      </c>
      <c r="J24" s="21">
        <f>Table3[[#This Row],[South Korea]]-'Cumulative Deaths'!J23</f>
        <v>6</v>
      </c>
      <c r="K24" s="21">
        <f>Table3[[#This Row],[UK]]-'Cumulative Deaths'!K23</f>
        <v>441</v>
      </c>
      <c r="L24" s="21">
        <f>Table3[[#This Row],[Canada]]-'Cumulative Deaths'!L23</f>
        <v>36</v>
      </c>
      <c r="M24" s="21">
        <f>Table3[[#This Row],[India ]]-'Cumulative Deaths'!M23</f>
        <v>36</v>
      </c>
      <c r="N24" s="21">
        <f>Table3[[#This Row],[Japan]]-'Cumulative Deaths'!N23</f>
        <v>13</v>
      </c>
      <c r="O24" s="21">
        <f>Table3[[#This Row],[Australia]]-'Cumulative Deaths'!O23</f>
        <v>7</v>
      </c>
      <c r="P24" s="21">
        <f>Table3[[#This Row],[Brazil]]-'Cumulative Deaths'!P23</f>
        <v>61</v>
      </c>
      <c r="Q24" s="21">
        <f>Table3[[#This Row],[Russia]]-'Cumulative Deaths'!Q23</f>
        <v>47</v>
      </c>
      <c r="R24" s="21">
        <f>Table3[[#This Row],[Turkey]]-'Cumulative Deaths'!R23</f>
        <v>649</v>
      </c>
    </row>
    <row r="25" spans="2:18" x14ac:dyDescent="0.3">
      <c r="B25" s="2">
        <v>43928</v>
      </c>
      <c r="C25" s="21">
        <f>Table3[[#This Row],[China]]-'Cumulative Deaths'!C24</f>
        <v>0</v>
      </c>
      <c r="D25" s="21">
        <f>Table3[[#This Row],[Italy]]-'Cumulative Deaths'!D24</f>
        <v>604</v>
      </c>
      <c r="E25" s="21">
        <f>Table3[[#This Row],[Spain]]-'Cumulative Deaths'!E24</f>
        <v>728</v>
      </c>
      <c r="F25" s="21">
        <f>Table3[[#This Row],[USA]]-'Cumulative Deaths'!F24</f>
        <v>1834</v>
      </c>
      <c r="G25" s="21">
        <f>Table3[[#This Row],[France]]-'Cumulative Deaths'!G24</f>
        <v>1417</v>
      </c>
      <c r="H25" s="21">
        <f>Table3[[#This Row],[Iran]]-'Cumulative Deaths'!H24</f>
        <v>88</v>
      </c>
      <c r="I25" s="21">
        <f>Table3[[#This Row],[Germany]]-'Cumulative Deaths'!I24</f>
        <v>364</v>
      </c>
      <c r="J25" s="21">
        <f>Table3[[#This Row],[South Korea]]-'Cumulative Deaths'!J24</f>
        <v>10</v>
      </c>
      <c r="K25" s="21">
        <f>Table3[[#This Row],[UK]]-'Cumulative Deaths'!K24</f>
        <v>786</v>
      </c>
      <c r="L25" s="21">
        <f>Table3[[#This Row],[Canada]]-'Cumulative Deaths'!L24</f>
        <v>51</v>
      </c>
      <c r="M25" s="21">
        <f>Table3[[#This Row],[India ]]-'Cumulative Deaths'!M24</f>
        <v>19</v>
      </c>
      <c r="N25" s="21">
        <f>Table3[[#This Row],[Japan]]-'Cumulative Deaths'!N24</f>
        <v>1</v>
      </c>
      <c r="O25" s="21">
        <f>Table3[[#This Row],[Australia]]-'Cumulative Deaths'!O24</f>
        <v>7</v>
      </c>
      <c r="P25" s="21">
        <f>Table3[[#This Row],[Brazil]]-'Cumulative Deaths'!P24</f>
        <v>76</v>
      </c>
      <c r="Q25" s="21">
        <f>Table3[[#This Row],[Russia]]-'Cumulative Deaths'!Q24</f>
        <v>11</v>
      </c>
      <c r="R25" s="21">
        <f>Table3[[#This Row],[Turkey]]-'Cumulative Deaths'!R24</f>
        <v>76</v>
      </c>
    </row>
    <row r="26" spans="2:18" x14ac:dyDescent="0.3">
      <c r="B26" s="2">
        <v>43929</v>
      </c>
      <c r="C26" s="21">
        <f>Table3[[#This Row],[China]]-'Cumulative Deaths'!C25</f>
        <v>2</v>
      </c>
      <c r="D26" s="21">
        <f>Table3[[#This Row],[Italy]]-'Cumulative Deaths'!D25</f>
        <v>542</v>
      </c>
      <c r="E26" s="21">
        <f>Table3[[#This Row],[Spain]]-'Cumulative Deaths'!E25</f>
        <v>776</v>
      </c>
      <c r="F26" s="21">
        <f>Table3[[#This Row],[USA]]-'Cumulative Deaths'!F25</f>
        <v>1980</v>
      </c>
      <c r="G26" s="21">
        <f>Table3[[#This Row],[France]]-'Cumulative Deaths'!G25</f>
        <v>541</v>
      </c>
      <c r="H26" s="21">
        <f>Table3[[#This Row],[Iran]]-'Cumulative Deaths'!H25</f>
        <v>166</v>
      </c>
      <c r="I26" s="21">
        <f>Table3[[#This Row],[Germany]]-'Cumulative Deaths'!I25</f>
        <v>226</v>
      </c>
      <c r="J26" s="21">
        <f>Table3[[#This Row],[South Korea]]-'Cumulative Deaths'!J25</f>
        <v>5</v>
      </c>
      <c r="K26" s="21">
        <f>Table3[[#This Row],[UK]]-'Cumulative Deaths'!K25</f>
        <v>938</v>
      </c>
      <c r="L26" s="21">
        <f>Table3[[#This Row],[Canada]]-'Cumulative Deaths'!L25</f>
        <v>57</v>
      </c>
      <c r="M26" s="21">
        <f>Table3[[#This Row],[India ]]-'Cumulative Deaths'!M25</f>
        <v>25</v>
      </c>
      <c r="N26" s="21">
        <f>Table3[[#This Row],[Japan]]-'Cumulative Deaths'!N25</f>
        <v>5</v>
      </c>
      <c r="O26" s="21">
        <f>Table3[[#This Row],[Australia]]-'Cumulative Deaths'!O25</f>
        <v>2</v>
      </c>
      <c r="P26" s="21">
        <f>Table3[[#This Row],[Brazil]]-'Cumulative Deaths'!P25</f>
        <v>124</v>
      </c>
      <c r="Q26" s="21">
        <f>Table3[[#This Row],[Russia]]-'Cumulative Deaths'!Q25</f>
        <v>5</v>
      </c>
      <c r="R26" s="21">
        <f>Table3[[#This Row],[Turkey]]-'Cumulative Deaths'!R25</f>
        <v>87</v>
      </c>
    </row>
    <row r="27" spans="2:18" x14ac:dyDescent="0.3">
      <c r="B27" s="2">
        <v>43930</v>
      </c>
      <c r="C27" s="21">
        <f>Table3[[#This Row],[China]]-'Cumulative Deaths'!C26</f>
        <v>2</v>
      </c>
      <c r="D27" s="21">
        <f>Table3[[#This Row],[Italy]]-'Cumulative Deaths'!D26</f>
        <v>610</v>
      </c>
      <c r="E27" s="21">
        <f>Table3[[#This Row],[Spain]]-'Cumulative Deaths'!E26</f>
        <v>565</v>
      </c>
      <c r="F27" s="21">
        <f>Table3[[#This Row],[USA]]-'Cumulative Deaths'!F26</f>
        <v>1904</v>
      </c>
      <c r="G27" s="21">
        <f>Table3[[#This Row],[France]]-'Cumulative Deaths'!G26</f>
        <v>1341</v>
      </c>
      <c r="H27" s="21">
        <f>Table3[[#This Row],[Iran]]-'Cumulative Deaths'!H26</f>
        <v>117</v>
      </c>
      <c r="I27" s="21">
        <f>Table3[[#This Row],[Germany]]-'Cumulative Deaths'!I26</f>
        <v>273</v>
      </c>
      <c r="J27" s="21">
        <f>Table3[[#This Row],[South Korea]]-'Cumulative Deaths'!J26</f>
        <v>0</v>
      </c>
      <c r="K27" s="21">
        <f>Table3[[#This Row],[UK]]-'Cumulative Deaths'!K26</f>
        <v>881</v>
      </c>
      <c r="L27" s="21">
        <f>Table3[[#This Row],[Canada]]-'Cumulative Deaths'!L26</f>
        <v>101</v>
      </c>
      <c r="M27" s="21">
        <f>Table3[[#This Row],[India ]]-'Cumulative Deaths'!M26</f>
        <v>47</v>
      </c>
      <c r="N27" s="21">
        <f>Table3[[#This Row],[Japan]]-'Cumulative Deaths'!N26</f>
        <v>4</v>
      </c>
      <c r="O27" s="21">
        <f>Table3[[#This Row],[Australia]]-'Cumulative Deaths'!O26</f>
        <v>1</v>
      </c>
      <c r="P27" s="21">
        <f>Table3[[#This Row],[Brazil]]-'Cumulative Deaths'!P26</f>
        <v>133</v>
      </c>
      <c r="Q27" s="21">
        <f>Table3[[#This Row],[Russia]]-'Cumulative Deaths'!Q26</f>
        <v>13</v>
      </c>
      <c r="R27" s="21">
        <f>Table3[[#This Row],[Turkey]]-'Cumulative Deaths'!R26</f>
        <v>96</v>
      </c>
    </row>
    <row r="28" spans="2:18" x14ac:dyDescent="0.3">
      <c r="B28" s="2">
        <v>43931</v>
      </c>
      <c r="C28" s="21">
        <f>Table3[[#This Row],[China]]-'Cumulative Deaths'!C27</f>
        <v>1</v>
      </c>
      <c r="D28" s="21">
        <f>Table3[[#This Row],[Italy]]-'Cumulative Deaths'!D27</f>
        <v>570</v>
      </c>
      <c r="E28" s="21">
        <f>Table3[[#This Row],[Spain]]-'Cumulative Deaths'!E27</f>
        <v>732</v>
      </c>
      <c r="F28" s="21">
        <f>Table3[[#This Row],[USA]]-'Cumulative Deaths'!F27</f>
        <v>1912</v>
      </c>
      <c r="G28" s="21">
        <f>Table3[[#This Row],[France]]-'Cumulative Deaths'!G27</f>
        <v>987</v>
      </c>
      <c r="H28" s="21">
        <f>Table3[[#This Row],[Iran]]-'Cumulative Deaths'!H27</f>
        <v>122</v>
      </c>
      <c r="I28" s="21">
        <f>Table3[[#This Row],[Germany]]-'Cumulative Deaths'!I27</f>
        <v>201</v>
      </c>
      <c r="J28" s="21">
        <f>Table3[[#This Row],[South Korea]]-'Cumulative Deaths'!J27</f>
        <v>4</v>
      </c>
      <c r="K28" s="21">
        <f>Table3[[#This Row],[UK]]-'Cumulative Deaths'!K27</f>
        <v>980</v>
      </c>
      <c r="L28" s="21">
        <f>Table3[[#This Row],[Canada]]-'Cumulative Deaths'!L27</f>
        <v>53</v>
      </c>
      <c r="M28" s="21">
        <f>Table3[[#This Row],[India ]]-'Cumulative Deaths'!M27</f>
        <v>20</v>
      </c>
      <c r="N28" s="21">
        <f>Table3[[#This Row],[Japan]]-'Cumulative Deaths'!N27</f>
        <v>12</v>
      </c>
      <c r="O28" s="21">
        <f>Table3[[#This Row],[Australia]]-'Cumulative Deaths'!O27</f>
        <v>3</v>
      </c>
      <c r="P28" s="21">
        <f>Table3[[#This Row],[Brazil]]-'Cumulative Deaths'!P27</f>
        <v>135</v>
      </c>
      <c r="Q28" s="21">
        <f>Table3[[#This Row],[Russia]]-'Cumulative Deaths'!Q27</f>
        <v>18</v>
      </c>
      <c r="R28" s="21">
        <f>Table3[[#This Row],[Turkey]]-'Cumulative Deaths'!R27</f>
        <v>98</v>
      </c>
    </row>
    <row r="29" spans="2:18" x14ac:dyDescent="0.3">
      <c r="B29" s="2">
        <v>43932</v>
      </c>
      <c r="C29" s="21">
        <f>Table3[[#This Row],[China]]-'Cumulative Deaths'!C28</f>
        <v>3</v>
      </c>
      <c r="D29" s="21">
        <f>Table3[[#This Row],[Italy]]-'Cumulative Deaths'!D28</f>
        <v>619</v>
      </c>
      <c r="E29" s="21">
        <f>Table3[[#This Row],[Spain]]-'Cumulative Deaths'!E28</f>
        <v>510</v>
      </c>
      <c r="F29" s="21">
        <f>Table3[[#This Row],[USA]]-'Cumulative Deaths'!F28</f>
        <v>2038</v>
      </c>
      <c r="G29" s="21">
        <f>Table3[[#This Row],[France]]-'Cumulative Deaths'!G28</f>
        <v>625</v>
      </c>
      <c r="H29" s="21">
        <f>Table3[[#This Row],[Iran]]-'Cumulative Deaths'!H28</f>
        <v>125</v>
      </c>
      <c r="I29" s="21">
        <f>Table3[[#This Row],[Germany]]-'Cumulative Deaths'!I28</f>
        <v>130</v>
      </c>
      <c r="J29" s="21">
        <f>Table3[[#This Row],[South Korea]]-'Cumulative Deaths'!J28</f>
        <v>3</v>
      </c>
      <c r="K29" s="21">
        <f>Table3[[#This Row],[UK]]-'Cumulative Deaths'!K28</f>
        <v>917</v>
      </c>
      <c r="L29" s="21">
        <f>Table3[[#This Row],[Canada]]-'Cumulative Deaths'!L28</f>
        <v>92</v>
      </c>
      <c r="M29" s="21">
        <f>Table3[[#This Row],[India ]]-'Cumulative Deaths'!M28</f>
        <v>42</v>
      </c>
      <c r="N29" s="21">
        <f>Table3[[#This Row],[Japan]]-'Cumulative Deaths'!N28</f>
        <v>13</v>
      </c>
      <c r="O29" s="21">
        <f>Table3[[#This Row],[Australia]]-'Cumulative Deaths'!O28</f>
        <v>2</v>
      </c>
      <c r="P29" s="21">
        <f>Table3[[#This Row],[Brazil]]-'Cumulative Deaths'!P28</f>
        <v>112</v>
      </c>
      <c r="Q29" s="21">
        <f>Table3[[#This Row],[Russia]]-'Cumulative Deaths'!Q28</f>
        <v>12</v>
      </c>
      <c r="R29" s="21">
        <f>Table3[[#This Row],[Turkey]]-'Cumulative Deaths'!R28</f>
        <v>95</v>
      </c>
    </row>
    <row r="30" spans="2:18" x14ac:dyDescent="0.3">
      <c r="B30" s="2">
        <v>43933</v>
      </c>
      <c r="C30" s="21">
        <f>Table3[[#This Row],[China]]-'Cumulative Deaths'!C29</f>
        <v>0</v>
      </c>
      <c r="D30" s="21">
        <f>Table3[[#This Row],[Italy]]-'Cumulative Deaths'!D29</f>
        <v>431</v>
      </c>
      <c r="E30" s="21">
        <f>Table3[[#This Row],[Spain]]-'Cumulative Deaths'!E29</f>
        <v>620</v>
      </c>
      <c r="F30" s="21">
        <f>Table3[[#This Row],[USA]]-'Cumulative Deaths'!F29</f>
        <v>1476</v>
      </c>
      <c r="G30" s="21">
        <f>Table3[[#This Row],[France]]-'Cumulative Deaths'!G29</f>
        <v>571</v>
      </c>
      <c r="H30" s="21">
        <f>Table3[[#This Row],[Iran]]-'Cumulative Deaths'!H29</f>
        <v>117</v>
      </c>
      <c r="I30" s="21">
        <f>Table3[[#This Row],[Germany]]-'Cumulative Deaths'!I29</f>
        <v>167</v>
      </c>
      <c r="J30" s="21">
        <f>Table3[[#This Row],[South Korea]]-'Cumulative Deaths'!J29</f>
        <v>3</v>
      </c>
      <c r="K30" s="21">
        <f>Table3[[#This Row],[UK]]-'Cumulative Deaths'!K29</f>
        <v>737</v>
      </c>
      <c r="L30" s="21">
        <f>Table3[[#This Row],[Canada]]-'Cumulative Deaths'!L29</f>
        <v>27</v>
      </c>
      <c r="M30" s="21">
        <f>Table3[[#This Row],[India ]]-'Cumulative Deaths'!M29</f>
        <v>43</v>
      </c>
      <c r="N30" s="21">
        <f>Table3[[#This Row],[Japan]]-'Cumulative Deaths'!N29</f>
        <v>5</v>
      </c>
      <c r="O30" s="21">
        <f>Table3[[#This Row],[Australia]]-'Cumulative Deaths'!O29</f>
        <v>4</v>
      </c>
      <c r="P30" s="21">
        <f>Table3[[#This Row],[Brazil]]-'Cumulative Deaths'!P29</f>
        <v>58</v>
      </c>
      <c r="Q30" s="21">
        <f>Table3[[#This Row],[Russia]]-'Cumulative Deaths'!Q29</f>
        <v>24</v>
      </c>
      <c r="R30" s="21">
        <f>Table3[[#This Row],[Turkey]]-'Cumulative Deaths'!R29</f>
        <v>97</v>
      </c>
    </row>
    <row r="31" spans="2:18" x14ac:dyDescent="0.3">
      <c r="B31" s="2">
        <v>43934</v>
      </c>
      <c r="C31" s="21">
        <f>Table3[[#This Row],[China]]-'Cumulative Deaths'!C30</f>
        <v>2</v>
      </c>
      <c r="D31" s="21">
        <f>Table3[[#This Row],[Italy]]-'Cumulative Deaths'!D30</f>
        <v>566</v>
      </c>
      <c r="E31" s="21">
        <f>Table3[[#This Row],[Spain]]-'Cumulative Deaths'!E30</f>
        <v>514</v>
      </c>
      <c r="F31" s="21">
        <f>Table3[[#This Row],[USA]]-'Cumulative Deaths'!F30</f>
        <v>1445</v>
      </c>
      <c r="G31" s="21">
        <f>Table3[[#This Row],[France]]-'Cumulative Deaths'!G30</f>
        <v>574</v>
      </c>
      <c r="H31" s="21">
        <f>Table3[[#This Row],[Iran]]-'Cumulative Deaths'!H30</f>
        <v>111</v>
      </c>
      <c r="I31" s="21">
        <f>Table3[[#This Row],[Germany]]-'Cumulative Deaths'!I30</f>
        <v>160</v>
      </c>
      <c r="J31" s="21">
        <f>Table3[[#This Row],[South Korea]]-'Cumulative Deaths'!J30</f>
        <v>3</v>
      </c>
      <c r="K31" s="21">
        <f>Table3[[#This Row],[UK]]-'Cumulative Deaths'!K30</f>
        <v>717</v>
      </c>
      <c r="L31" s="21">
        <f>Table3[[#This Row],[Canada]]-'Cumulative Deaths'!L30</f>
        <v>92</v>
      </c>
      <c r="M31" s="21">
        <f>Table3[[#This Row],[India ]]-'Cumulative Deaths'!M30</f>
        <v>27</v>
      </c>
      <c r="N31" s="21">
        <f>Table3[[#This Row],[Japan]]-'Cumulative Deaths'!N30</f>
        <v>6</v>
      </c>
      <c r="O31" s="21">
        <f>Table3[[#This Row],[Australia]]-'Cumulative Deaths'!O30</f>
        <v>1</v>
      </c>
      <c r="P31" s="21">
        <f>Table3[[#This Row],[Brazil]]-'Cumulative Deaths'!P30</f>
        <v>126</v>
      </c>
      <c r="Q31" s="21">
        <f>Table3[[#This Row],[Russia]]-'Cumulative Deaths'!Q30</f>
        <v>18</v>
      </c>
      <c r="R31" s="21">
        <f>Table3[[#This Row],[Turkey]]-'Cumulative Deaths'!R30</f>
        <v>98</v>
      </c>
    </row>
    <row r="32" spans="2:18" x14ac:dyDescent="0.3">
      <c r="B32" s="2">
        <v>43935</v>
      </c>
      <c r="C32" s="21">
        <f>Table3[[#This Row],[China]]-'Cumulative Deaths'!C31</f>
        <v>0</v>
      </c>
      <c r="D32" s="21">
        <f>Table3[[#This Row],[Italy]]-'Cumulative Deaths'!D31</f>
        <v>602</v>
      </c>
      <c r="E32" s="21">
        <f>Table3[[#This Row],[Spain]]-'Cumulative Deaths'!E31</f>
        <v>536</v>
      </c>
      <c r="F32" s="21">
        <f>Table3[[#This Row],[USA]]-'Cumulative Deaths'!F31</f>
        <v>1605</v>
      </c>
      <c r="G32" s="21">
        <f>Table3[[#This Row],[France]]-'Cumulative Deaths'!G31</f>
        <v>762</v>
      </c>
      <c r="H32" s="21">
        <f>Table3[[#This Row],[Iran]]-'Cumulative Deaths'!H31</f>
        <v>98</v>
      </c>
      <c r="I32" s="21">
        <f>Table3[[#This Row],[Germany]]-'Cumulative Deaths'!I31</f>
        <v>295</v>
      </c>
      <c r="J32" s="21">
        <f>Table3[[#This Row],[South Korea]]-'Cumulative Deaths'!J31</f>
        <v>5</v>
      </c>
      <c r="K32" s="21">
        <f>Table3[[#This Row],[UK]]-'Cumulative Deaths'!K31</f>
        <v>778</v>
      </c>
      <c r="L32" s="21">
        <f>Table3[[#This Row],[Canada]]-'Cumulative Deaths'!L31</f>
        <v>57</v>
      </c>
      <c r="M32" s="21">
        <f>Table3[[#This Row],[India ]]-'Cumulative Deaths'!M31</f>
        <v>19</v>
      </c>
      <c r="N32" s="21">
        <f>Table3[[#This Row],[Japan]]-'Cumulative Deaths'!N31</f>
        <v>19</v>
      </c>
      <c r="O32" s="21">
        <f>Table3[[#This Row],[Australia]]-'Cumulative Deaths'!O31</f>
        <v>0</v>
      </c>
      <c r="P32" s="21">
        <f>Table3[[#This Row],[Brazil]]-'Cumulative Deaths'!P31</f>
        <v>108</v>
      </c>
      <c r="Q32" s="21">
        <f>Table3[[#This Row],[Russia]]-'Cumulative Deaths'!Q31</f>
        <v>22</v>
      </c>
      <c r="R32" s="21">
        <f>Table3[[#This Row],[Turkey]]-'Cumulative Deaths'!R31</f>
        <v>107</v>
      </c>
    </row>
    <row r="33" spans="2:19" x14ac:dyDescent="0.3">
      <c r="B33" s="2">
        <v>43936</v>
      </c>
      <c r="C33" s="21">
        <f>Table3[[#This Row],[China]]-'Cumulative Deaths'!C32</f>
        <v>1</v>
      </c>
      <c r="D33" s="21">
        <f>Table3[[#This Row],[Italy]]-'Cumulative Deaths'!D32</f>
        <v>578</v>
      </c>
      <c r="E33" s="21">
        <f>Table3[[#This Row],[Spain]]-'Cumulative Deaths'!E32</f>
        <v>556</v>
      </c>
      <c r="F33" s="21">
        <f>Table3[[#This Row],[USA]]-'Cumulative Deaths'!F32</f>
        <v>2538</v>
      </c>
      <c r="G33" s="21">
        <f>Table3[[#This Row],[France]]-'Cumulative Deaths'!G32</f>
        <v>1438</v>
      </c>
      <c r="H33" s="21">
        <f>Table3[[#This Row],[Iran]]-'Cumulative Deaths'!H32</f>
        <v>94</v>
      </c>
      <c r="I33" s="21">
        <f>Table3[[#This Row],[Germany]]-'Cumulative Deaths'!I32</f>
        <v>300</v>
      </c>
      <c r="J33" s="21">
        <f>Table3[[#This Row],[South Korea]]-'Cumulative Deaths'!J32</f>
        <v>3</v>
      </c>
      <c r="K33" s="21">
        <f>Table3[[#This Row],[UK]]-'Cumulative Deaths'!K32</f>
        <v>761</v>
      </c>
      <c r="L33" s="21">
        <f>Table3[[#This Row],[Canada]]-'Cumulative Deaths'!L32</f>
        <v>182</v>
      </c>
      <c r="M33" s="21">
        <f>Table3[[#This Row],[India ]]-'Cumulative Deaths'!M32</f>
        <v>45</v>
      </c>
      <c r="N33" s="21">
        <f>Table3[[#This Row],[Japan]]-'Cumulative Deaths'!N32</f>
        <v>16</v>
      </c>
      <c r="O33" s="21">
        <f>Table3[[#This Row],[Australia]]-'Cumulative Deaths'!O32</f>
        <v>2</v>
      </c>
      <c r="P33" s="21">
        <f>Table3[[#This Row],[Brazil]]-'Cumulative Deaths'!P32</f>
        <v>212</v>
      </c>
      <c r="Q33" s="21">
        <f>Table3[[#This Row],[Russia]]-'Cumulative Deaths'!Q32</f>
        <v>28</v>
      </c>
      <c r="R33" s="21">
        <f>Table3[[#This Row],[Turkey]]-'Cumulative Deaths'!R32</f>
        <v>115</v>
      </c>
    </row>
    <row r="34" spans="2:19" x14ac:dyDescent="0.3">
      <c r="B34" s="2">
        <v>43937</v>
      </c>
      <c r="C34" s="21">
        <f>Table3[[#This Row],[China]]-'Cumulative Deaths'!C33</f>
        <v>0</v>
      </c>
      <c r="D34" s="21">
        <f>Table3[[#This Row],[Italy]]-'Cumulative Deaths'!D33</f>
        <v>525</v>
      </c>
      <c r="E34" s="21">
        <f>Table3[[#This Row],[Spain]]-'Cumulative Deaths'!E33</f>
        <v>424</v>
      </c>
      <c r="F34" s="21">
        <f>Table3[[#This Row],[USA]]-'Cumulative Deaths'!F33</f>
        <v>6747</v>
      </c>
      <c r="G34" s="21">
        <f>Table3[[#This Row],[France]]-'Cumulative Deaths'!G33</f>
        <v>753</v>
      </c>
      <c r="H34" s="21">
        <f>Table3[[#This Row],[Iran]]-'Cumulative Deaths'!H33</f>
        <v>92</v>
      </c>
      <c r="I34" s="21">
        <f>Table3[[#This Row],[Germany]]-'Cumulative Deaths'!I33</f>
        <v>235</v>
      </c>
      <c r="J34" s="21">
        <f>Table3[[#This Row],[South Korea]]-'Cumulative Deaths'!J33</f>
        <v>4</v>
      </c>
      <c r="K34" s="21">
        <f>Table3[[#This Row],[UK]]-'Cumulative Deaths'!K33</f>
        <v>861</v>
      </c>
      <c r="L34" s="21">
        <f>Table3[[#This Row],[Canada]]-'Cumulative Deaths'!L33</f>
        <v>185</v>
      </c>
      <c r="M34" s="21">
        <f>Table3[[#This Row],[India ]]-'Cumulative Deaths'!M33</f>
        <v>25</v>
      </c>
      <c r="N34" s="21">
        <f>Table3[[#This Row],[Japan]]-'Cumulative Deaths'!N33</f>
        <v>12</v>
      </c>
      <c r="O34" s="21">
        <f>Table3[[#This Row],[Australia]]-'Cumulative Deaths'!O33</f>
        <v>0</v>
      </c>
      <c r="P34" s="21">
        <f>Table3[[#This Row],[Brazil]]-'Cumulative Deaths'!P33</f>
        <v>179</v>
      </c>
      <c r="Q34" s="21">
        <f>Table3[[#This Row],[Russia]]-'Cumulative Deaths'!Q33</f>
        <v>34</v>
      </c>
      <c r="R34" s="21">
        <f>Table3[[#This Row],[Turkey]]-'Cumulative Deaths'!R33</f>
        <v>125</v>
      </c>
      <c r="S34" t="s">
        <v>40</v>
      </c>
    </row>
    <row r="35" spans="2:19" x14ac:dyDescent="0.3">
      <c r="B35" s="2">
        <v>43938</v>
      </c>
      <c r="C35" s="21">
        <f>Table3[[#This Row],[China]]-'Cumulative Deaths'!C34</f>
        <v>1290</v>
      </c>
      <c r="D35" s="21">
        <f>Table3[[#This Row],[Italy]]-'Cumulative Deaths'!D34</f>
        <v>575</v>
      </c>
      <c r="E35" s="21">
        <f>Table3[[#This Row],[Spain]]-'Cumulative Deaths'!E34</f>
        <v>483</v>
      </c>
      <c r="F35" s="21">
        <f>Table3[[#This Row],[USA]]-'Cumulative Deaths'!F34</f>
        <v>2098</v>
      </c>
      <c r="G35" s="21">
        <f>Table3[[#This Row],[France]]-'Cumulative Deaths'!G34</f>
        <v>761</v>
      </c>
      <c r="H35" s="21">
        <f>Table3[[#This Row],[Iran]]-'Cumulative Deaths'!H34</f>
        <v>89</v>
      </c>
      <c r="I35" s="21">
        <f>Table3[[#This Row],[Germany]]-'Cumulative Deaths'!I34</f>
        <v>350</v>
      </c>
      <c r="J35" s="21">
        <f>Table3[[#This Row],[South Korea]]-'Cumulative Deaths'!J34</f>
        <v>1</v>
      </c>
      <c r="K35" s="21">
        <f>Table3[[#This Row],[UK]]-'Cumulative Deaths'!K34</f>
        <v>847</v>
      </c>
      <c r="L35" s="21">
        <f>Table3[[#This Row],[Canada]]-'Cumulative Deaths'!L34</f>
        <v>119</v>
      </c>
      <c r="M35" s="21">
        <f>Table3[[#This Row],[India ]]-'Cumulative Deaths'!M34</f>
        <v>32</v>
      </c>
      <c r="N35" s="21">
        <f>Table3[[#This Row],[Japan]]-'Cumulative Deaths'!N34</f>
        <v>17</v>
      </c>
      <c r="O35" s="21">
        <f>Table3[[#This Row],[Australia]]-'Cumulative Deaths'!O34</f>
        <v>3</v>
      </c>
      <c r="P35" s="21">
        <f>Table3[[#This Row],[Brazil]]-'Cumulative Deaths'!P34</f>
        <v>187</v>
      </c>
      <c r="Q35" s="21">
        <f>Table3[[#This Row],[Russia]]-'Cumulative Deaths'!Q34</f>
        <v>41</v>
      </c>
      <c r="R35" s="21">
        <f>Table3[[#This Row],[Turkey]]-'Cumulative Deaths'!R34</f>
        <v>126</v>
      </c>
    </row>
    <row r="36" spans="2:19" x14ac:dyDescent="0.3">
      <c r="B36" s="2">
        <v>43939</v>
      </c>
      <c r="C36" s="21">
        <f>Table3[[#This Row],[China]]-'Cumulative Deaths'!C35</f>
        <v>0</v>
      </c>
      <c r="D36" s="21">
        <f>Table3[[#This Row],[Italy]]-'Cumulative Deaths'!D35</f>
        <v>482</v>
      </c>
      <c r="E36" s="21">
        <f>Table3[[#This Row],[Spain]]-'Cumulative Deaths'!E35</f>
        <v>558</v>
      </c>
      <c r="F36" s="21">
        <f>Table3[[#This Row],[USA]]-'Cumulative Deaths'!F35</f>
        <v>2227</v>
      </c>
      <c r="G36" s="21">
        <f>Table3[[#This Row],[France]]-'Cumulative Deaths'!G35</f>
        <v>642</v>
      </c>
      <c r="H36" s="21">
        <f>Table3[[#This Row],[Iran]]-'Cumulative Deaths'!H35</f>
        <v>73</v>
      </c>
      <c r="I36" s="21">
        <f>Table3[[#This Row],[Germany]]-'Cumulative Deaths'!I35</f>
        <v>155</v>
      </c>
      <c r="J36" s="21">
        <f>Table3[[#This Row],[South Korea]]-'Cumulative Deaths'!J35</f>
        <v>2</v>
      </c>
      <c r="K36" s="21">
        <f>Table3[[#This Row],[UK]]-'Cumulative Deaths'!K35</f>
        <v>888</v>
      </c>
      <c r="L36" s="21">
        <f>Table3[[#This Row],[Canada]]-'Cumulative Deaths'!L35</f>
        <v>47</v>
      </c>
      <c r="M36" s="21">
        <f>Table3[[#This Row],[India ]]-'Cumulative Deaths'!M35</f>
        <v>41</v>
      </c>
      <c r="N36" s="21">
        <f>Table3[[#This Row],[Japan]]-'Cumulative Deaths'!N35</f>
        <v>16</v>
      </c>
      <c r="O36" s="21">
        <f>Table3[[#This Row],[Australia]]-'Cumulative Deaths'!O35</f>
        <v>3</v>
      </c>
      <c r="P36" s="21">
        <f>Table3[[#This Row],[Brazil]]-'Cumulative Deaths'!P35</f>
        <v>247</v>
      </c>
      <c r="Q36" s="21">
        <f>Table3[[#This Row],[Russia]]-'Cumulative Deaths'!Q35</f>
        <v>40</v>
      </c>
      <c r="R36" s="21">
        <f>Table3[[#This Row],[Turkey]]-'Cumulative Deaths'!R35</f>
        <v>121</v>
      </c>
    </row>
    <row r="37" spans="2:19" x14ac:dyDescent="0.3">
      <c r="B37" s="2">
        <v>43940</v>
      </c>
      <c r="C37" s="21">
        <f>Table3[[#This Row],[China]]-'Cumulative Deaths'!C36</f>
        <v>0</v>
      </c>
      <c r="D37" s="21">
        <f>Table3[[#This Row],[Italy]]-'Cumulative Deaths'!D36</f>
        <v>433</v>
      </c>
      <c r="E37" s="21">
        <f>Table3[[#This Row],[Spain]]-'Cumulative Deaths'!E36</f>
        <v>419</v>
      </c>
      <c r="F37" s="21">
        <f>Table3[[#This Row],[USA]]-'Cumulative Deaths'!F36</f>
        <v>1909</v>
      </c>
      <c r="G37" s="21">
        <f>Table3[[#This Row],[France]]-'Cumulative Deaths'!G36</f>
        <v>395</v>
      </c>
      <c r="H37" s="21">
        <f>Table3[[#This Row],[Iran]]-'Cumulative Deaths'!H36</f>
        <v>87</v>
      </c>
      <c r="I37" s="21">
        <f>Table3[[#This Row],[Germany]]-'Cumulative Deaths'!I36</f>
        <v>129</v>
      </c>
      <c r="J37" s="21">
        <f>Table3[[#This Row],[South Korea]]-'Cumulative Deaths'!J36</f>
        <v>2</v>
      </c>
      <c r="K37" s="21">
        <f>Table3[[#This Row],[UK]]-'Cumulative Deaths'!K36</f>
        <v>596</v>
      </c>
      <c r="L37" s="21">
        <f>Table3[[#This Row],[Canada]]-'Cumulative Deaths'!L36</f>
        <v>166</v>
      </c>
      <c r="M37" s="21">
        <f>Table3[[#This Row],[India ]]-'Cumulative Deaths'!M36</f>
        <v>36</v>
      </c>
      <c r="N37" s="21">
        <f>Table3[[#This Row],[Japan]]-'Cumulative Deaths'!N36</f>
        <v>15</v>
      </c>
      <c r="O37" s="21">
        <f>Table3[[#This Row],[Australia]]-'Cumulative Deaths'!O36</f>
        <v>2</v>
      </c>
      <c r="P37" s="21">
        <f>Table3[[#This Row],[Brazil]]-'Cumulative Deaths'!P36</f>
        <v>174</v>
      </c>
      <c r="Q37" s="21">
        <f>Table3[[#This Row],[Russia]]-'Cumulative Deaths'!Q36</f>
        <v>48</v>
      </c>
      <c r="R37" s="21">
        <f>Table3[[#This Row],[Turkey]]-'Cumulative Deaths'!R36</f>
        <v>127</v>
      </c>
    </row>
    <row r="38" spans="2:19" x14ac:dyDescent="0.3">
      <c r="B38" s="2">
        <v>43941</v>
      </c>
      <c r="C38" s="21">
        <f>Table3[[#This Row],[China]]-'Cumulative Deaths'!C37</f>
        <v>0</v>
      </c>
      <c r="D38" s="21">
        <f>Table3[[#This Row],[Italy]]-'Cumulative Deaths'!D37</f>
        <v>454</v>
      </c>
      <c r="E38" s="21">
        <f>Table3[[#This Row],[Spain]]-'Cumulative Deaths'!E37</f>
        <v>262</v>
      </c>
      <c r="F38" s="21">
        <f>Table3[[#This Row],[USA]]-'Cumulative Deaths'!F37</f>
        <v>1337</v>
      </c>
      <c r="G38" s="21">
        <f>Table3[[#This Row],[France]]-'Cumulative Deaths'!G37</f>
        <v>547</v>
      </c>
      <c r="H38" s="21">
        <f>Table3[[#This Row],[Iran]]-'Cumulative Deaths'!H37</f>
        <v>91</v>
      </c>
      <c r="I38" s="21">
        <f>Table3[[#This Row],[Germany]]-'Cumulative Deaths'!I37</f>
        <v>260</v>
      </c>
      <c r="J38" s="21">
        <f>Table3[[#This Row],[South Korea]]-'Cumulative Deaths'!J37</f>
        <v>2</v>
      </c>
      <c r="K38" s="21">
        <f>Table3[[#This Row],[UK]]-'Cumulative Deaths'!K37</f>
        <v>449</v>
      </c>
      <c r="L38" s="21">
        <f>Table3[[#This Row],[Canada]]-'Cumulative Deaths'!L37</f>
        <v>173</v>
      </c>
      <c r="M38" s="21">
        <f>Table3[[#This Row],[India ]]-'Cumulative Deaths'!M37</f>
        <v>36</v>
      </c>
      <c r="N38" s="21">
        <f>Table3[[#This Row],[Japan]]-'Cumulative Deaths'!N37</f>
        <v>25</v>
      </c>
      <c r="O38" s="21">
        <f>Table3[[#This Row],[Australia]]-'Cumulative Deaths'!O37</f>
        <v>0</v>
      </c>
      <c r="P38" s="21">
        <f>Table3[[#This Row],[Brazil]]-'Cumulative Deaths'!P37</f>
        <v>136</v>
      </c>
      <c r="Q38" s="21">
        <f>Table3[[#This Row],[Russia]]-'Cumulative Deaths'!Q37</f>
        <v>44</v>
      </c>
      <c r="R38" s="21">
        <f>Table3[[#This Row],[Turkey]]-'Cumulative Deaths'!R37</f>
        <v>123</v>
      </c>
    </row>
    <row r="39" spans="2:19" x14ac:dyDescent="0.3">
      <c r="B39" s="2">
        <v>43942</v>
      </c>
      <c r="C39" s="21">
        <f>Table3[[#This Row],[China]]-'Cumulative Deaths'!C38</f>
        <v>0</v>
      </c>
      <c r="D39" s="21">
        <f>Table3[[#This Row],[Italy]]-'Cumulative Deaths'!D38</f>
        <v>534</v>
      </c>
      <c r="E39" s="21">
        <f>Table3[[#This Row],[Spain]]-'Cumulative Deaths'!E38</f>
        <v>430</v>
      </c>
      <c r="F39" s="21">
        <f>Table3[[#This Row],[USA]]-'Cumulative Deaths'!F38</f>
        <v>2800</v>
      </c>
      <c r="G39" s="21">
        <f>Table3[[#This Row],[France]]-'Cumulative Deaths'!G38</f>
        <v>531</v>
      </c>
      <c r="H39" s="21">
        <f>Table3[[#This Row],[Iran]]-'Cumulative Deaths'!H38</f>
        <v>88</v>
      </c>
      <c r="I39" s="21">
        <f>Table3[[#This Row],[Germany]]-'Cumulative Deaths'!I38</f>
        <v>229</v>
      </c>
      <c r="J39" s="21">
        <f>Table3[[#This Row],[South Korea]]-'Cumulative Deaths'!J38</f>
        <v>1</v>
      </c>
      <c r="K39" s="21">
        <f>Table3[[#This Row],[UK]]-'Cumulative Deaths'!K38</f>
        <v>828</v>
      </c>
      <c r="L39" s="21">
        <f>Table3[[#This Row],[Canada]]-'Cumulative Deaths'!L38</f>
        <v>103</v>
      </c>
      <c r="M39" s="21">
        <f>Table3[[#This Row],[India ]]-'Cumulative Deaths'!M38</f>
        <v>53</v>
      </c>
      <c r="N39" s="21">
        <f>Table3[[#This Row],[Japan]]-'Cumulative Deaths'!N38</f>
        <v>20</v>
      </c>
      <c r="O39" s="21">
        <f>Table3[[#This Row],[Australia]]-'Cumulative Deaths'!O38</f>
        <v>3</v>
      </c>
      <c r="P39" s="21">
        <f>Table3[[#This Row],[Brazil]]-'Cumulative Deaths'!P38</f>
        <v>169</v>
      </c>
      <c r="Q39" s="21">
        <f>Table3[[#This Row],[Russia]]-'Cumulative Deaths'!Q38</f>
        <v>51</v>
      </c>
      <c r="R39" s="21">
        <f>Table3[[#This Row],[Turkey]]-'Cumulative Deaths'!R38</f>
        <v>119</v>
      </c>
    </row>
    <row r="40" spans="2:19" x14ac:dyDescent="0.3">
      <c r="B40" s="2">
        <v>43943</v>
      </c>
      <c r="C40" s="21">
        <f>Table3[[#This Row],[China]]-'Cumulative Deaths'!C39</f>
        <v>0</v>
      </c>
      <c r="D40" s="21">
        <f>Table3[[#This Row],[Italy]]-'Cumulative Deaths'!D39</f>
        <v>437</v>
      </c>
      <c r="E40" s="21">
        <f>Table3[[#This Row],[Spain]]-'Cumulative Deaths'!E39</f>
        <v>435</v>
      </c>
      <c r="F40" s="21">
        <f>Table3[[#This Row],[USA]]-'Cumulative Deaths'!F39</f>
        <v>2751</v>
      </c>
      <c r="G40" s="21">
        <f>Table3[[#This Row],[France]]-'Cumulative Deaths'!G39</f>
        <v>0</v>
      </c>
      <c r="H40" s="21">
        <f>Table3[[#This Row],[Iran]]-'Cumulative Deaths'!H39</f>
        <v>94</v>
      </c>
      <c r="I40" s="21">
        <f>Table3[[#This Row],[Germany]]-'Cumulative Deaths'!I39</f>
        <v>201</v>
      </c>
      <c r="J40" s="21">
        <f>Table3[[#This Row],[South Korea]]-'Cumulative Deaths'!J39</f>
        <v>1</v>
      </c>
      <c r="K40" s="21">
        <f>Table3[[#This Row],[UK]]-'Cumulative Deaths'!K39</f>
        <v>763</v>
      </c>
      <c r="L40" s="21">
        <f>Table3[[#This Row],[Canada]]-'Cumulative Deaths'!L39</f>
        <v>226</v>
      </c>
      <c r="M40" s="21">
        <f>Table3[[#This Row],[India ]]-'Cumulative Deaths'!M39</f>
        <v>36</v>
      </c>
      <c r="N40" s="21">
        <f>Table3[[#This Row],[Japan]]-'Cumulative Deaths'!N39</f>
        <v>15</v>
      </c>
      <c r="O40" s="21">
        <f>Table3[[#This Row],[Australia]]-'Cumulative Deaths'!O39</f>
        <v>2</v>
      </c>
      <c r="P40" s="21">
        <f>Table3[[#This Row],[Brazil]]-'Cumulative Deaths'!P39</f>
        <v>126</v>
      </c>
      <c r="Q40" s="21">
        <f>Table3[[#This Row],[Russia]]-'Cumulative Deaths'!Q39</f>
        <v>57</v>
      </c>
      <c r="R40" s="21">
        <f>Table3[[#This Row],[Turkey]]-'Cumulative Deaths'!R39</f>
        <v>117</v>
      </c>
    </row>
    <row r="41" spans="2:19" x14ac:dyDescent="0.3">
      <c r="B41" s="2">
        <v>43944</v>
      </c>
      <c r="C41" s="21">
        <f>Table3[[#This Row],[China]]-'Cumulative Deaths'!C40</f>
        <v>0</v>
      </c>
      <c r="D41" s="21">
        <f>Table3[[#This Row],[Italy]]-'Cumulative Deaths'!D40</f>
        <v>464</v>
      </c>
      <c r="E41" s="21">
        <f>Table3[[#This Row],[Spain]]-'Cumulative Deaths'!E40</f>
        <v>440</v>
      </c>
      <c r="F41" s="21">
        <f>Table3[[#This Row],[USA]]-'Cumulative Deaths'!F40</f>
        <v>1982</v>
      </c>
      <c r="G41" s="21">
        <f>Table3[[#This Row],[France]]-'Cumulative Deaths'!G40</f>
        <v>1060</v>
      </c>
      <c r="H41" s="21">
        <f>Table3[[#This Row],[Iran]]-'Cumulative Deaths'!H40</f>
        <v>90</v>
      </c>
      <c r="I41" s="21">
        <f>Table3[[#This Row],[Germany]]-'Cumulative Deaths'!I40</f>
        <v>230</v>
      </c>
      <c r="J41" s="21">
        <f>Table3[[#This Row],[South Korea]]-'Cumulative Deaths'!J40</f>
        <v>2</v>
      </c>
      <c r="K41" s="21">
        <f>Table3[[#This Row],[UK]]-'Cumulative Deaths'!K40</f>
        <v>638</v>
      </c>
      <c r="L41" s="21">
        <f>Table3[[#This Row],[Canada]]-'Cumulative Deaths'!L40</f>
        <v>195</v>
      </c>
      <c r="M41" s="21">
        <f>Table3[[#This Row],[India ]]-'Cumulative Deaths'!M40</f>
        <v>40</v>
      </c>
      <c r="N41" s="21">
        <f>Table3[[#This Row],[Japan]]-'Cumulative Deaths'!N40</f>
        <v>30</v>
      </c>
      <c r="O41" s="21">
        <f>Table3[[#This Row],[Australia]]-'Cumulative Deaths'!O40</f>
        <v>1</v>
      </c>
      <c r="P41" s="21">
        <f>Table3[[#This Row],[Brazil]]-'Cumulative Deaths'!P40</f>
        <v>148</v>
      </c>
      <c r="Q41" s="21">
        <f>Table3[[#This Row],[Russia]]-'Cumulative Deaths'!Q40</f>
        <v>42</v>
      </c>
      <c r="R41" s="21">
        <f>Table3[[#This Row],[Turkey]]-'Cumulative Deaths'!R40</f>
        <v>115</v>
      </c>
    </row>
    <row r="42" spans="2:19" x14ac:dyDescent="0.3">
      <c r="B42" s="2">
        <v>43945</v>
      </c>
      <c r="C42" s="21">
        <f>Table3[[#This Row],[China]]-'Cumulative Deaths'!C41</f>
        <v>0</v>
      </c>
      <c r="D42" s="21">
        <f>Table3[[#This Row],[Italy]]-'Cumulative Deaths'!D41</f>
        <v>420</v>
      </c>
      <c r="E42" s="21">
        <f>Table3[[#This Row],[Spain]]-'Cumulative Deaths'!E41</f>
        <v>367</v>
      </c>
      <c r="F42" s="21">
        <f>Table3[[#This Row],[USA]]-'Cumulative Deaths'!F41</f>
        <v>2175</v>
      </c>
      <c r="G42" s="21">
        <f>Table3[[#This Row],[France]]-'Cumulative Deaths'!G41</f>
        <v>389</v>
      </c>
      <c r="H42" s="21">
        <f>Table3[[#This Row],[Iran]]-'Cumulative Deaths'!H41</f>
        <v>93</v>
      </c>
      <c r="I42" s="21">
        <f>Table3[[#This Row],[Germany]]-'Cumulative Deaths'!I41</f>
        <v>92</v>
      </c>
      <c r="J42" s="21">
        <f>Table3[[#This Row],[South Korea]]-'Cumulative Deaths'!J41</f>
        <v>0</v>
      </c>
      <c r="K42" s="21">
        <f>Table3[[#This Row],[UK]]-'Cumulative Deaths'!K41</f>
        <v>768</v>
      </c>
      <c r="L42" s="21">
        <f>Table3[[#This Row],[Canada]]-'Cumulative Deaths'!L41</f>
        <v>159</v>
      </c>
      <c r="M42" s="21">
        <f>Table3[[#This Row],[India ]]-'Cumulative Deaths'!M41</f>
        <v>59</v>
      </c>
      <c r="N42" s="21">
        <f>Table3[[#This Row],[Japan]]-'Cumulative Deaths'!N41</f>
        <v>17</v>
      </c>
      <c r="O42" s="21">
        <f>Table3[[#This Row],[Australia]]-'Cumulative Deaths'!O41</f>
        <v>3</v>
      </c>
      <c r="P42" s="21">
        <f>Table3[[#This Row],[Brazil]]-'Cumulative Deaths'!P41</f>
        <v>455</v>
      </c>
      <c r="Q42" s="21">
        <f>Table3[[#This Row],[Russia]]-'Cumulative Deaths'!Q41</f>
        <v>60</v>
      </c>
      <c r="R42" s="21">
        <f>Table3[[#This Row],[Turkey]]-'Cumulative Deaths'!R41</f>
        <v>109</v>
      </c>
    </row>
    <row r="43" spans="2:19" x14ac:dyDescent="0.3">
      <c r="B43" s="2">
        <v>43946</v>
      </c>
      <c r="C43" s="21">
        <f>Table3[[#This Row],[China]]-'Cumulative Deaths'!C42</f>
        <v>0</v>
      </c>
      <c r="D43" s="21">
        <f>Table3[[#This Row],[Italy]]-'Cumulative Deaths'!D42</f>
        <v>415</v>
      </c>
      <c r="E43" s="21">
        <f>Table3[[#This Row],[Spain]]-'Cumulative Deaths'!E42</f>
        <v>378</v>
      </c>
      <c r="F43" s="21">
        <f>Table3[[#This Row],[USA]]-'Cumulative Deaths'!F42</f>
        <v>2112</v>
      </c>
      <c r="G43" s="21">
        <f>Table3[[#This Row],[France]]-'Cumulative Deaths'!G42</f>
        <v>369</v>
      </c>
      <c r="H43" s="21">
        <f>Table3[[#This Row],[Iran]]-'Cumulative Deaths'!H42</f>
        <v>76</v>
      </c>
      <c r="I43" s="21">
        <f>Table3[[#This Row],[Germany]]-'Cumulative Deaths'!I42</f>
        <v>205</v>
      </c>
      <c r="J43" s="21">
        <f>Table3[[#This Row],[South Korea]]-'Cumulative Deaths'!J42</f>
        <v>0</v>
      </c>
      <c r="K43" s="21">
        <f>Table3[[#This Row],[UK]]-'Cumulative Deaths'!K42</f>
        <v>813</v>
      </c>
      <c r="L43" s="21">
        <f>Table3[[#This Row],[Canada]]-'Cumulative Deaths'!L42</f>
        <v>77</v>
      </c>
      <c r="M43" s="21">
        <f>Table3[[#This Row],[India ]]-'Cumulative Deaths'!M42</f>
        <v>45</v>
      </c>
      <c r="N43" s="21">
        <f>Table3[[#This Row],[Japan]]-'Cumulative Deaths'!N42</f>
        <v>15</v>
      </c>
      <c r="O43" s="21">
        <f>Table3[[#This Row],[Australia]]-'Cumulative Deaths'!O42</f>
        <v>1</v>
      </c>
      <c r="P43" s="21">
        <f>Table3[[#This Row],[Brazil]]-'Cumulative Deaths'!P42</f>
        <v>351</v>
      </c>
      <c r="Q43" s="21">
        <f>Table3[[#This Row],[Russia]]-'Cumulative Deaths'!Q42</f>
        <v>66</v>
      </c>
      <c r="R43" s="21">
        <f>Table3[[#This Row],[Turkey]]-'Cumulative Deaths'!R42</f>
        <v>106</v>
      </c>
    </row>
    <row r="44" spans="2:19" x14ac:dyDescent="0.3">
      <c r="B44" s="2">
        <v>43947</v>
      </c>
      <c r="C44" s="21">
        <f>Table3[[#This Row],[China]]-'Cumulative Deaths'!C43</f>
        <v>0</v>
      </c>
      <c r="D44" s="21">
        <f>Table3[[#This Row],[Italy]]-'Cumulative Deaths'!D43</f>
        <v>260</v>
      </c>
      <c r="E44" s="21">
        <f>Table3[[#This Row],[Spain]]-'Cumulative Deaths'!E43</f>
        <v>288</v>
      </c>
      <c r="F44" s="21">
        <f>Table3[[#This Row],[USA]]-'Cumulative Deaths'!F43</f>
        <v>1675</v>
      </c>
      <c r="G44" s="21">
        <f>Table3[[#This Row],[France]]-'Cumulative Deaths'!G43</f>
        <v>242</v>
      </c>
      <c r="H44" s="21">
        <f>Table3[[#This Row],[Iran]]-'Cumulative Deaths'!H43</f>
        <v>60</v>
      </c>
      <c r="I44" s="21">
        <f>Table3[[#This Row],[Germany]]-'Cumulative Deaths'!I43</f>
        <v>116</v>
      </c>
      <c r="J44" s="21">
        <f>Table3[[#This Row],[South Korea]]-'Cumulative Deaths'!J43</f>
        <v>2</v>
      </c>
      <c r="K44" s="21">
        <f>Table3[[#This Row],[UK]]-'Cumulative Deaths'!K43</f>
        <v>413</v>
      </c>
      <c r="L44" s="21">
        <f>Table3[[#This Row],[Canada]]-'Cumulative Deaths'!L43</f>
        <v>33</v>
      </c>
      <c r="M44" s="21">
        <f>Table3[[#This Row],[India ]]-'Cumulative Deaths'!M43</f>
        <v>55</v>
      </c>
      <c r="N44" s="21">
        <f>Table3[[#This Row],[Japan]]-'Cumulative Deaths'!N43</f>
        <v>12</v>
      </c>
      <c r="O44" s="21">
        <f>Table3[[#This Row],[Australia]]-'Cumulative Deaths'!O43</f>
        <v>3</v>
      </c>
      <c r="P44" s="21">
        <f>Table3[[#This Row],[Brazil]]-'Cumulative Deaths'!P43</f>
        <v>315</v>
      </c>
      <c r="Q44" s="21">
        <f>Table3[[#This Row],[Russia]]-'Cumulative Deaths'!Q43</f>
        <v>66</v>
      </c>
      <c r="R44" s="21">
        <f>Table3[[#This Row],[Turkey]]-'Cumulative Deaths'!R43</f>
        <v>99</v>
      </c>
    </row>
    <row r="45" spans="2:19" x14ac:dyDescent="0.3">
      <c r="B45" s="2">
        <v>43948</v>
      </c>
      <c r="C45" s="21">
        <f>Table3[[#This Row],[China]]-'Cumulative Deaths'!C44</f>
        <v>1</v>
      </c>
      <c r="D45" s="21">
        <f>Table3[[#This Row],[Italy]]-'Cumulative Deaths'!D44</f>
        <v>333</v>
      </c>
      <c r="E45" s="21">
        <f>Table3[[#This Row],[Spain]]-'Cumulative Deaths'!E44</f>
        <v>331</v>
      </c>
      <c r="F45" s="21">
        <f>Table3[[#This Row],[USA]]-'Cumulative Deaths'!F44</f>
        <v>1232</v>
      </c>
      <c r="G45" s="21">
        <f>Table3[[#This Row],[France]]-'Cumulative Deaths'!G44</f>
        <v>0</v>
      </c>
      <c r="H45" s="21">
        <f>Table3[[#This Row],[Iran]]-'Cumulative Deaths'!H44</f>
        <v>96</v>
      </c>
      <c r="I45" s="21">
        <f>Table3[[#This Row],[Germany]]-'Cumulative Deaths'!I44</f>
        <v>83</v>
      </c>
      <c r="J45" s="21">
        <f>Table3[[#This Row],[South Korea]]-'Cumulative Deaths'!J44</f>
        <v>1</v>
      </c>
      <c r="K45" s="21">
        <f>Table3[[#This Row],[UK]]-'Cumulative Deaths'!K44</f>
        <v>0</v>
      </c>
      <c r="L45" s="21">
        <f>Table3[[#This Row],[Canada]]-'Cumulative Deaths'!L44</f>
        <v>212</v>
      </c>
      <c r="M45" s="21">
        <f>Table3[[#This Row],[India ]]-'Cumulative Deaths'!M44</f>
        <v>59</v>
      </c>
      <c r="N45" s="21">
        <f>Table3[[#This Row],[Japan]]-'Cumulative Deaths'!N44</f>
        <v>22</v>
      </c>
      <c r="O45" s="21">
        <f>Table3[[#This Row],[Australia]]-'Cumulative Deaths'!O44</f>
        <v>0</v>
      </c>
      <c r="P45" s="21">
        <f>Table3[[#This Row],[Brazil]]-'Cumulative Deaths'!P44</f>
        <v>227</v>
      </c>
      <c r="Q45" s="21">
        <f>Table3[[#This Row],[Russia]]-'Cumulative Deaths'!Q44</f>
        <v>47</v>
      </c>
      <c r="R45" s="21">
        <f>Table3[[#This Row],[Turkey]]-'Cumulative Deaths'!R44</f>
        <v>95</v>
      </c>
    </row>
    <row r="46" spans="2:19" x14ac:dyDescent="0.3">
      <c r="B46" s="2">
        <v>43949</v>
      </c>
      <c r="C46" s="21">
        <f>Table3[[#This Row],[China]]-'Cumulative Deaths'!C45</f>
        <v>0</v>
      </c>
      <c r="D46" s="21">
        <f>Table3[[#This Row],[Italy]]-'Cumulative Deaths'!D45</f>
        <v>382</v>
      </c>
      <c r="E46" s="21">
        <f>Table3[[#This Row],[Spain]]-'Cumulative Deaths'!E45</f>
        <v>301</v>
      </c>
      <c r="F46" s="21">
        <f>Table3[[#This Row],[USA]]-'Cumulative Deaths'!F45</f>
        <v>1428</v>
      </c>
      <c r="G46" s="21">
        <f>Table3[[#This Row],[France]]-'Cumulative Deaths'!G45</f>
        <v>437</v>
      </c>
      <c r="H46" s="21">
        <f>Table3[[#This Row],[Iran]]-'Cumulative Deaths'!H45</f>
        <v>71</v>
      </c>
      <c r="I46" s="21">
        <f>Table3[[#This Row],[Germany]]-'Cumulative Deaths'!I45</f>
        <v>162</v>
      </c>
      <c r="J46" s="21">
        <f>Table3[[#This Row],[South Korea]]-'Cumulative Deaths'!J45</f>
        <v>1</v>
      </c>
      <c r="K46" s="21">
        <f>Table3[[#This Row],[UK]]-'Cumulative Deaths'!K45</f>
        <v>360</v>
      </c>
      <c r="L46" s="21">
        <f>Table3[[#This Row],[Canada]]-'Cumulative Deaths'!L45</f>
        <v>119</v>
      </c>
      <c r="M46" s="21">
        <f>Table3[[#This Row],[India ]]-'Cumulative Deaths'!M45</f>
        <v>38</v>
      </c>
      <c r="N46" s="21">
        <f>Table3[[#This Row],[Japan]]-'Cumulative Deaths'!N45</f>
        <v>19</v>
      </c>
      <c r="O46" s="21">
        <f>Table3[[#This Row],[Australia]]-'Cumulative Deaths'!O45</f>
        <v>0</v>
      </c>
      <c r="P46" s="21">
        <f>Table3[[#This Row],[Brazil]]-'Cumulative Deaths'!P45</f>
        <v>370</v>
      </c>
      <c r="Q46" s="21">
        <f>Table3[[#This Row],[Russia]]-'Cumulative Deaths'!Q45</f>
        <v>73</v>
      </c>
      <c r="R46" s="21">
        <f>Table3[[#This Row],[Turkey]]-'Cumulative Deaths'!R45</f>
        <v>92</v>
      </c>
    </row>
    <row r="47" spans="2:19" x14ac:dyDescent="0.3">
      <c r="B47" s="2">
        <v>43950</v>
      </c>
      <c r="C47" s="21">
        <f>Table3[[#This Row],[China]]-'Cumulative Deaths'!C46</f>
        <v>0</v>
      </c>
      <c r="D47" s="21">
        <f>Table3[[#This Row],[Italy]]-'Cumulative Deaths'!D46</f>
        <v>323</v>
      </c>
      <c r="E47" s="21">
        <f>Table3[[#This Row],[Spain]]-'Cumulative Deaths'!E46</f>
        <v>453</v>
      </c>
      <c r="F47" s="21">
        <f>Table3[[#This Row],[USA]]-'Cumulative Deaths'!F46</f>
        <v>2894</v>
      </c>
      <c r="G47" s="21">
        <f>Table3[[#This Row],[France]]-'Cumulative Deaths'!G46</f>
        <v>367</v>
      </c>
      <c r="H47" s="21">
        <f>Table3[[#This Row],[Iran]]-'Cumulative Deaths'!H46</f>
        <v>98</v>
      </c>
      <c r="I47" s="21">
        <f>Table3[[#This Row],[Germany]]-'Cumulative Deaths'!I46</f>
        <v>179</v>
      </c>
      <c r="J47" s="21">
        <f>Table3[[#This Row],[South Korea]]-'Cumulative Deaths'!J46</f>
        <v>2</v>
      </c>
      <c r="K47" s="21">
        <f>Table3[[#This Row],[UK]]-'Cumulative Deaths'!K46</f>
        <v>5005</v>
      </c>
      <c r="L47" s="21">
        <f>Table3[[#This Row],[Canada]]-'Cumulative Deaths'!L46</f>
        <v>84</v>
      </c>
      <c r="M47" s="21">
        <f>Table3[[#This Row],[India ]]-'Cumulative Deaths'!M46</f>
        <v>102</v>
      </c>
      <c r="N47" s="21">
        <f>Table3[[#This Row],[Japan]]-'Cumulative Deaths'!N46</f>
        <v>22</v>
      </c>
      <c r="O47" s="21">
        <f>Table3[[#This Row],[Australia]]-'Cumulative Deaths'!O46</f>
        <v>7</v>
      </c>
      <c r="P47" s="21">
        <f>Table3[[#This Row],[Brazil]]-'Cumulative Deaths'!P46</f>
        <v>484</v>
      </c>
      <c r="Q47" s="21">
        <f>Table3[[#This Row],[Russia]]-'Cumulative Deaths'!Q46</f>
        <v>105</v>
      </c>
      <c r="R47" s="21">
        <f>Table3[[#This Row],[Turkey]]-'Cumulative Deaths'!R46</f>
        <v>89</v>
      </c>
      <c r="S47" t="s">
        <v>41</v>
      </c>
    </row>
    <row r="48" spans="2:19" x14ac:dyDescent="0.3">
      <c r="B48" s="2">
        <v>43951</v>
      </c>
      <c r="C48" s="21">
        <f>Table3[[#This Row],[China]]-'Cumulative Deaths'!C47</f>
        <v>0</v>
      </c>
      <c r="D48" s="21">
        <f>Table3[[#This Row],[Italy]]-'Cumulative Deaths'!D47</f>
        <v>285</v>
      </c>
      <c r="E48" s="21">
        <f>Table3[[#This Row],[Spain]]-'Cumulative Deaths'!E47</f>
        <v>268</v>
      </c>
      <c r="F48" s="21">
        <f>Table3[[#This Row],[USA]]-'Cumulative Deaths'!F47</f>
        <v>1885</v>
      </c>
      <c r="G48" s="21">
        <f>Table3[[#This Row],[France]]-'Cumulative Deaths'!G47</f>
        <v>427</v>
      </c>
      <c r="H48" s="21">
        <f>Table3[[#This Row],[Iran]]-'Cumulative Deaths'!H47</f>
        <v>53</v>
      </c>
      <c r="I48" s="21">
        <f>Table3[[#This Row],[Germany]]-'Cumulative Deaths'!I47</f>
        <v>150</v>
      </c>
      <c r="J48" s="21">
        <f>Table3[[#This Row],[South Korea]]-'Cumulative Deaths'!J47</f>
        <v>1</v>
      </c>
      <c r="K48" s="21">
        <f>Table3[[#This Row],[UK]]-'Cumulative Deaths'!K47</f>
        <v>674</v>
      </c>
      <c r="L48" s="21">
        <f>Table3[[#This Row],[Canada]]-'Cumulative Deaths'!L47</f>
        <v>178</v>
      </c>
      <c r="M48" s="21">
        <f>Table3[[#This Row],[India ]]-'Cumulative Deaths'!M47</f>
        <v>75</v>
      </c>
      <c r="N48" s="21">
        <f>Table3[[#This Row],[Japan]]-'Cumulative Deaths'!N47</f>
        <v>20</v>
      </c>
      <c r="O48" s="21">
        <f>Table3[[#This Row],[Australia]]-'Cumulative Deaths'!O47</f>
        <v>3</v>
      </c>
      <c r="P48" s="21">
        <f>Table3[[#This Row],[Brazil]]-'Cumulative Deaths'!P47</f>
        <v>425</v>
      </c>
      <c r="Q48" s="21">
        <f>Table3[[#This Row],[Russia]]-'Cumulative Deaths'!Q47</f>
        <v>101</v>
      </c>
      <c r="R48" s="21">
        <f>Table3[[#This Row],[Turkey]]-'Cumulative Deaths'!R47</f>
        <v>93</v>
      </c>
    </row>
    <row r="49" spans="2:18" x14ac:dyDescent="0.3">
      <c r="B49" s="2">
        <v>43952</v>
      </c>
      <c r="C49" s="21">
        <f>Table3[[#This Row],[China]]-'Cumulative Deaths'!C48</f>
        <v>0</v>
      </c>
      <c r="D49" s="21">
        <f>Table3[[#This Row],[Italy]]-'Cumulative Deaths'!D48</f>
        <v>269</v>
      </c>
      <c r="E49" s="21">
        <f>Table3[[#This Row],[Spain]]-'Cumulative Deaths'!E48</f>
        <v>281</v>
      </c>
      <c r="F49" s="21">
        <f>Table3[[#This Row],[USA]]-'Cumulative Deaths'!F48</f>
        <v>2507</v>
      </c>
      <c r="G49" s="21">
        <f>Table3[[#This Row],[France]]-'Cumulative Deaths'!G48</f>
        <v>289</v>
      </c>
      <c r="H49" s="21">
        <f>Table3[[#This Row],[Iran]]-'Cumulative Deaths'!H48</f>
        <v>63</v>
      </c>
      <c r="I49" s="21">
        <f>Table3[[#This Row],[Germany]]-'Cumulative Deaths'!I48</f>
        <v>176</v>
      </c>
      <c r="J49" s="21">
        <f>Table3[[#This Row],[South Korea]]-'Cumulative Deaths'!J48</f>
        <v>1</v>
      </c>
      <c r="K49" s="21">
        <f>Table3[[#This Row],[UK]]-'Cumulative Deaths'!K48</f>
        <v>739</v>
      </c>
      <c r="L49" s="21">
        <f>Table3[[#This Row],[Canada]]-'Cumulative Deaths'!L48</f>
        <v>142</v>
      </c>
      <c r="M49" s="21">
        <f>Table3[[#This Row],[India ]]-'Cumulative Deaths'!M48</f>
        <v>69</v>
      </c>
      <c r="N49" s="21">
        <f>Table3[[#This Row],[Japan]]-'Cumulative Deaths'!N48</f>
        <v>22</v>
      </c>
      <c r="O49" s="21">
        <f>Table3[[#This Row],[Australia]]-'Cumulative Deaths'!O48</f>
        <v>1</v>
      </c>
      <c r="P49" s="21">
        <f>Table3[[#This Row],[Brazil]]-'Cumulative Deaths'!P48</f>
        <v>434</v>
      </c>
      <c r="Q49" s="21">
        <f>Table3[[#This Row],[Russia]]-'Cumulative Deaths'!Q48</f>
        <v>96</v>
      </c>
      <c r="R49" s="21">
        <f>Table3[[#This Row],[Turkey]]-'Cumulative Deaths'!R48</f>
        <v>84</v>
      </c>
    </row>
    <row r="50" spans="2:18" x14ac:dyDescent="0.3">
      <c r="B50" s="2">
        <v>43953</v>
      </c>
      <c r="C50" s="21">
        <f>Table3[[#This Row],[China]]-'Cumulative Deaths'!C49</f>
        <v>0</v>
      </c>
      <c r="D50" s="21">
        <f>Table3[[#This Row],[Italy]]-'Cumulative Deaths'!D49</f>
        <v>474</v>
      </c>
      <c r="E50" s="21">
        <f>Table3[[#This Row],[Spain]]-'Cumulative Deaths'!E49</f>
        <v>276</v>
      </c>
      <c r="F50" s="21">
        <f>Table3[[#This Row],[USA]]-'Cumulative Deaths'!F49</f>
        <v>1753</v>
      </c>
      <c r="G50" s="21">
        <f>Table3[[#This Row],[France]]-'Cumulative Deaths'!G49</f>
        <v>218</v>
      </c>
      <c r="H50" s="21">
        <f>Table3[[#This Row],[Iran]]-'Cumulative Deaths'!H49</f>
        <v>65</v>
      </c>
      <c r="I50" s="21">
        <f>Table3[[#This Row],[Germany]]-'Cumulative Deaths'!I49</f>
        <v>104</v>
      </c>
      <c r="J50" s="21">
        <f>Table3[[#This Row],[South Korea]]-'Cumulative Deaths'!J49</f>
        <v>2</v>
      </c>
      <c r="K50" s="21">
        <f>Table3[[#This Row],[UK]]-'Cumulative Deaths'!K49</f>
        <v>621</v>
      </c>
      <c r="L50" s="21">
        <f>Table3[[#This Row],[Canada]]-'Cumulative Deaths'!L49</f>
        <v>336</v>
      </c>
      <c r="M50" s="21">
        <f>Table3[[#This Row],[India ]]-'Cumulative Deaths'!M49</f>
        <v>99</v>
      </c>
      <c r="N50" s="21">
        <f>Table3[[#This Row],[Japan]]-'Cumulative Deaths'!N49</f>
        <v>40</v>
      </c>
      <c r="O50" s="21">
        <f>Table3[[#This Row],[Australia]]-'Cumulative Deaths'!O49</f>
        <v>0</v>
      </c>
      <c r="P50" s="21">
        <f>Table3[[#This Row],[Brazil]]-'Cumulative Deaths'!P49</f>
        <v>417</v>
      </c>
      <c r="Q50" s="21">
        <f>Table3[[#This Row],[Russia]]-'Cumulative Deaths'!Q49</f>
        <v>53</v>
      </c>
      <c r="R50" s="21">
        <f>Table3[[#This Row],[Turkey]]-'Cumulative Deaths'!R49</f>
        <v>78</v>
      </c>
    </row>
    <row r="51" spans="2:18" x14ac:dyDescent="0.3">
      <c r="B51" s="2">
        <v>43954</v>
      </c>
      <c r="C51" s="21">
        <f>Table3[[#This Row],[China]]-'Cumulative Deaths'!C50</f>
        <v>0</v>
      </c>
      <c r="D51" s="21">
        <f>Table3[[#This Row],[Italy]]-'Cumulative Deaths'!D50</f>
        <v>174</v>
      </c>
      <c r="E51" s="21">
        <f>Table3[[#This Row],[Spain]]-'Cumulative Deaths'!E50</f>
        <v>164</v>
      </c>
      <c r="F51" s="21">
        <f>Table3[[#This Row],[USA]]-'Cumulative Deaths'!F50</f>
        <v>1448</v>
      </c>
      <c r="G51" s="21">
        <f>Table3[[#This Row],[France]]-'Cumulative Deaths'!G50</f>
        <v>166</v>
      </c>
      <c r="H51" s="21">
        <f>Table3[[#This Row],[Iran]]-'Cumulative Deaths'!H50</f>
        <v>47</v>
      </c>
      <c r="I51" s="21">
        <f>Table3[[#This Row],[Germany]]-'Cumulative Deaths'!I50</f>
        <v>78</v>
      </c>
      <c r="J51" s="21">
        <f>Table3[[#This Row],[South Korea]]-'Cumulative Deaths'!J50</f>
        <v>0</v>
      </c>
      <c r="K51" s="21">
        <f>Table3[[#This Row],[UK]]-'Cumulative Deaths'!K50</f>
        <v>315</v>
      </c>
      <c r="L51" s="21">
        <f>Table3[[#This Row],[Canada]]-'Cumulative Deaths'!L50</f>
        <v>46</v>
      </c>
      <c r="M51" s="21">
        <f>Table3[[#This Row],[India ]]-'Cumulative Deaths'!M50</f>
        <v>69</v>
      </c>
      <c r="N51" s="21">
        <f>Table3[[#This Row],[Japan]]-'Cumulative Deaths'!N50</f>
        <v>19</v>
      </c>
      <c r="O51" s="21">
        <f>Table3[[#This Row],[Australia]]-'Cumulative Deaths'!O50</f>
        <v>1</v>
      </c>
      <c r="P51" s="21">
        <f>Table3[[#This Row],[Brazil]]-'Cumulative Deaths'!P50</f>
        <v>327</v>
      </c>
      <c r="Q51" s="21">
        <f>Table3[[#This Row],[Russia]]-'Cumulative Deaths'!Q50</f>
        <v>58</v>
      </c>
      <c r="R51" s="21">
        <f>Table3[[#This Row],[Turkey]]-'Cumulative Deaths'!R50</f>
        <v>61</v>
      </c>
    </row>
    <row r="52" spans="2:18" x14ac:dyDescent="0.3">
      <c r="B52" s="2">
        <v>43955</v>
      </c>
      <c r="C52" s="21">
        <f>Table3[[#This Row],[China]]-'Cumulative Deaths'!C51</f>
        <v>0</v>
      </c>
      <c r="D52" s="21">
        <f>Table3[[#This Row],[Italy]]-'Cumulative Deaths'!D51</f>
        <v>195</v>
      </c>
      <c r="E52" s="21">
        <f>Table3[[#This Row],[Spain]]-'Cumulative Deaths'!E51</f>
        <v>164</v>
      </c>
      <c r="F52" s="21">
        <f>Table3[[#This Row],[USA]]-'Cumulative Deaths'!F51</f>
        <v>976</v>
      </c>
      <c r="G52" s="21">
        <f>Table3[[#This Row],[France]]-'Cumulative Deaths'!G51</f>
        <v>135</v>
      </c>
      <c r="H52" s="21">
        <f>Table3[[#This Row],[Iran]]-'Cumulative Deaths'!H51</f>
        <v>74</v>
      </c>
      <c r="I52" s="21">
        <f>Table3[[#This Row],[Germany]]-'Cumulative Deaths'!I51</f>
        <v>46</v>
      </c>
      <c r="J52" s="21">
        <f>Table3[[#This Row],[South Korea]]-'Cumulative Deaths'!J51</f>
        <v>2</v>
      </c>
      <c r="K52" s="21">
        <f>Table3[[#This Row],[UK]]-'Cumulative Deaths'!K51</f>
        <v>288</v>
      </c>
      <c r="L52" s="21">
        <f>Table3[[#This Row],[Canada]]-'Cumulative Deaths'!L51</f>
        <v>161</v>
      </c>
      <c r="M52" s="21">
        <f>Table3[[#This Row],[India ]]-'Cumulative Deaths'!M51</f>
        <v>133</v>
      </c>
      <c r="N52" s="21">
        <f>Table3[[#This Row],[Japan]]-'Cumulative Deaths'!N51</f>
        <v>19</v>
      </c>
      <c r="O52" s="21">
        <f>Table3[[#This Row],[Australia]]-'Cumulative Deaths'!O51</f>
        <v>1</v>
      </c>
      <c r="P52" s="21">
        <f>Table3[[#This Row],[Brazil]]-'Cumulative Deaths'!P51</f>
        <v>408</v>
      </c>
      <c r="Q52" s="21">
        <f>Table3[[#This Row],[Russia]]-'Cumulative Deaths'!Q51</f>
        <v>76</v>
      </c>
      <c r="R52" s="21">
        <f>Table3[[#This Row],[Turkey]]-'Cumulative Deaths'!R51</f>
        <v>64</v>
      </c>
    </row>
    <row r="53" spans="2:18" x14ac:dyDescent="0.3">
      <c r="B53" s="2">
        <v>43956</v>
      </c>
      <c r="C53" s="21">
        <f>Table3[[#This Row],[China]]-'Cumulative Deaths'!C52</f>
        <v>0</v>
      </c>
      <c r="D53" s="21">
        <f>Table3[[#This Row],[Italy]]-'Cumulative Deaths'!D52</f>
        <v>236</v>
      </c>
      <c r="E53" s="21">
        <f>Table3[[#This Row],[Spain]]-'Cumulative Deaths'!E52</f>
        <v>185</v>
      </c>
      <c r="F53" s="21">
        <f>Table3[[#This Row],[USA]]-'Cumulative Deaths'!F52</f>
        <v>2084</v>
      </c>
      <c r="G53" s="21">
        <f>Table3[[#This Row],[France]]-'Cumulative Deaths'!G52</f>
        <v>306</v>
      </c>
      <c r="H53" s="21">
        <f>Table3[[#This Row],[Iran]]-'Cumulative Deaths'!H52</f>
        <v>63</v>
      </c>
      <c r="I53" s="21">
        <f>Table3[[#This Row],[Germany]]-'Cumulative Deaths'!I52</f>
        <v>120</v>
      </c>
      <c r="J53" s="21">
        <f>Table3[[#This Row],[South Korea]]-'Cumulative Deaths'!J52</f>
        <v>2</v>
      </c>
      <c r="K53" s="21">
        <f>Table3[[#This Row],[UK]]-'Cumulative Deaths'!K52</f>
        <v>693</v>
      </c>
      <c r="L53" s="21">
        <f>Table3[[#This Row],[Canada]]-'Cumulative Deaths'!L52</f>
        <v>151</v>
      </c>
      <c r="M53" s="21">
        <f>Table3[[#This Row],[India ]]-'Cumulative Deaths'!M52</f>
        <v>169</v>
      </c>
      <c r="N53" s="21">
        <f>Table3[[#This Row],[Japan]]-'Cumulative Deaths'!N52</f>
        <v>11</v>
      </c>
      <c r="O53" s="21">
        <f>Table3[[#This Row],[Australia]]-'Cumulative Deaths'!O52</f>
        <v>1</v>
      </c>
      <c r="P53" s="21">
        <f>Table3[[#This Row],[Brazil]]-'Cumulative Deaths'!P52</f>
        <v>309</v>
      </c>
      <c r="Q53" s="21">
        <f>Table3[[#This Row],[Russia]]-'Cumulative Deaths'!Q52</f>
        <v>95</v>
      </c>
      <c r="R53" s="21">
        <f>Table3[[#This Row],[Turkey]]-'Cumulative Deaths'!R52</f>
        <v>59</v>
      </c>
    </row>
    <row r="54" spans="2:18" x14ac:dyDescent="0.3">
      <c r="B54" s="2">
        <v>43957</v>
      </c>
      <c r="C54" s="21">
        <f>Table3[[#This Row],[China]]-'Cumulative Deaths'!C53</f>
        <v>0</v>
      </c>
      <c r="D54" s="21">
        <f>Table3[[#This Row],[Italy]]-'Cumulative Deaths'!D53</f>
        <v>369</v>
      </c>
      <c r="E54" s="21">
        <f>Table3[[#This Row],[Spain]]-'Cumulative Deaths'!E53</f>
        <v>244</v>
      </c>
      <c r="F54" s="21">
        <f>Table3[[#This Row],[USA]]-'Cumulative Deaths'!F53</f>
        <v>2086</v>
      </c>
      <c r="G54" s="21">
        <f>Table3[[#This Row],[France]]-'Cumulative Deaths'!G53</f>
        <v>150</v>
      </c>
      <c r="H54" s="21">
        <f>Table3[[#This Row],[Iran]]-'Cumulative Deaths'!H53</f>
        <v>78</v>
      </c>
      <c r="I54" s="21">
        <f>Table3[[#This Row],[Germany]]-'Cumulative Deaths'!I53</f>
        <v>143</v>
      </c>
      <c r="J54" s="21">
        <f>Table3[[#This Row],[South Korea]]-'Cumulative Deaths'!J53</f>
        <v>1</v>
      </c>
      <c r="K54" s="21">
        <f>Table3[[#This Row],[UK]]-'Cumulative Deaths'!K53</f>
        <v>649</v>
      </c>
      <c r="L54" s="21">
        <f>Table3[[#This Row],[Canada]]-'Cumulative Deaths'!L53</f>
        <v>305</v>
      </c>
      <c r="M54" s="21">
        <f>Table3[[#This Row],[India ]]-'Cumulative Deaths'!M53</f>
        <v>92</v>
      </c>
      <c r="N54" s="21">
        <f>Table3[[#This Row],[Japan]]-'Cumulative Deaths'!N53</f>
        <v>11</v>
      </c>
      <c r="O54" s="21">
        <f>Table3[[#This Row],[Australia]]-'Cumulative Deaths'!O53</f>
        <v>0</v>
      </c>
      <c r="P54" s="21">
        <f>Table3[[#This Row],[Brazil]]-'Cumulative Deaths'!P53</f>
        <v>557</v>
      </c>
      <c r="Q54" s="21">
        <f>Table3[[#This Row],[Russia]]-'Cumulative Deaths'!Q53</f>
        <v>86</v>
      </c>
      <c r="R54" s="21">
        <f>Table3[[#This Row],[Turkey]]-'Cumulative Deaths'!R53</f>
        <v>64</v>
      </c>
    </row>
    <row r="55" spans="2:18" x14ac:dyDescent="0.3">
      <c r="B55" s="2">
        <v>43958</v>
      </c>
      <c r="C55" s="21">
        <f>Table3[[#This Row],[China]]-'Cumulative Deaths'!C54</f>
        <v>0</v>
      </c>
      <c r="D55" s="21">
        <f>Table3[[#This Row],[Italy]]-'Cumulative Deaths'!D54</f>
        <v>274</v>
      </c>
      <c r="E55" s="21">
        <f>Table3[[#This Row],[Spain]]-'Cumulative Deaths'!E54</f>
        <v>213</v>
      </c>
      <c r="F55" s="21">
        <f>Table3[[#This Row],[USA]]-'Cumulative Deaths'!F54</f>
        <v>2818</v>
      </c>
      <c r="G55" s="21">
        <f>Table3[[#This Row],[France]]-'Cumulative Deaths'!G54</f>
        <v>458</v>
      </c>
      <c r="H55" s="21">
        <f>Table3[[#This Row],[Iran]]-'Cumulative Deaths'!H54</f>
        <v>68</v>
      </c>
      <c r="I55" s="21">
        <f>Table3[[#This Row],[Germany]]-'Cumulative Deaths'!I54</f>
        <v>142</v>
      </c>
      <c r="J55" s="21">
        <f>Table3[[#This Row],[South Korea]]-'Cumulative Deaths'!J54</f>
        <v>1</v>
      </c>
      <c r="K55" s="21">
        <f>Table3[[#This Row],[UK]]-'Cumulative Deaths'!K54</f>
        <v>539</v>
      </c>
      <c r="L55" s="21">
        <f>Table3[[#This Row],[Canada]]-'Cumulative Deaths'!L54</f>
        <v>181</v>
      </c>
      <c r="M55" s="21">
        <f>Table3[[#This Row],[India ]]-'Cumulative Deaths'!M54</f>
        <v>104</v>
      </c>
      <c r="N55" s="21">
        <f>Table3[[#This Row],[Japan]]-'Cumulative Deaths'!N54</f>
        <v>13</v>
      </c>
      <c r="O55" s="21">
        <f>Table3[[#This Row],[Australia]]-'Cumulative Deaths'!O54</f>
        <v>0</v>
      </c>
      <c r="P55" s="21">
        <f>Table3[[#This Row],[Brazil]]-'Cumulative Deaths'!P54</f>
        <v>592</v>
      </c>
      <c r="Q55" s="21">
        <f>Table3[[#This Row],[Russia]]-'Cumulative Deaths'!Q54</f>
        <v>88</v>
      </c>
      <c r="R55" s="21">
        <f>Table3[[#This Row],[Turkey]]-'Cumulative Deaths'!R54</f>
        <v>57</v>
      </c>
    </row>
    <row r="56" spans="2:18" x14ac:dyDescent="0.3">
      <c r="B56" s="2">
        <v>43959</v>
      </c>
      <c r="C56" s="21">
        <f>Table3[[#This Row],[China]]-'Cumulative Deaths'!C55</f>
        <v>0</v>
      </c>
      <c r="D56" s="21">
        <f>Table3[[#This Row],[Italy]]-'Cumulative Deaths'!D55</f>
        <v>243</v>
      </c>
      <c r="E56" s="21">
        <f>Table3[[#This Row],[Spain]]-'Cumulative Deaths'!E55</f>
        <v>229</v>
      </c>
      <c r="F56" s="21">
        <f>Table3[[#This Row],[USA]]-'Cumulative Deaths'!F55</f>
        <v>1578</v>
      </c>
      <c r="G56" s="21">
        <f>Table3[[#This Row],[France]]-'Cumulative Deaths'!G55</f>
        <v>178</v>
      </c>
      <c r="H56" s="21">
        <f>Table3[[#This Row],[Iran]]-'Cumulative Deaths'!H55</f>
        <v>55</v>
      </c>
      <c r="I56" s="21">
        <f>Table3[[#This Row],[Germany]]-'Cumulative Deaths'!I55</f>
        <v>115</v>
      </c>
      <c r="J56" s="21">
        <f>Table3[[#This Row],[South Korea]]-'Cumulative Deaths'!J55</f>
        <v>0</v>
      </c>
      <c r="K56" s="21">
        <f>Table3[[#This Row],[UK]]-'Cumulative Deaths'!K55</f>
        <v>626</v>
      </c>
      <c r="L56" s="21">
        <f>Table3[[#This Row],[Canada]]-'Cumulative Deaths'!L55</f>
        <v>69</v>
      </c>
      <c r="M56" s="21">
        <f>Table3[[#This Row],[India ]]-'Cumulative Deaths'!M55</f>
        <v>96</v>
      </c>
      <c r="N56" s="21">
        <f>Table3[[#This Row],[Japan]]-'Cumulative Deaths'!N55</f>
        <v>16</v>
      </c>
      <c r="O56" s="21">
        <f>Table3[[#This Row],[Australia]]-'Cumulative Deaths'!O55</f>
        <v>0</v>
      </c>
      <c r="P56" s="21">
        <f>Table3[[#This Row],[Brazil]]-'Cumulative Deaths'!P55</f>
        <v>973</v>
      </c>
      <c r="Q56" s="21">
        <f>Table3[[#This Row],[Russia]]-'Cumulative Deaths'!Q55</f>
        <v>98</v>
      </c>
      <c r="R56" s="21">
        <f>Table3[[#This Row],[Turkey]]-'Cumulative Deaths'!R55</f>
        <v>48</v>
      </c>
    </row>
    <row r="57" spans="2:18" x14ac:dyDescent="0.3">
      <c r="B57" s="2">
        <v>43960</v>
      </c>
      <c r="C57" s="21">
        <f>Table3[[#This Row],[China]]-'Cumulative Deaths'!C56</f>
        <v>0</v>
      </c>
      <c r="D57" s="21">
        <f>Table3[[#This Row],[Italy]]-'Cumulative Deaths'!D56</f>
        <v>194</v>
      </c>
      <c r="E57" s="21">
        <f>Table3[[#This Row],[Spain]]-'Cumulative Deaths'!E56</f>
        <v>179</v>
      </c>
      <c r="F57" s="21">
        <f>Table3[[#This Row],[USA]]-'Cumulative Deaths'!F56</f>
        <v>1614</v>
      </c>
      <c r="G57" s="21">
        <f>Table3[[#This Row],[France]]-'Cumulative Deaths'!G56</f>
        <v>243</v>
      </c>
      <c r="H57" s="21">
        <f>Table3[[#This Row],[Iran]]-'Cumulative Deaths'!H56</f>
        <v>48</v>
      </c>
      <c r="I57" s="21">
        <f>Table3[[#This Row],[Germany]]-'Cumulative Deaths'!I56</f>
        <v>115</v>
      </c>
      <c r="J57" s="21">
        <f>Table3[[#This Row],[South Korea]]-'Cumulative Deaths'!J56</f>
        <v>0</v>
      </c>
      <c r="K57" s="21">
        <f>Table3[[#This Row],[UK]]-'Cumulative Deaths'!K56</f>
        <v>346</v>
      </c>
      <c r="L57" s="21">
        <f>Table3[[#This Row],[Canada]]-'Cumulative Deaths'!L56</f>
        <v>155</v>
      </c>
      <c r="M57" s="21">
        <f>Table3[[#This Row],[India ]]-'Cumulative Deaths'!M56</f>
        <v>116</v>
      </c>
      <c r="N57" s="21">
        <f>Table3[[#This Row],[Japan]]-'Cumulative Deaths'!N56</f>
        <v>18</v>
      </c>
      <c r="O57" s="21">
        <f>Table3[[#This Row],[Australia]]-'Cumulative Deaths'!O56</f>
        <v>1</v>
      </c>
      <c r="P57" s="21">
        <f>Table3[[#This Row],[Brazil]]-'Cumulative Deaths'!P56</f>
        <v>500</v>
      </c>
      <c r="Q57" s="21">
        <f>Table3[[#This Row],[Russia]]-'Cumulative Deaths'!Q56</f>
        <v>104</v>
      </c>
      <c r="R57" s="21">
        <f>Table3[[#This Row],[Turkey]]-'Cumulative Deaths'!R56</f>
        <v>50</v>
      </c>
    </row>
    <row r="58" spans="2:18" x14ac:dyDescent="0.3">
      <c r="B58" s="2">
        <v>43961</v>
      </c>
      <c r="C58" s="21">
        <f>Table3[[#This Row],[China]]-'Cumulative Deaths'!C57</f>
        <v>0</v>
      </c>
      <c r="D58" s="21">
        <f>Table3[[#This Row],[Italy]]-'Cumulative Deaths'!D57</f>
        <v>165</v>
      </c>
      <c r="E58" s="21">
        <f>Table3[[#This Row],[Spain]]-'Cumulative Deaths'!E57</f>
        <v>143</v>
      </c>
      <c r="F58" s="21">
        <f>Table3[[#This Row],[USA]]-'Cumulative Deaths'!F57</f>
        <v>1107</v>
      </c>
      <c r="G58" s="21">
        <f>Table3[[#This Row],[France]]-'Cumulative Deaths'!G57</f>
        <v>150</v>
      </c>
      <c r="H58" s="21">
        <f>Table3[[#This Row],[Iran]]-'Cumulative Deaths'!H57</f>
        <v>51</v>
      </c>
      <c r="I58" s="21">
        <f>Table3[[#This Row],[Germany]]-'Cumulative Deaths'!I57</f>
        <v>38</v>
      </c>
      <c r="J58" s="21">
        <f>Table3[[#This Row],[South Korea]]-'Cumulative Deaths'!J57</f>
        <v>0</v>
      </c>
      <c r="K58" s="21">
        <f>Table3[[#This Row],[UK]]-'Cumulative Deaths'!K57</f>
        <v>268</v>
      </c>
      <c r="L58" s="21">
        <f>Table3[[#This Row],[Canada]]-'Cumulative Deaths'!L57</f>
        <v>242</v>
      </c>
      <c r="M58" s="21">
        <f>Table3[[#This Row],[India ]]-'Cumulative Deaths'!M57</f>
        <v>111</v>
      </c>
      <c r="N58" s="21">
        <f>Table3[[#This Row],[Japan]]-'Cumulative Deaths'!N57</f>
        <v>9</v>
      </c>
      <c r="O58" s="21">
        <f>Table3[[#This Row],[Australia]]-'Cumulative Deaths'!O57</f>
        <v>0</v>
      </c>
      <c r="P58" s="21">
        <f>Table3[[#This Row],[Brazil]]-'Cumulative Deaths'!P57</f>
        <v>639</v>
      </c>
      <c r="Q58" s="21">
        <f>Table3[[#This Row],[Russia]]-'Cumulative Deaths'!Q57</f>
        <v>88</v>
      </c>
      <c r="R58" s="21">
        <f>Table3[[#This Row],[Turkey]]-'Cumulative Deaths'!R57</f>
        <v>47</v>
      </c>
    </row>
    <row r="59" spans="2:18" x14ac:dyDescent="0.3">
      <c r="B59" s="2">
        <v>43962</v>
      </c>
      <c r="C59" s="21">
        <f>Table3[[#This Row],[China]]-'Cumulative Deaths'!C58</f>
        <v>0</v>
      </c>
      <c r="D59" s="21">
        <f>Table3[[#This Row],[Italy]]-'Cumulative Deaths'!D58</f>
        <v>179</v>
      </c>
      <c r="E59" s="21">
        <f>Table3[[#This Row],[Spain]]-'Cumulative Deaths'!E58</f>
        <v>123</v>
      </c>
      <c r="F59" s="21">
        <f>Table3[[#This Row],[USA]]-'Cumulative Deaths'!F58</f>
        <v>790</v>
      </c>
      <c r="G59" s="21">
        <f>Table3[[#This Row],[France]]-'Cumulative Deaths'!G58</f>
        <v>0</v>
      </c>
      <c r="H59" s="21">
        <f>Table3[[#This Row],[Iran]]-'Cumulative Deaths'!H58</f>
        <v>45</v>
      </c>
      <c r="I59" s="21">
        <f>Table3[[#This Row],[Germany]]-'Cumulative Deaths'!I58</f>
        <v>22</v>
      </c>
      <c r="J59" s="21">
        <f>Table3[[#This Row],[South Korea]]-'Cumulative Deaths'!J58</f>
        <v>0</v>
      </c>
      <c r="K59" s="21">
        <f>Table3[[#This Row],[UK]]-'Cumulative Deaths'!K58</f>
        <v>210</v>
      </c>
      <c r="L59" s="21">
        <f>Table3[[#This Row],[Canada]]-'Cumulative Deaths'!L58</f>
        <v>37</v>
      </c>
      <c r="M59" s="21">
        <f>Table3[[#This Row],[India ]]-'Cumulative Deaths'!M58</f>
        <v>82</v>
      </c>
      <c r="N59" s="21">
        <f>Table3[[#This Row],[Japan]]-'Cumulative Deaths'!N58</f>
        <v>24</v>
      </c>
      <c r="O59" s="21">
        <f>Table3[[#This Row],[Australia]]-'Cumulative Deaths'!O58</f>
        <v>0</v>
      </c>
      <c r="P59" s="21">
        <f>Table3[[#This Row],[Brazil]]-'Cumulative Deaths'!P58</f>
        <v>468</v>
      </c>
      <c r="Q59" s="21">
        <f>Table3[[#This Row],[Russia]]-'Cumulative Deaths'!Q58</f>
        <v>94</v>
      </c>
      <c r="R59" s="21">
        <f>Table3[[#This Row],[Turkey]]-'Cumulative Deaths'!R58</f>
        <v>55</v>
      </c>
    </row>
    <row r="60" spans="2:18" x14ac:dyDescent="0.3">
      <c r="B60" s="2">
        <v>43963</v>
      </c>
      <c r="C60" s="21">
        <f>Table3[[#This Row],[China]]-'Cumulative Deaths'!C59</f>
        <v>0</v>
      </c>
      <c r="D60" s="21">
        <f>Table3[[#This Row],[Italy]]-'Cumulative Deaths'!D59</f>
        <v>172</v>
      </c>
      <c r="E60" s="21">
        <f>Table3[[#This Row],[Spain]]-'Cumulative Deaths'!E59</f>
        <v>176</v>
      </c>
      <c r="F60" s="21">
        <f>Table3[[#This Row],[USA]]-'Cumulative Deaths'!F59</f>
        <v>1414</v>
      </c>
      <c r="G60" s="21">
        <f>Table3[[#This Row],[France]]-'Cumulative Deaths'!G59</f>
        <v>263</v>
      </c>
      <c r="H60" s="21">
        <f>Table3[[#This Row],[Iran]]-'Cumulative Deaths'!H59</f>
        <v>48</v>
      </c>
      <c r="I60" s="21">
        <f>Table3[[#This Row],[Germany]]-'Cumulative Deaths'!I59</f>
        <v>113</v>
      </c>
      <c r="J60" s="21">
        <f>Table3[[#This Row],[South Korea]]-'Cumulative Deaths'!J59</f>
        <v>2</v>
      </c>
      <c r="K60" s="21">
        <f>Table3[[#This Row],[UK]]-'Cumulative Deaths'!K59</f>
        <v>627</v>
      </c>
      <c r="L60" s="21">
        <f>Table3[[#This Row],[Canada]]-'Cumulative Deaths'!L59</f>
        <v>142</v>
      </c>
      <c r="M60" s="21">
        <f>Table3[[#This Row],[India ]]-'Cumulative Deaths'!M59</f>
        <v>121</v>
      </c>
      <c r="N60" s="21">
        <f>Table3[[#This Row],[Japan]]-'Cumulative Deaths'!N59</f>
        <v>21</v>
      </c>
      <c r="O60" s="21">
        <f>Table3[[#This Row],[Australia]]-'Cumulative Deaths'!O59</f>
        <v>0</v>
      </c>
      <c r="P60" s="21">
        <f>Table3[[#This Row],[Brazil]]-'Cumulative Deaths'!P59</f>
        <v>826</v>
      </c>
      <c r="Q60" s="21">
        <f>Table3[[#This Row],[Russia]]-'Cumulative Deaths'!Q59</f>
        <v>107</v>
      </c>
      <c r="R60" s="21">
        <f>Table3[[#This Row],[Turkey]]-'Cumulative Deaths'!R59</f>
        <v>53</v>
      </c>
    </row>
    <row r="61" spans="2:18" x14ac:dyDescent="0.3">
      <c r="B61" s="2">
        <v>43964</v>
      </c>
      <c r="C61" s="21">
        <f>Table3[[#This Row],[China]]-'Cumulative Deaths'!C60</f>
        <v>0</v>
      </c>
      <c r="D61" s="21">
        <f>Table3[[#This Row],[Italy]]-'Cumulative Deaths'!D60</f>
        <v>195</v>
      </c>
      <c r="E61" s="21">
        <f>Table3[[#This Row],[Spain]]-'Cumulative Deaths'!E60</f>
        <v>184</v>
      </c>
      <c r="F61" s="21">
        <f>Table3[[#This Row],[USA]]-'Cumulative Deaths'!F60</f>
        <v>1632</v>
      </c>
      <c r="G61" s="21">
        <f>Table3[[#This Row],[France]]-'Cumulative Deaths'!G60</f>
        <v>348</v>
      </c>
      <c r="H61" s="21">
        <f>Table3[[#This Row],[Iran]]-'Cumulative Deaths'!H60</f>
        <v>50</v>
      </c>
      <c r="I61" s="21">
        <f>Table3[[#This Row],[Germany]]-'Cumulative Deaths'!I60</f>
        <v>74</v>
      </c>
      <c r="J61" s="21">
        <f>Table3[[#This Row],[South Korea]]-'Cumulative Deaths'!J60</f>
        <v>1</v>
      </c>
      <c r="K61" s="21">
        <f>Table3[[#This Row],[UK]]-'Cumulative Deaths'!K60</f>
        <v>494</v>
      </c>
      <c r="L61" s="21">
        <f>Table3[[#This Row],[Canada]]-'Cumulative Deaths'!L60</f>
        <v>160</v>
      </c>
      <c r="M61" s="21">
        <f>Table3[[#This Row],[India ]]-'Cumulative Deaths'!M60</f>
        <v>136</v>
      </c>
      <c r="N61" s="21">
        <f>Table3[[#This Row],[Japan]]-'Cumulative Deaths'!N60</f>
        <v>18</v>
      </c>
      <c r="O61" s="21">
        <f>Table3[[#This Row],[Australia]]-'Cumulative Deaths'!O60</f>
        <v>0</v>
      </c>
      <c r="P61" s="21">
        <f>Table3[[#This Row],[Brazil]]-'Cumulative Deaths'!P60</f>
        <v>602</v>
      </c>
      <c r="Q61" s="21">
        <f>Table3[[#This Row],[Russia]]-'Cumulative Deaths'!Q60</f>
        <v>96</v>
      </c>
      <c r="R61" s="21">
        <f>Table3[[#This Row],[Turkey]]-'Cumulative Deaths'!R60</f>
        <v>58</v>
      </c>
    </row>
    <row r="62" spans="2:18" x14ac:dyDescent="0.3">
      <c r="B62" s="2">
        <v>43965</v>
      </c>
      <c r="C62" s="21">
        <f>Table3[[#This Row],[China]]-'Cumulative Deaths'!C61</f>
        <v>0</v>
      </c>
      <c r="D62" s="21">
        <f>Table3[[#This Row],[Italy]]-'Cumulative Deaths'!D61</f>
        <v>262</v>
      </c>
      <c r="E62" s="21">
        <f>Table3[[#This Row],[Spain]]-'Cumulative Deaths'!E61</f>
        <v>217</v>
      </c>
      <c r="F62" s="21">
        <f>Table3[[#This Row],[USA]]-'Cumulative Deaths'!F61</f>
        <v>1804</v>
      </c>
      <c r="G62" s="21">
        <f>Table3[[#This Row],[France]]-'Cumulative Deaths'!G61</f>
        <v>83</v>
      </c>
      <c r="H62" s="21">
        <f>Table3[[#This Row],[Iran]]-'Cumulative Deaths'!H61</f>
        <v>71</v>
      </c>
      <c r="I62" s="21">
        <f>Table3[[#This Row],[Germany]]-'Cumulative Deaths'!I61</f>
        <v>164</v>
      </c>
      <c r="J62" s="21">
        <f>Table3[[#This Row],[South Korea]]-'Cumulative Deaths'!J61</f>
        <v>1</v>
      </c>
      <c r="K62" s="21">
        <f>Table3[[#This Row],[UK]]-'Cumulative Deaths'!K61</f>
        <v>428</v>
      </c>
      <c r="L62" s="21">
        <f>Table3[[#This Row],[Canada]]-'Cumulative Deaths'!L61</f>
        <v>128</v>
      </c>
      <c r="M62" s="21">
        <f>Table3[[#This Row],[India ]]-'Cumulative Deaths'!M61</f>
        <v>98</v>
      </c>
      <c r="N62" s="21">
        <f>Table3[[#This Row],[Japan]]-'Cumulative Deaths'!N61</f>
        <v>16</v>
      </c>
      <c r="O62" s="21">
        <f>Table3[[#This Row],[Australia]]-'Cumulative Deaths'!O61</f>
        <v>0</v>
      </c>
      <c r="P62" s="21">
        <f>Table3[[#This Row],[Brazil]]-'Cumulative Deaths'!P61</f>
        <v>920</v>
      </c>
      <c r="Q62" s="21">
        <f>Table3[[#This Row],[Russia]]-'Cumulative Deaths'!Q61</f>
        <v>93</v>
      </c>
      <c r="R62" s="21">
        <f>Table3[[#This Row],[Turkey]]-'Cumulative Deaths'!R61</f>
        <v>55</v>
      </c>
    </row>
    <row r="63" spans="2:18" x14ac:dyDescent="0.3">
      <c r="B63" s="2">
        <v>43966</v>
      </c>
      <c r="C63" s="21">
        <f>Table3[[#This Row],[China]]-'Cumulative Deaths'!C62</f>
        <v>0</v>
      </c>
      <c r="D63" s="21">
        <f>Table3[[#This Row],[Italy]]-'Cumulative Deaths'!D62</f>
        <v>242</v>
      </c>
      <c r="E63" s="21">
        <f>Table3[[#This Row],[Spain]]-'Cumulative Deaths'!E62</f>
        <v>138</v>
      </c>
      <c r="F63" s="21">
        <f>Table3[[#This Row],[USA]]-'Cumulative Deaths'!F62</f>
        <v>1716</v>
      </c>
      <c r="G63" s="21">
        <f>Table3[[#This Row],[France]]-'Cumulative Deaths'!G62</f>
        <v>351</v>
      </c>
      <c r="H63" s="21">
        <f>Table3[[#This Row],[Iran]]-'Cumulative Deaths'!H62</f>
        <v>48</v>
      </c>
      <c r="I63" s="21">
        <f>Table3[[#This Row],[Germany]]-'Cumulative Deaths'!I62</f>
        <v>7</v>
      </c>
      <c r="J63" s="21">
        <f>Table3[[#This Row],[South Korea]]-'Cumulative Deaths'!J62</f>
        <v>0</v>
      </c>
      <c r="K63" s="21">
        <f>Table3[[#This Row],[UK]]-'Cumulative Deaths'!K62</f>
        <v>384</v>
      </c>
      <c r="L63" s="21">
        <f>Table3[[#This Row],[Canada]]-'Cumulative Deaths'!L62</f>
        <v>216</v>
      </c>
      <c r="M63" s="21">
        <f>Table3[[#This Row],[India ]]-'Cumulative Deaths'!M62</f>
        <v>104</v>
      </c>
      <c r="N63" s="21">
        <f>Table3[[#This Row],[Japan]]-'Cumulative Deaths'!N62</f>
        <v>17</v>
      </c>
      <c r="O63" s="21">
        <f>Table3[[#This Row],[Australia]]-'Cumulative Deaths'!O62</f>
        <v>0</v>
      </c>
      <c r="P63" s="21">
        <f>Table3[[#This Row],[Brazil]]-'Cumulative Deaths'!P62</f>
        <v>712</v>
      </c>
      <c r="Q63" s="21">
        <f>Table3[[#This Row],[Russia]]-'Cumulative Deaths'!Q62</f>
        <v>113</v>
      </c>
      <c r="R63" s="21">
        <f>Table3[[#This Row],[Turkey]]-'Cumulative Deaths'!R62</f>
        <v>48</v>
      </c>
    </row>
    <row r="64" spans="2:18" x14ac:dyDescent="0.3">
      <c r="B64" s="2">
        <v>43967</v>
      </c>
      <c r="C64" s="21">
        <f>Table3[[#This Row],[China]]-'Cumulative Deaths'!C63</f>
        <v>0</v>
      </c>
      <c r="D64" s="21">
        <f>Table3[[#This Row],[Italy]]-'Cumulative Deaths'!D63</f>
        <v>153</v>
      </c>
      <c r="E64" s="21">
        <f>Table3[[#This Row],[Spain]]-'Cumulative Deaths'!E63</f>
        <v>104</v>
      </c>
      <c r="F64" s="21">
        <f>Table3[[#This Row],[USA]]-'Cumulative Deaths'!F63</f>
        <v>1280</v>
      </c>
      <c r="G64" s="21">
        <f>Table3[[#This Row],[France]]-'Cumulative Deaths'!G63</f>
        <v>104</v>
      </c>
      <c r="H64" s="21">
        <f>Table3[[#This Row],[Iran]]-'Cumulative Deaths'!H63</f>
        <v>35</v>
      </c>
      <c r="I64" s="21">
        <f>Table3[[#This Row],[Germany]]-'Cumulative Deaths'!I63</f>
        <v>93</v>
      </c>
      <c r="J64" s="21">
        <f>Table3[[#This Row],[South Korea]]-'Cumulative Deaths'!J63</f>
        <v>2</v>
      </c>
      <c r="K64" s="21">
        <f>Table3[[#This Row],[UK]]-'Cumulative Deaths'!K63</f>
        <v>468</v>
      </c>
      <c r="L64" s="21">
        <f>Table3[[#This Row],[Canada]]-'Cumulative Deaths'!L63</f>
        <v>124</v>
      </c>
      <c r="M64" s="21">
        <f>Table3[[#This Row],[India ]]-'Cumulative Deaths'!M63</f>
        <v>118</v>
      </c>
      <c r="N64" s="21">
        <f>Table3[[#This Row],[Japan]]-'Cumulative Deaths'!N63</f>
        <v>19</v>
      </c>
      <c r="O64" s="21">
        <f>Table3[[#This Row],[Australia]]-'Cumulative Deaths'!O63</f>
        <v>0</v>
      </c>
      <c r="P64" s="21">
        <f>Table3[[#This Row],[Brazil]]-'Cumulative Deaths'!P63</f>
        <v>779</v>
      </c>
      <c r="Q64" s="21">
        <f>Table3[[#This Row],[Russia]]-'Cumulative Deaths'!Q63</f>
        <v>119</v>
      </c>
      <c r="R64" s="21">
        <f>Table3[[#This Row],[Turkey]]-'Cumulative Deaths'!R63</f>
        <v>41</v>
      </c>
    </row>
    <row r="65" spans="2:18" x14ac:dyDescent="0.3">
      <c r="B65" s="2">
        <v>43968</v>
      </c>
      <c r="C65" s="21">
        <f>Table3[[#This Row],[China]]-'Cumulative Deaths'!C64</f>
        <v>1</v>
      </c>
      <c r="D65" s="21">
        <f>Table3[[#This Row],[Italy]]-'Cumulative Deaths'!D64</f>
        <v>145</v>
      </c>
      <c r="E65" s="21">
        <f>Table3[[#This Row],[Spain]]-'Cumulative Deaths'!E64</f>
        <v>87</v>
      </c>
      <c r="F65" s="21">
        <f>Table3[[#This Row],[USA]]-'Cumulative Deaths'!F64</f>
        <v>1345</v>
      </c>
      <c r="G65" s="21">
        <f>Table3[[#This Row],[France]]-'Cumulative Deaths'!G64</f>
        <v>96</v>
      </c>
      <c r="H65" s="21">
        <f>Table3[[#This Row],[Iran]]-'Cumulative Deaths'!H64</f>
        <v>51</v>
      </c>
      <c r="I65" s="21">
        <f>Table3[[#This Row],[Germany]]-'Cumulative Deaths'!I64</f>
        <v>9</v>
      </c>
      <c r="J65" s="21">
        <f>Table3[[#This Row],[South Korea]]-'Cumulative Deaths'!J64</f>
        <v>0</v>
      </c>
      <c r="K65" s="21">
        <f>Table3[[#This Row],[UK]]-'Cumulative Deaths'!K64</f>
        <v>170</v>
      </c>
      <c r="L65" s="21">
        <f>Table3[[#This Row],[Canada]]-'Cumulative Deaths'!L64</f>
        <v>104</v>
      </c>
      <c r="M65" s="21">
        <f>Table3[[#This Row],[India ]]-'Cumulative Deaths'!M64</f>
        <v>154</v>
      </c>
      <c r="N65" s="21">
        <f>Table3[[#This Row],[Japan]]-'Cumulative Deaths'!N64</f>
        <v>8</v>
      </c>
      <c r="O65" s="21">
        <f>Table3[[#This Row],[Australia]]-'Cumulative Deaths'!O64</f>
        <v>0</v>
      </c>
      <c r="P65" s="21">
        <f>Table3[[#This Row],[Brazil]]-'Cumulative Deaths'!P64</f>
        <v>622</v>
      </c>
      <c r="Q65" s="21">
        <f>Table3[[#This Row],[Russia]]-'Cumulative Deaths'!Q64</f>
        <v>94</v>
      </c>
      <c r="R65" s="21">
        <f>Table3[[#This Row],[Turkey]]-'Cumulative Deaths'!R64</f>
        <v>44</v>
      </c>
    </row>
    <row r="66" spans="2:18" x14ac:dyDescent="0.3">
      <c r="B66" s="2">
        <v>43969</v>
      </c>
      <c r="C66" s="21">
        <f>Table3[[#This Row],[China]]-'Cumulative Deaths'!C65</f>
        <v>0</v>
      </c>
      <c r="D66" s="21">
        <f>Table3[[#This Row],[Italy]]-'Cumulative Deaths'!D65</f>
        <v>99</v>
      </c>
      <c r="E66" s="21">
        <f>Table3[[#This Row],[Spain]]-'Cumulative Deaths'!E65</f>
        <v>59</v>
      </c>
      <c r="F66" s="21">
        <f>Table3[[#This Row],[USA]]-'Cumulative Deaths'!F65</f>
        <v>974</v>
      </c>
      <c r="G66" s="21">
        <f>Table3[[#This Row],[France]]-'Cumulative Deaths'!G65</f>
        <v>483</v>
      </c>
      <c r="H66" s="21">
        <f>Table3[[#This Row],[Iran]]-'Cumulative Deaths'!H65</f>
        <v>69</v>
      </c>
      <c r="I66" s="21">
        <f>Table3[[#This Row],[Germany]]-'Cumulative Deaths'!I65</f>
        <v>85</v>
      </c>
      <c r="J66" s="21">
        <f>Table3[[#This Row],[South Korea]]-'Cumulative Deaths'!J65</f>
        <v>1</v>
      </c>
      <c r="K66" s="21">
        <f>Table3[[#This Row],[UK]]-'Cumulative Deaths'!K65</f>
        <v>160</v>
      </c>
      <c r="L66" s="21">
        <f>Table3[[#This Row],[Canada]]-'Cumulative Deaths'!L65</f>
        <v>58</v>
      </c>
      <c r="M66" s="21">
        <f>Table3[[#This Row],[India ]]-'Cumulative Deaths'!M65</f>
        <v>130</v>
      </c>
      <c r="N66" s="21">
        <f>Table3[[#This Row],[Japan]]-'Cumulative Deaths'!N65</f>
        <v>12</v>
      </c>
      <c r="O66" s="21">
        <f>Table3[[#This Row],[Australia]]-'Cumulative Deaths'!O65</f>
        <v>0</v>
      </c>
      <c r="P66" s="21">
        <f>Table3[[#This Row],[Brazil]]-'Cumulative Deaths'!P65</f>
        <v>702</v>
      </c>
      <c r="Q66" s="21">
        <f>Table3[[#This Row],[Russia]]-'Cumulative Deaths'!Q65</f>
        <v>91</v>
      </c>
      <c r="R66" s="21">
        <f>Table3[[#This Row],[Turkey]]-'Cumulative Deaths'!R65</f>
        <v>31</v>
      </c>
    </row>
    <row r="67" spans="2:18" x14ac:dyDescent="0.3">
      <c r="B67" s="2">
        <v>43970</v>
      </c>
      <c r="C67" s="21">
        <f>Table3[[#This Row],[China]]-'Cumulative Deaths'!C66</f>
        <v>0</v>
      </c>
      <c r="D67" s="21">
        <f>Table3[[#This Row],[Italy]]-'Cumulative Deaths'!D66</f>
        <v>162</v>
      </c>
      <c r="E67" s="21">
        <f>Table3[[#This Row],[Spain]]-'Cumulative Deaths'!E66</f>
        <v>69</v>
      </c>
      <c r="F67" s="21">
        <f>Table3[[#This Row],[USA]]-'Cumulative Deaths'!F66</f>
        <v>1214</v>
      </c>
      <c r="G67" s="21">
        <f>Table3[[#This Row],[France]]-'Cumulative Deaths'!G66</f>
        <v>131</v>
      </c>
      <c r="H67" s="21">
        <f>Table3[[#This Row],[Iran]]-'Cumulative Deaths'!H66</f>
        <v>62</v>
      </c>
      <c r="I67" s="21">
        <f>Table3[[#This Row],[Germany]]-'Cumulative Deaths'!I66</f>
        <v>54</v>
      </c>
      <c r="J67" s="21">
        <f>Table3[[#This Row],[South Korea]]-'Cumulative Deaths'!J66</f>
        <v>0</v>
      </c>
      <c r="K67" s="21">
        <f>Table3[[#This Row],[UK]]-'Cumulative Deaths'!K66</f>
        <v>545</v>
      </c>
      <c r="L67" s="21">
        <f>Table3[[#This Row],[Canada]]-'Cumulative Deaths'!L66</f>
        <v>19</v>
      </c>
      <c r="M67" s="21">
        <f>Table3[[#This Row],[India ]]-'Cumulative Deaths'!M66</f>
        <v>146</v>
      </c>
      <c r="N67" s="21">
        <f>Table3[[#This Row],[Japan]]-'Cumulative Deaths'!N66</f>
        <v>5</v>
      </c>
      <c r="O67" s="21">
        <f>Table3[[#This Row],[Australia]]-'Cumulative Deaths'!O66</f>
        <v>1</v>
      </c>
      <c r="P67" s="21">
        <f>Table3[[#This Row],[Brazil]]-'Cumulative Deaths'!P66</f>
        <v>1139</v>
      </c>
      <c r="Q67" s="21">
        <f>Table3[[#This Row],[Russia]]-'Cumulative Deaths'!Q66</f>
        <v>115</v>
      </c>
      <c r="R67" s="21">
        <f>Table3[[#This Row],[Turkey]]-'Cumulative Deaths'!R66</f>
        <v>28</v>
      </c>
    </row>
    <row r="68" spans="2:18" x14ac:dyDescent="0.3">
      <c r="B68" s="2">
        <v>43971</v>
      </c>
      <c r="C68" s="21">
        <f>Table3[[#This Row],[China]]-'Cumulative Deaths'!C67</f>
        <v>0</v>
      </c>
      <c r="D68" s="21">
        <f>Table3[[#This Row],[Italy]]-'Cumulative Deaths'!D67</f>
        <v>161</v>
      </c>
      <c r="E68" s="21">
        <f>Table3[[#This Row],[Spain]]-'Cumulative Deaths'!E67</f>
        <v>110</v>
      </c>
      <c r="F68" s="21">
        <f>Table3[[#This Row],[USA]]-'Cumulative Deaths'!F67</f>
        <v>1374</v>
      </c>
      <c r="G68" s="21">
        <f>Table3[[#This Row],[France]]-'Cumulative Deaths'!G67</f>
        <v>-217</v>
      </c>
      <c r="H68" s="21">
        <f>Table3[[#This Row],[Iran]]-'Cumulative Deaths'!H67</f>
        <v>64</v>
      </c>
      <c r="I68" s="21">
        <f>Table3[[#This Row],[Germany]]-'Cumulative Deaths'!I67</f>
        <v>28</v>
      </c>
      <c r="J68" s="21">
        <f>Table3[[#This Row],[South Korea]]-'Cumulative Deaths'!J67</f>
        <v>0</v>
      </c>
      <c r="K68" s="21">
        <f>Table3[[#This Row],[UK]]-'Cumulative Deaths'!K67</f>
        <v>363</v>
      </c>
      <c r="L68" s="21">
        <f>Table3[[#This Row],[Canada]]-'Cumulative Deaths'!L67</f>
        <v>169</v>
      </c>
      <c r="M68" s="21">
        <f>Table3[[#This Row],[India ]]-'Cumulative Deaths'!M67</f>
        <v>133</v>
      </c>
      <c r="N68" s="21">
        <f>Table3[[#This Row],[Japan]]-'Cumulative Deaths'!N67</f>
        <v>11</v>
      </c>
      <c r="O68" s="21">
        <f>Table3[[#This Row],[Australia]]-'Cumulative Deaths'!O67</f>
        <v>0</v>
      </c>
      <c r="P68" s="21">
        <f>Table3[[#This Row],[Brazil]]-'Cumulative Deaths'!P67</f>
        <v>621</v>
      </c>
      <c r="Q68" s="21">
        <f>Table3[[#This Row],[Russia]]-'Cumulative Deaths'!Q67</f>
        <v>135</v>
      </c>
      <c r="R68" s="21">
        <f>Table3[[#This Row],[Turkey]]-'Cumulative Deaths'!R67</f>
        <v>23</v>
      </c>
    </row>
    <row r="69" spans="2:18" x14ac:dyDescent="0.3">
      <c r="B69" s="2">
        <v>43973</v>
      </c>
      <c r="C69" s="21">
        <f>Table3[[#This Row],[China]]-'Cumulative Deaths'!C68</f>
        <v>0</v>
      </c>
      <c r="D69" s="21">
        <f>Table3[[#This Row],[Italy]]-'Cumulative Deaths'!D68</f>
        <v>286</v>
      </c>
      <c r="E69" s="21">
        <f>Table3[[#This Row],[Spain]]-'Cumulative Deaths'!E68</f>
        <v>0</v>
      </c>
      <c r="F69" s="21">
        <f>Table3[[#This Row],[USA]]-'Cumulative Deaths'!F68</f>
        <v>3049</v>
      </c>
      <c r="G69" s="21">
        <f>Table3[[#This Row],[France]]-'Cumulative Deaths'!G68</f>
        <v>193</v>
      </c>
      <c r="H69" s="21">
        <f>Table3[[#This Row],[Iran]]-'Cumulative Deaths'!H68</f>
        <v>117</v>
      </c>
      <c r="I69" s="21">
        <f>Table3[[#This Row],[Germany]]-'Cumulative Deaths'!I68</f>
        <v>116</v>
      </c>
      <c r="J69" s="21">
        <f>Table3[[#This Row],[South Korea]]-'Cumulative Deaths'!J68</f>
        <v>1</v>
      </c>
      <c r="K69" s="21">
        <f>Table3[[#This Row],[UK]]-'Cumulative Deaths'!K68</f>
        <v>689</v>
      </c>
      <c r="L69" s="21">
        <f>Table3[[#This Row],[Canada]]-'Cumulative Deaths'!L68</f>
        <v>153</v>
      </c>
      <c r="M69" s="21">
        <f>Table3[[#This Row],[India ]]-'Cumulative Deaths'!M68</f>
        <v>273</v>
      </c>
      <c r="N69" s="21">
        <f>Table3[[#This Row],[Japan]]-'Cumulative Deaths'!N68</f>
        <v>15</v>
      </c>
      <c r="O69" s="21">
        <f>Table3[[#This Row],[Australia]]-'Cumulative Deaths'!O68</f>
        <v>0</v>
      </c>
      <c r="P69" s="21">
        <f>Table3[[#This Row],[Brazil]]-'Cumulative Deaths'!P68</f>
        <v>2137</v>
      </c>
      <c r="Q69" s="21">
        <f>Table3[[#This Row],[Russia]]-'Cumulative Deaths'!Q68</f>
        <v>277</v>
      </c>
      <c r="R69" s="21">
        <f>Table3[[#This Row],[Turkey]]-'Cumulative Deaths'!R68</f>
        <v>54</v>
      </c>
    </row>
    <row r="70" spans="2:18" x14ac:dyDescent="0.3">
      <c r="B70" s="2">
        <v>43974</v>
      </c>
      <c r="C70" s="21">
        <f>Table3[[#This Row],[China]]-'Cumulative Deaths'!C69</f>
        <v>0</v>
      </c>
      <c r="D70" s="21">
        <f>Table3[[#This Row],[Italy]]-'Cumulative Deaths'!D69</f>
        <v>119</v>
      </c>
      <c r="E70" s="21">
        <f>Table3[[#This Row],[Spain]]-'Cumulative Deaths'!E69</f>
        <v>740</v>
      </c>
      <c r="F70" s="21">
        <f>Table3[[#This Row],[USA]]-'Cumulative Deaths'!F69</f>
        <v>1202</v>
      </c>
      <c r="G70" s="21">
        <f>Table3[[#This Row],[France]]-'Cumulative Deaths'!G69</f>
        <v>74</v>
      </c>
      <c r="H70" s="21">
        <f>Table3[[#This Row],[Iran]]-'Cumulative Deaths'!H69</f>
        <v>59</v>
      </c>
      <c r="I70" s="21">
        <f>Table3[[#This Row],[Germany]]-'Cumulative Deaths'!I69</f>
        <v>43</v>
      </c>
      <c r="J70" s="21">
        <f>Table3[[#This Row],[South Korea]]-'Cumulative Deaths'!J69</f>
        <v>2</v>
      </c>
      <c r="K70" s="21">
        <f>Table3[[#This Row],[UK]]-'Cumulative Deaths'!K69</f>
        <v>282</v>
      </c>
      <c r="L70" s="21">
        <f>Table3[[#This Row],[Canada]]-'Cumulative Deaths'!L69</f>
        <v>97</v>
      </c>
      <c r="M70" s="21">
        <f>Table3[[#This Row],[India ]]-'Cumulative Deaths'!M69</f>
        <v>161</v>
      </c>
      <c r="N70" s="21">
        <f>Table3[[#This Row],[Japan]]-'Cumulative Deaths'!N69</f>
        <v>26</v>
      </c>
      <c r="O70" s="21">
        <f>Table3[[#This Row],[Australia]]-'Cumulative Deaths'!O69</f>
        <v>2</v>
      </c>
      <c r="P70" s="21">
        <f>Table3[[#This Row],[Brazil]]-'Cumulative Deaths'!P69</f>
        <v>1411</v>
      </c>
      <c r="Q70" s="21">
        <f>Table3[[#This Row],[Russia]]-'Cumulative Deaths'!Q69</f>
        <v>139</v>
      </c>
      <c r="R70" s="21">
        <f>Table3[[#This Row],[Turkey]]-'Cumulative Deaths'!R69</f>
        <v>32</v>
      </c>
    </row>
    <row r="71" spans="2:18" x14ac:dyDescent="0.3">
      <c r="B71" s="2">
        <v>43975</v>
      </c>
      <c r="C71" s="21">
        <f>Table3[[#This Row],[China]]-'Cumulative Deaths'!C70</f>
        <v>0</v>
      </c>
      <c r="D71" s="21">
        <f>Table3[[#This Row],[Italy]]-'Cumulative Deaths'!D70</f>
        <v>50</v>
      </c>
      <c r="E71" s="21">
        <f>Table3[[#This Row],[Spain]]-'Cumulative Deaths'!E70</f>
        <v>124</v>
      </c>
      <c r="F71" s="21">
        <f>Table3[[#This Row],[USA]]-'Cumulative Deaths'!F70</f>
        <v>688</v>
      </c>
      <c r="G71" s="21">
        <f>Table3[[#This Row],[France]]-'Cumulative Deaths'!G70</f>
        <v>43</v>
      </c>
      <c r="H71" s="21">
        <f>Table3[[#This Row],[Iran]]-'Cumulative Deaths'!H70</f>
        <v>58</v>
      </c>
      <c r="I71" s="21">
        <f>Table3[[#This Row],[Germany]]-'Cumulative Deaths'!I70</f>
        <v>14</v>
      </c>
      <c r="J71" s="21">
        <f>Table3[[#This Row],[South Korea]]-'Cumulative Deaths'!J70</f>
        <v>0</v>
      </c>
      <c r="K71" s="21">
        <f>Table3[[#This Row],[UK]]-'Cumulative Deaths'!K70</f>
        <v>118</v>
      </c>
      <c r="L71" s="21">
        <f>Table3[[#This Row],[Canada]]-'Cumulative Deaths'!L70</f>
        <v>103</v>
      </c>
      <c r="M71" s="21">
        <f>Table3[[#This Row],[India ]]-'Cumulative Deaths'!M70</f>
        <v>146</v>
      </c>
      <c r="N71" s="21">
        <f>Table3[[#This Row],[Japan]]-'Cumulative Deaths'!N70</f>
        <v>0</v>
      </c>
      <c r="O71" s="21">
        <f>Table3[[#This Row],[Australia]]-'Cumulative Deaths'!O70</f>
        <v>0</v>
      </c>
      <c r="P71" s="21">
        <f>Table3[[#This Row],[Brazil]]-'Cumulative Deaths'!P70</f>
        <v>610</v>
      </c>
      <c r="Q71" s="21">
        <f>Table3[[#This Row],[Russia]]-'Cumulative Deaths'!Q70</f>
        <v>153</v>
      </c>
      <c r="R71" s="21">
        <f>Table3[[#This Row],[Turkey]]-'Cumulative Deaths'!R70</f>
        <v>32</v>
      </c>
    </row>
    <row r="72" spans="2:18" x14ac:dyDescent="0.3">
      <c r="B72" s="2">
        <v>43976</v>
      </c>
      <c r="C72" s="21">
        <f>Table3[[#This Row],[China]]-'Cumulative Deaths'!C71</f>
        <v>0</v>
      </c>
      <c r="D72" s="21">
        <f>Table3[[#This Row],[Italy]]-'Cumulative Deaths'!D71</f>
        <v>92</v>
      </c>
      <c r="E72" s="21">
        <f>Table3[[#This Row],[Spain]]-'Cumulative Deaths'!E71</f>
        <v>-1918</v>
      </c>
      <c r="F72" s="21">
        <f>Table3[[#This Row],[USA]]-'Cumulative Deaths'!F71</f>
        <v>704</v>
      </c>
      <c r="G72" s="21">
        <f>Table3[[#This Row],[France]]-'Cumulative Deaths'!G71</f>
        <v>35</v>
      </c>
      <c r="H72" s="21">
        <f>Table3[[#This Row],[Iran]]-'Cumulative Deaths'!H71</f>
        <v>34</v>
      </c>
      <c r="I72" s="21">
        <f>Table3[[#This Row],[Germany]]-'Cumulative Deaths'!I71</f>
        <v>46</v>
      </c>
      <c r="J72" s="21">
        <f>Table3[[#This Row],[South Korea]]-'Cumulative Deaths'!J71</f>
        <v>1</v>
      </c>
      <c r="K72" s="21">
        <f>Table3[[#This Row],[UK]]-'Cumulative Deaths'!K71</f>
        <v>121</v>
      </c>
      <c r="L72" s="21">
        <f>Table3[[#This Row],[Canada]]-'Cumulative Deaths'!L71</f>
        <v>73</v>
      </c>
      <c r="M72" s="21">
        <f>Table3[[#This Row],[India ]]-'Cumulative Deaths'!M71</f>
        <v>158</v>
      </c>
      <c r="N72" s="21">
        <f>Table3[[#This Row],[Japan]]-'Cumulative Deaths'!N71</f>
        <v>18</v>
      </c>
      <c r="O72" s="21">
        <f>Table3[[#This Row],[Australia]]-'Cumulative Deaths'!O71</f>
        <v>-102</v>
      </c>
      <c r="P72" s="21">
        <f>Table3[[#This Row],[Brazil]]-'Cumulative Deaths'!P71</f>
        <v>677</v>
      </c>
      <c r="Q72" s="21">
        <f>Table3[[#This Row],[Russia]]-'Cumulative Deaths'!Q71</f>
        <v>92</v>
      </c>
      <c r="R72" s="21">
        <f>Table3[[#This Row],[Turkey]]-'Cumulative Deaths'!R71</f>
        <v>29</v>
      </c>
    </row>
    <row r="73" spans="2:18" x14ac:dyDescent="0.3">
      <c r="B73" s="2">
        <v>43977</v>
      </c>
      <c r="C73" s="21">
        <f>Table3[[#This Row],[China]]-'Cumulative Deaths'!C72</f>
        <v>0</v>
      </c>
      <c r="D73" s="21">
        <f>Table3[[#This Row],[Italy]]-'Cumulative Deaths'!D72</f>
        <v>78</v>
      </c>
      <c r="E73" s="21">
        <f>Table3[[#This Row],[Spain]]-'Cumulative Deaths'!E72</f>
        <v>283</v>
      </c>
      <c r="F73" s="21">
        <f>Table3[[#This Row],[USA]]-'Cumulative Deaths'!F72</f>
        <v>551</v>
      </c>
      <c r="G73" s="21">
        <f>Table3[[#This Row],[France]]-'Cumulative Deaths'!G72</f>
        <v>65</v>
      </c>
      <c r="H73" s="21">
        <f>Table3[[#This Row],[Iran]]-'Cumulative Deaths'!H72</f>
        <v>57</v>
      </c>
      <c r="I73" s="21">
        <f>Table3[[#This Row],[Germany]]-'Cumulative Deaths'!I72</f>
        <v>54</v>
      </c>
      <c r="J73" s="21">
        <f>Table3[[#This Row],[South Korea]]-'Cumulative Deaths'!J72</f>
        <v>2</v>
      </c>
      <c r="K73" s="21">
        <f>Table3[[#This Row],[UK]]-'Cumulative Deaths'!K72</f>
        <v>134</v>
      </c>
      <c r="L73" s="21">
        <f>Table3[[#This Row],[Canada]]-'Cumulative Deaths'!L72</f>
        <v>113</v>
      </c>
      <c r="M73" s="21">
        <f>Table3[[#This Row],[India ]]-'Cumulative Deaths'!M72</f>
        <v>177</v>
      </c>
      <c r="N73" s="21">
        <f>Table3[[#This Row],[Japan]]-'Cumulative Deaths'!N72</f>
        <v>17</v>
      </c>
      <c r="O73" s="21">
        <f>Table3[[#This Row],[Australia]]-'Cumulative Deaths'!O72</f>
        <v>0</v>
      </c>
      <c r="P73" s="21">
        <f>Table3[[#This Row],[Brazil]]-'Cumulative Deaths'!P72</f>
        <v>946</v>
      </c>
      <c r="Q73" s="21">
        <f>Table3[[#This Row],[Russia]]-'Cumulative Deaths'!Q72</f>
        <v>174</v>
      </c>
      <c r="R73" s="21">
        <f>Table3[[#This Row],[Turkey]]-'Cumulative Deaths'!R72</f>
        <v>28</v>
      </c>
    </row>
    <row r="74" spans="2:18" x14ac:dyDescent="0.3">
      <c r="B74" s="2">
        <v>43978</v>
      </c>
      <c r="C74" s="21">
        <f>Table3[[#This Row],[China]]-'Cumulative Deaths'!C73</f>
        <v>0</v>
      </c>
      <c r="D74" s="21">
        <f>Table3[[#This Row],[Italy]]-'Cumulative Deaths'!D73</f>
        <v>117</v>
      </c>
      <c r="E74" s="21">
        <f>Table3[[#This Row],[Spain]]-'Cumulative Deaths'!E73</f>
        <v>1</v>
      </c>
      <c r="F74" s="21">
        <f>Table3[[#This Row],[USA]]-'Cumulative Deaths'!F73</f>
        <v>1197</v>
      </c>
      <c r="G74" s="21">
        <f>Table3[[#This Row],[France]]-'Cumulative Deaths'!G73</f>
        <v>98</v>
      </c>
      <c r="H74" s="21">
        <f>Table3[[#This Row],[Iran]]-'Cumulative Deaths'!H73</f>
        <v>56</v>
      </c>
      <c r="I74" s="21">
        <f>Table3[[#This Row],[Germany]]-'Cumulative Deaths'!I73</f>
        <v>50</v>
      </c>
      <c r="J74" s="21">
        <f>Table3[[#This Row],[South Korea]]-'Cumulative Deaths'!J73</f>
        <v>0</v>
      </c>
      <c r="K74" s="21">
        <f>Table3[[#This Row],[UK]]-'Cumulative Deaths'!K73</f>
        <v>412</v>
      </c>
      <c r="L74" s="21">
        <f>Table3[[#This Row],[Canada]]-'Cumulative Deaths'!L73</f>
        <v>194</v>
      </c>
      <c r="M74" s="21">
        <f>Table3[[#This Row],[India ]]-'Cumulative Deaths'!M73</f>
        <v>179</v>
      </c>
      <c r="N74" s="21">
        <f>Table3[[#This Row],[Japan]]-'Cumulative Deaths'!N73</f>
        <v>9</v>
      </c>
      <c r="O74" s="21">
        <f>Table3[[#This Row],[Australia]]-'Cumulative Deaths'!O73</f>
        <v>0</v>
      </c>
      <c r="P74" s="21">
        <f>Table3[[#This Row],[Brazil]]-'Cumulative Deaths'!P73</f>
        <v>835</v>
      </c>
      <c r="Q74" s="21">
        <f>Table3[[#This Row],[Russia]]-'Cumulative Deaths'!Q73</f>
        <v>161</v>
      </c>
      <c r="R74" s="21">
        <f>Table3[[#This Row],[Turkey]]-'Cumulative Deaths'!R73</f>
        <v>34</v>
      </c>
    </row>
    <row r="75" spans="2:18" x14ac:dyDescent="0.3">
      <c r="B75" s="2">
        <v>43979</v>
      </c>
      <c r="C75" s="21">
        <f>Table3[[#This Row],[China]]-'Cumulative Deaths'!C74</f>
        <v>0</v>
      </c>
      <c r="D75" s="21">
        <f>Table3[[#This Row],[Italy]]-'Cumulative Deaths'!D74</f>
        <v>70</v>
      </c>
      <c r="E75" s="21">
        <f>Table3[[#This Row],[Spain]]-'Cumulative Deaths'!E74</f>
        <v>0</v>
      </c>
      <c r="F75" s="21">
        <f>Table3[[#This Row],[USA]]-'Cumulative Deaths'!F74</f>
        <v>1509</v>
      </c>
      <c r="G75" s="21">
        <f>Table3[[#This Row],[France]]-'Cumulative Deaths'!G74</f>
        <v>66</v>
      </c>
      <c r="H75" s="21">
        <f>Table3[[#This Row],[Iran]]-'Cumulative Deaths'!H74</f>
        <v>63</v>
      </c>
      <c r="I75" s="21">
        <f>Table3[[#This Row],[Germany]]-'Cumulative Deaths'!I74</f>
        <v>39</v>
      </c>
      <c r="J75" s="21">
        <f>Table3[[#This Row],[South Korea]]-'Cumulative Deaths'!J74</f>
        <v>0</v>
      </c>
      <c r="K75" s="21">
        <f>Table3[[#This Row],[UK]]-'Cumulative Deaths'!K74</f>
        <v>377</v>
      </c>
      <c r="L75" s="21">
        <f>Table3[[#This Row],[Canada]]-'Cumulative Deaths'!L74</f>
        <v>113</v>
      </c>
      <c r="M75" s="21">
        <f>Table3[[#This Row],[India ]]-'Cumulative Deaths'!M74</f>
        <v>183</v>
      </c>
      <c r="N75" s="21">
        <f>Table3[[#This Row],[Japan]]-'Cumulative Deaths'!N74</f>
        <v>13</v>
      </c>
      <c r="O75" s="21">
        <f>Table3[[#This Row],[Australia]]-'Cumulative Deaths'!O74</f>
        <v>0</v>
      </c>
      <c r="P75" s="21">
        <f>Table3[[#This Row],[Brazil]]-'Cumulative Deaths'!P74</f>
        <v>1189</v>
      </c>
      <c r="Q75" s="21">
        <f>Table3[[#This Row],[Russia]]-'Cumulative Deaths'!Q74</f>
        <v>174</v>
      </c>
      <c r="R75" s="21">
        <f>Table3[[#This Row],[Turkey]]-'Cumulative Deaths'!R74</f>
        <v>30</v>
      </c>
    </row>
    <row r="76" spans="2:18" x14ac:dyDescent="0.3">
      <c r="B76" s="2">
        <v>43980</v>
      </c>
      <c r="C76" s="21">
        <f>Table3[[#This Row],[China]]-'Cumulative Deaths'!C75</f>
        <v>0</v>
      </c>
      <c r="D76" s="21">
        <f>Table3[[#This Row],[Italy]]-'Cumulative Deaths'!D75</f>
        <v>87</v>
      </c>
      <c r="E76" s="21">
        <f>Table3[[#This Row],[Spain]]-'Cumulative Deaths'!E75</f>
        <v>0</v>
      </c>
      <c r="F76" s="21">
        <f>Table3[[#This Row],[USA]]-'Cumulative Deaths'!F75</f>
        <v>1019</v>
      </c>
      <c r="G76" s="21">
        <f>Table3[[#This Row],[France]]-'Cumulative Deaths'!G75</f>
        <v>66</v>
      </c>
      <c r="H76" s="21">
        <f>Table3[[#This Row],[Iran]]-'Cumulative Deaths'!H75</f>
        <v>50</v>
      </c>
      <c r="I76" s="21">
        <f>Table3[[#This Row],[Germany]]-'Cumulative Deaths'!I75</f>
        <v>32</v>
      </c>
      <c r="J76" s="21">
        <f>Table3[[#This Row],[South Korea]]-'Cumulative Deaths'!J75</f>
        <v>0</v>
      </c>
      <c r="K76" s="21">
        <f>Table3[[#This Row],[UK]]-'Cumulative Deaths'!K75</f>
        <v>324</v>
      </c>
      <c r="L76" s="21">
        <f>Table3[[#This Row],[Canada]]-'Cumulative Deaths'!L75</f>
        <v>106</v>
      </c>
      <c r="M76" s="21">
        <f>Table3[[#This Row],[India ]]-'Cumulative Deaths'!M75</f>
        <v>264</v>
      </c>
      <c r="N76" s="21">
        <f>Table3[[#This Row],[Japan]]-'Cumulative Deaths'!N75</f>
        <v>7</v>
      </c>
      <c r="O76" s="21">
        <f>Table3[[#This Row],[Australia]]-'Cumulative Deaths'!O75</f>
        <v>0</v>
      </c>
      <c r="P76" s="21">
        <f>Table3[[#This Row],[Brazil]]-'Cumulative Deaths'!P75</f>
        <v>964</v>
      </c>
      <c r="Q76" s="21">
        <f>Table3[[#This Row],[Russia]]-'Cumulative Deaths'!Q75</f>
        <v>232</v>
      </c>
      <c r="R76" s="21">
        <f>Table3[[#This Row],[Turkey]]-'Cumulative Deaths'!R75</f>
        <v>28</v>
      </c>
    </row>
    <row r="77" spans="2:18" x14ac:dyDescent="0.3">
      <c r="B77" s="2">
        <v>43981</v>
      </c>
      <c r="C77" s="21">
        <f>Table3[[#This Row],[China]]-'Cumulative Deaths'!C76</f>
        <v>0</v>
      </c>
      <c r="D77" s="21">
        <f>Table3[[#This Row],[Italy]]-'Cumulative Deaths'!D76</f>
        <v>111</v>
      </c>
      <c r="E77" s="21">
        <f>Table3[[#This Row],[Spain]]-'Cumulative Deaths'!E76</f>
        <v>7</v>
      </c>
      <c r="F77" s="21">
        <f>Table3[[#This Row],[USA]]-'Cumulative Deaths'!F76</f>
        <v>1164</v>
      </c>
      <c r="G77" s="21">
        <f>Table3[[#This Row],[France]]-'Cumulative Deaths'!G76</f>
        <v>52</v>
      </c>
      <c r="H77" s="21">
        <f>Table3[[#This Row],[Iran]]-'Cumulative Deaths'!H76</f>
        <v>57</v>
      </c>
      <c r="I77" s="21">
        <f>Table3[[#This Row],[Germany]]-'Cumulative Deaths'!I76</f>
        <v>4</v>
      </c>
      <c r="J77" s="21">
        <f>Table3[[#This Row],[South Korea]]-'Cumulative Deaths'!J76</f>
        <v>0</v>
      </c>
      <c r="K77" s="21">
        <f>Table3[[#This Row],[UK]]-'Cumulative Deaths'!K76</f>
        <v>215</v>
      </c>
      <c r="L77" s="21">
        <f>Table3[[#This Row],[Canada]]-'Cumulative Deaths'!L76</f>
        <v>94</v>
      </c>
      <c r="M77" s="21">
        <f>Table3[[#This Row],[India ]]-'Cumulative Deaths'!M76</f>
        <v>210</v>
      </c>
      <c r="N77" s="21">
        <f>Table3[[#This Row],[Japan]]-'Cumulative Deaths'!N76</f>
        <v>5</v>
      </c>
      <c r="O77" s="21">
        <f>Table3[[#This Row],[Australia]]-'Cumulative Deaths'!O76</f>
        <v>0</v>
      </c>
      <c r="P77" s="21">
        <f>Table3[[#This Row],[Brazil]]-'Cumulative Deaths'!P76</f>
        <v>1116</v>
      </c>
      <c r="Q77" s="21">
        <f>Table3[[#This Row],[Russia]]-'Cumulative Deaths'!Q76</f>
        <v>181</v>
      </c>
      <c r="R77" s="21">
        <f>Table3[[#This Row],[Turkey]]-'Cumulative Deaths'!R76</f>
        <v>26</v>
      </c>
    </row>
    <row r="78" spans="2:18" x14ac:dyDescent="0.3">
      <c r="B78" s="2">
        <v>43982</v>
      </c>
      <c r="C78" s="21">
        <f>Table3[[#This Row],[China]]-'Cumulative Deaths'!C77</f>
        <v>0</v>
      </c>
      <c r="D78" s="21">
        <f>Table3[[#This Row],[Italy]]-'Cumulative Deaths'!D77</f>
        <v>75</v>
      </c>
      <c r="E78" s="21">
        <f>Table3[[#This Row],[Spain]]-'Cumulative Deaths'!E77</f>
        <v>2</v>
      </c>
      <c r="F78" s="21">
        <f>Table3[[#This Row],[USA]]-'Cumulative Deaths'!F77</f>
        <v>900</v>
      </c>
      <c r="G78" s="21">
        <f>Table3[[#This Row],[France]]-'Cumulative Deaths'!G77</f>
        <v>57</v>
      </c>
      <c r="H78" s="21">
        <f>Table3[[#This Row],[Iran]]-'Cumulative Deaths'!H77</f>
        <v>63</v>
      </c>
      <c r="I78" s="21">
        <f>Table3[[#This Row],[Germany]]-'Cumulative Deaths'!I77</f>
        <v>5</v>
      </c>
      <c r="J78" s="21">
        <f>Table3[[#This Row],[South Korea]]-'Cumulative Deaths'!J77</f>
        <v>1</v>
      </c>
      <c r="K78" s="21">
        <f>Table3[[#This Row],[UK]]-'Cumulative Deaths'!K77</f>
        <v>113</v>
      </c>
      <c r="L78" s="21">
        <f>Table3[[#This Row],[Canada]]-'Cumulative Deaths'!L77</f>
        <v>19</v>
      </c>
      <c r="M78" s="21">
        <f>Table3[[#This Row],[India ]]-'Cumulative Deaths'!M77</f>
        <v>221</v>
      </c>
      <c r="N78" s="21">
        <f>Table3[[#This Row],[Japan]]-'Cumulative Deaths'!N77</f>
        <v>3</v>
      </c>
      <c r="O78" s="21">
        <f>Table3[[#This Row],[Australia]]-'Cumulative Deaths'!O77</f>
        <v>0</v>
      </c>
      <c r="P78" s="21">
        <f>Table3[[#This Row],[Brazil]]-'Cumulative Deaths'!P77</f>
        <v>857</v>
      </c>
      <c r="Q78" s="21">
        <f>Table3[[#This Row],[Russia]]-'Cumulative Deaths'!Q77</f>
        <v>138</v>
      </c>
      <c r="R78" s="21">
        <f>Table3[[#This Row],[Turkey]]-'Cumulative Deaths'!R77</f>
        <v>25</v>
      </c>
    </row>
    <row r="79" spans="2:18" x14ac:dyDescent="0.3">
      <c r="B79" s="2">
        <v>43983</v>
      </c>
      <c r="C79" s="21">
        <f>Table3[[#This Row],[China]]-'Cumulative Deaths'!C78</f>
        <v>0</v>
      </c>
      <c r="D79" s="21">
        <f>Table3[[#This Row],[Italy]]-'Cumulative Deaths'!D78</f>
        <v>60</v>
      </c>
      <c r="E79" s="21">
        <f>Table3[[#This Row],[Spain]]-'Cumulative Deaths'!E78</f>
        <v>0</v>
      </c>
      <c r="F79" s="21">
        <f>Table3[[#This Row],[USA]]-'Cumulative Deaths'!F78</f>
        <v>446</v>
      </c>
      <c r="G79" s="21">
        <f>Table3[[#This Row],[France]]-'Cumulative Deaths'!G78</f>
        <v>31</v>
      </c>
      <c r="H79" s="21">
        <f>Table3[[#This Row],[Iran]]-'Cumulative Deaths'!H78</f>
        <v>81</v>
      </c>
      <c r="I79" s="21">
        <f>Table3[[#This Row],[Germany]]-'Cumulative Deaths'!I78</f>
        <v>0</v>
      </c>
      <c r="J79" s="21">
        <f>Table3[[#This Row],[South Korea]]-'Cumulative Deaths'!J78</f>
        <v>1</v>
      </c>
      <c r="K79" s="21">
        <f>Table3[[#This Row],[UK]]-'Cumulative Deaths'!K78</f>
        <v>0</v>
      </c>
      <c r="L79" s="21">
        <f>Table3[[#This Row],[Canada]]-'Cumulative Deaths'!L78</f>
        <v>233</v>
      </c>
      <c r="M79" s="21">
        <f>Table3[[#This Row],[India ]]-'Cumulative Deaths'!M78</f>
        <v>197</v>
      </c>
      <c r="N79" s="21">
        <f>Table3[[#This Row],[Japan]]-'Cumulative Deaths'!N78</f>
        <v>1</v>
      </c>
      <c r="O79" s="21">
        <f>Table3[[#This Row],[Australia]]-'Cumulative Deaths'!O78</f>
        <v>0</v>
      </c>
      <c r="P79" s="21">
        <f>Table3[[#This Row],[Brazil]]-'Cumulative Deaths'!P78</f>
        <v>469</v>
      </c>
      <c r="Q79" s="21">
        <f>Table3[[#This Row],[Russia]]-'Cumulative Deaths'!Q78</f>
        <v>162</v>
      </c>
      <c r="R79" s="21">
        <f>Table3[[#This Row],[Turkey]]-'Cumulative Deaths'!R78</f>
        <v>0</v>
      </c>
    </row>
    <row r="80" spans="2:18" x14ac:dyDescent="0.3">
      <c r="B80" s="2">
        <v>43984</v>
      </c>
      <c r="C80" s="21">
        <f>Table3[[#This Row],[China]]-'Cumulative Deaths'!C79</f>
        <v>0</v>
      </c>
      <c r="D80" s="21">
        <f>Table3[[#This Row],[Italy]]-'Cumulative Deaths'!D79</f>
        <v>55</v>
      </c>
      <c r="E80" s="21">
        <f>Table3[[#This Row],[Spain]]-'Cumulative Deaths'!E79</f>
        <v>0</v>
      </c>
      <c r="F80" s="21">
        <f>Table3[[#This Row],[USA]]-'Cumulative Deaths'!F79</f>
        <v>1207</v>
      </c>
      <c r="G80" s="21">
        <f>Table3[[#This Row],[France]]-'Cumulative Deaths'!G79</f>
        <v>31</v>
      </c>
      <c r="H80" s="21">
        <f>Table3[[#This Row],[Iran]]-'Cumulative Deaths'!H79</f>
        <v>64</v>
      </c>
      <c r="I80" s="21">
        <f>Table3[[#This Row],[Germany]]-'Cumulative Deaths'!I79</f>
        <v>46</v>
      </c>
      <c r="J80" s="21">
        <f>Table3[[#This Row],[South Korea]]-'Cumulative Deaths'!J79</f>
        <v>1</v>
      </c>
      <c r="K80" s="21">
        <f>Table3[[#This Row],[UK]]-'Cumulative Deaths'!K79</f>
        <v>880</v>
      </c>
      <c r="L80" s="21">
        <f>Table3[[#This Row],[Canada]]-'Cumulative Deaths'!L79</f>
        <v>70</v>
      </c>
      <c r="M80" s="21">
        <f>Table3[[#This Row],[India ]]-'Cumulative Deaths'!M79</f>
        <v>226</v>
      </c>
      <c r="N80" s="21">
        <f>Table3[[#This Row],[Japan]]-'Cumulative Deaths'!N79</f>
        <v>3</v>
      </c>
      <c r="O80" s="21">
        <f>Table3[[#This Row],[Australia]]-'Cumulative Deaths'!O79</f>
        <v>0</v>
      </c>
      <c r="P80" s="21">
        <f>Table3[[#This Row],[Brazil]]-'Cumulative Deaths'!P79</f>
        <v>811</v>
      </c>
      <c r="Q80" s="21">
        <f>Table3[[#This Row],[Russia]]-'Cumulative Deaths'!Q79</f>
        <v>182</v>
      </c>
      <c r="R80" s="21">
        <f>Table3[[#This Row],[Turkey]]-'Cumulative Deaths'!R79</f>
        <v>45</v>
      </c>
    </row>
    <row r="81" spans="2:19" x14ac:dyDescent="0.3">
      <c r="B81" s="2">
        <v>43985</v>
      </c>
      <c r="C81" s="21">
        <f>Table3[[#This Row],[China]]-'Cumulative Deaths'!C80</f>
        <v>0</v>
      </c>
      <c r="D81" s="21">
        <f>Table3[[#This Row],[Italy]]-'Cumulative Deaths'!D80</f>
        <v>71</v>
      </c>
      <c r="E81" s="21">
        <f>Table3[[#This Row],[Spain]]-'Cumulative Deaths'!E80</f>
        <v>1</v>
      </c>
      <c r="F81" s="21">
        <f>Table3[[#This Row],[USA]]-'Cumulative Deaths'!F80</f>
        <v>1037</v>
      </c>
      <c r="G81" s="21">
        <f>Table3[[#This Row],[France]]-'Cumulative Deaths'!G80</f>
        <v>107</v>
      </c>
      <c r="H81" s="21">
        <f>Table3[[#This Row],[Iran]]-'Cumulative Deaths'!H80</f>
        <v>70</v>
      </c>
      <c r="I81" s="21">
        <f>Table3[[#This Row],[Germany]]-'Cumulative Deaths'!I80</f>
        <v>32</v>
      </c>
      <c r="J81" s="21">
        <f>Table3[[#This Row],[South Korea]]-'Cumulative Deaths'!J80</f>
        <v>1</v>
      </c>
      <c r="K81" s="21">
        <f>Table3[[#This Row],[UK]]-'Cumulative Deaths'!K80</f>
        <v>359</v>
      </c>
      <c r="L81" s="21">
        <f>Table3[[#This Row],[Canada]]-'Cumulative Deaths'!L80</f>
        <v>100</v>
      </c>
      <c r="M81" s="21">
        <f>Table3[[#This Row],[India ]]-'Cumulative Deaths'!M80</f>
        <v>259</v>
      </c>
      <c r="N81" s="21">
        <f>Table3[[#This Row],[Japan]]-'Cumulative Deaths'!N80</f>
        <v>4</v>
      </c>
      <c r="O81" s="21">
        <f>Table3[[#This Row],[Australia]]-'Cumulative Deaths'!O80</f>
        <v>0</v>
      </c>
      <c r="P81" s="21">
        <f>Table3[[#This Row],[Brazil]]-'Cumulative Deaths'!P80</f>
        <v>1265</v>
      </c>
      <c r="Q81" s="21">
        <f>Table3[[#This Row],[Russia]]-'Cumulative Deaths'!Q80</f>
        <v>178</v>
      </c>
      <c r="R81" s="21">
        <f>Table3[[#This Row],[Turkey]]-'Cumulative Deaths'!R80</f>
        <v>24</v>
      </c>
    </row>
    <row r="82" spans="2:19" x14ac:dyDescent="0.3">
      <c r="B82" s="2">
        <v>43986</v>
      </c>
      <c r="C82" s="21">
        <f>Table3[[#This Row],[China]]-'Cumulative Deaths'!C81</f>
        <v>0</v>
      </c>
      <c r="D82" s="21">
        <f>Table3[[#This Row],[Italy]]-'Cumulative Deaths'!D81</f>
        <v>88</v>
      </c>
      <c r="E82" s="21">
        <f>Table3[[#This Row],[Spain]]-'Cumulative Deaths'!E81</f>
        <v>5</v>
      </c>
      <c r="F82" s="21">
        <f>Table3[[#This Row],[USA]]-'Cumulative Deaths'!F81</f>
        <v>966</v>
      </c>
      <c r="G82" s="21">
        <f>Table3[[#This Row],[France]]-'Cumulative Deaths'!G81</f>
        <v>81</v>
      </c>
      <c r="H82" s="21">
        <f>Table3[[#This Row],[Iran]]-'Cumulative Deaths'!H81</f>
        <v>59</v>
      </c>
      <c r="I82" s="21">
        <f>Table3[[#This Row],[Germany]]-'Cumulative Deaths'!I81</f>
        <v>28</v>
      </c>
      <c r="J82" s="21">
        <f>Table3[[#This Row],[South Korea]]-'Cumulative Deaths'!J81</f>
        <v>0</v>
      </c>
      <c r="K82" s="21">
        <f>Table3[[#This Row],[UK]]-'Cumulative Deaths'!K81</f>
        <v>176</v>
      </c>
      <c r="L82" s="21">
        <f>Table3[[#This Row],[Canada]]-'Cumulative Deaths'!L81</f>
        <v>141</v>
      </c>
      <c r="M82" s="21">
        <f>Table3[[#This Row],[India ]]-'Cumulative Deaths'!M81</f>
        <v>230</v>
      </c>
      <c r="N82" s="21">
        <f>Table3[[#This Row],[Japan]]-'Cumulative Deaths'!N81</f>
        <v>5</v>
      </c>
      <c r="O82" s="21">
        <f>Table3[[#This Row],[Australia]]-'Cumulative Deaths'!O81</f>
        <v>0</v>
      </c>
      <c r="P82" s="21">
        <f>Table3[[#This Row],[Brazil]]-'Cumulative Deaths'!P81</f>
        <v>1271</v>
      </c>
      <c r="Q82" s="21">
        <f>Table3[[#This Row],[Russia]]-'Cumulative Deaths'!Q81</f>
        <v>169</v>
      </c>
      <c r="R82" s="21">
        <f>Table3[[#This Row],[Turkey]]-'Cumulative Deaths'!R81</f>
        <v>21</v>
      </c>
    </row>
    <row r="83" spans="2:19" x14ac:dyDescent="0.3">
      <c r="B83" s="2">
        <v>43987</v>
      </c>
      <c r="C83" s="21">
        <f>Table3[[#This Row],[China]]-'Cumulative Deaths'!C82</f>
        <v>0</v>
      </c>
      <c r="D83" s="21">
        <f>Table3[[#This Row],[Italy]]-'Cumulative Deaths'!D82</f>
        <v>85</v>
      </c>
      <c r="E83" s="21">
        <f>Table3[[#This Row],[Spain]]-'Cumulative Deaths'!E82</f>
        <v>1</v>
      </c>
      <c r="F83" s="21">
        <f>Table3[[#This Row],[USA]]-'Cumulative Deaths'!F82</f>
        <v>1105</v>
      </c>
      <c r="G83" s="21">
        <f>Table3[[#This Row],[France]]-'Cumulative Deaths'!G82</f>
        <v>90</v>
      </c>
      <c r="H83" s="21">
        <f>Table3[[#This Row],[Iran]]-'Cumulative Deaths'!H82</f>
        <v>63</v>
      </c>
      <c r="I83" s="21">
        <f>Table3[[#This Row],[Germany]]-'Cumulative Deaths'!I82</f>
        <v>28</v>
      </c>
      <c r="J83" s="21">
        <f>Table3[[#This Row],[South Korea]]-'Cumulative Deaths'!J82</f>
        <v>0</v>
      </c>
      <c r="K83" s="21">
        <f>Table3[[#This Row],[UK]]-'Cumulative Deaths'!K82</f>
        <v>357</v>
      </c>
      <c r="L83" s="21">
        <f>Table3[[#This Row],[Canada]]-'Cumulative Deaths'!L82</f>
        <v>66</v>
      </c>
      <c r="M83" s="21">
        <f>Table3[[#This Row],[India ]]-'Cumulative Deaths'!M82</f>
        <v>331</v>
      </c>
      <c r="N83" s="21">
        <f>Table3[[#This Row],[Japan]]-'Cumulative Deaths'!N82</f>
        <v>0</v>
      </c>
      <c r="O83" s="21">
        <f>Table3[[#This Row],[Australia]]-'Cumulative Deaths'!O82</f>
        <v>0</v>
      </c>
      <c r="P83" s="21">
        <f>Table3[[#This Row],[Brazil]]-'Cumulative Deaths'!P82</f>
        <v>1524</v>
      </c>
      <c r="Q83" s="21">
        <f>Table3[[#This Row],[Russia]]-'Cumulative Deaths'!Q82</f>
        <v>144</v>
      </c>
      <c r="R83" s="21">
        <f>Table3[[#This Row],[Turkey]]-'Cumulative Deaths'!R82</f>
        <v>18</v>
      </c>
    </row>
    <row r="84" spans="2:19" x14ac:dyDescent="0.3">
      <c r="B84" s="2">
        <v>43988</v>
      </c>
      <c r="C84" s="21">
        <f>Table3[[#This Row],[China]]-'Cumulative Deaths'!C83</f>
        <v>0</v>
      </c>
      <c r="D84" s="21">
        <f>Table3[[#This Row],[Italy]]-'Cumulative Deaths'!D83</f>
        <v>72</v>
      </c>
      <c r="E84" s="21">
        <f>Table3[[#This Row],[Spain]]-'Cumulative Deaths'!E83</f>
        <v>1</v>
      </c>
      <c r="F84" s="21">
        <f>Table3[[#This Row],[USA]]-'Cumulative Deaths'!F83</f>
        <v>1078</v>
      </c>
      <c r="G84" s="21">
        <f>Table3[[#This Row],[France]]-'Cumulative Deaths'!G83</f>
        <v>0</v>
      </c>
      <c r="H84" s="21">
        <f>Table3[[#This Row],[Iran]]-'Cumulative Deaths'!H83</f>
        <v>75</v>
      </c>
      <c r="I84" s="21">
        <f>Table3[[#This Row],[Germany]]-'Cumulative Deaths'!I83</f>
        <v>27</v>
      </c>
      <c r="J84" s="21">
        <f>Table3[[#This Row],[South Korea]]-'Cumulative Deaths'!J83</f>
        <v>0</v>
      </c>
      <c r="K84" s="21">
        <f>Table3[[#This Row],[UK]]-'Cumulative Deaths'!K83</f>
        <v>204</v>
      </c>
      <c r="L84" s="21">
        <f>Table3[[#This Row],[Canada]]-'Cumulative Deaths'!L83</f>
        <v>71</v>
      </c>
      <c r="M84" s="21">
        <f>Table3[[#This Row],[India ]]-'Cumulative Deaths'!M83</f>
        <v>297</v>
      </c>
      <c r="N84" s="21">
        <f>Table3[[#This Row],[Japan]]-'Cumulative Deaths'!N83</f>
        <v>6</v>
      </c>
      <c r="O84" s="21">
        <f>Table3[[#This Row],[Australia]]-'Cumulative Deaths'!O83</f>
        <v>0</v>
      </c>
      <c r="P84" s="21">
        <f>Table3[[#This Row],[Brazil]]-'Cumulative Deaths'!P83</f>
        <v>999</v>
      </c>
      <c r="Q84" s="21">
        <f>Table3[[#This Row],[Russia]]-'Cumulative Deaths'!Q83</f>
        <v>197</v>
      </c>
      <c r="R84" s="21">
        <f>Table3[[#This Row],[Turkey]]-'Cumulative Deaths'!R83</f>
        <v>0</v>
      </c>
    </row>
    <row r="85" spans="2:19" x14ac:dyDescent="0.3">
      <c r="B85" s="2">
        <v>43989</v>
      </c>
      <c r="C85" s="21">
        <f>Table3[[#This Row],[China]]-'Cumulative Deaths'!C84</f>
        <v>0</v>
      </c>
      <c r="D85" s="21">
        <f>Table3[[#This Row],[Italy]]-'Cumulative Deaths'!D84</f>
        <v>53</v>
      </c>
      <c r="E85" s="21">
        <f>Table3[[#This Row],[Spain]]-'Cumulative Deaths'!E84</f>
        <v>1</v>
      </c>
      <c r="F85" s="21">
        <f>Table3[[#This Row],[USA]]-'Cumulative Deaths'!F84</f>
        <v>489</v>
      </c>
      <c r="G85" s="21">
        <f>Table3[[#This Row],[France]]-'Cumulative Deaths'!G84</f>
        <v>44</v>
      </c>
      <c r="H85" s="21">
        <f>Table3[[#This Row],[Iran]]-'Cumulative Deaths'!H84</f>
        <v>72</v>
      </c>
      <c r="I85" s="21">
        <f>Table3[[#This Row],[Germany]]-'Cumulative Deaths'!I84</f>
        <v>6</v>
      </c>
      <c r="J85" s="21">
        <f>Table3[[#This Row],[South Korea]]-'Cumulative Deaths'!J84</f>
        <v>0</v>
      </c>
      <c r="K85" s="21">
        <f>Table3[[#This Row],[UK]]-'Cumulative Deaths'!K84</f>
        <v>77</v>
      </c>
      <c r="L85" s="21">
        <f>Table3[[#This Row],[Canada]]-'Cumulative Deaths'!L84</f>
        <v>27</v>
      </c>
      <c r="M85" s="21">
        <f>Table3[[#This Row],[India ]]-'Cumulative Deaths'!M84</f>
        <v>261</v>
      </c>
      <c r="N85" s="21">
        <f>Table3[[#This Row],[Japan]]-'Cumulative Deaths'!N84</f>
        <v>0</v>
      </c>
      <c r="O85" s="21">
        <f>Table3[[#This Row],[Australia]]-'Cumulative Deaths'!O84</f>
        <v>0</v>
      </c>
      <c r="P85" s="21">
        <f>Table3[[#This Row],[Brazil]]-'Cumulative Deaths'!P84</f>
        <v>867</v>
      </c>
      <c r="Q85" s="21">
        <f>Table3[[#This Row],[Russia]]-'Cumulative Deaths'!Q84</f>
        <v>134</v>
      </c>
      <c r="R85" s="21">
        <f>Table3[[#This Row],[Turkey]]-'Cumulative Deaths'!R84</f>
        <v>44</v>
      </c>
    </row>
    <row r="86" spans="2:19" x14ac:dyDescent="0.3">
      <c r="B86" s="2">
        <v>43990</v>
      </c>
      <c r="C86" s="21">
        <f>Table3[[#This Row],[China]]-'Cumulative Deaths'!C85</f>
        <v>0</v>
      </c>
      <c r="D86" s="21">
        <f>Table3[[#This Row],[Italy]]-'Cumulative Deaths'!D85</f>
        <v>65</v>
      </c>
      <c r="E86" s="21">
        <f>Table3[[#This Row],[Spain]]-'Cumulative Deaths'!E85</f>
        <v>0</v>
      </c>
      <c r="F86" s="21">
        <f>Table3[[#This Row],[USA]]-'Cumulative Deaths'!F85</f>
        <v>440</v>
      </c>
      <c r="G86" s="21">
        <f>Table3[[#This Row],[France]]-'Cumulative Deaths'!G85</f>
        <v>0</v>
      </c>
      <c r="H86" s="21">
        <f>Table3[[#This Row],[Iran]]-'Cumulative Deaths'!H85</f>
        <v>70</v>
      </c>
      <c r="I86" s="21">
        <f>Table3[[#This Row],[Germany]]-'Cumulative Deaths'!I85</f>
        <v>7</v>
      </c>
      <c r="J86" s="21">
        <f>Table3[[#This Row],[South Korea]]-'Cumulative Deaths'!J85</f>
        <v>0</v>
      </c>
      <c r="K86" s="21">
        <f>Table3[[#This Row],[UK]]-'Cumulative Deaths'!K85</f>
        <v>37</v>
      </c>
      <c r="L86" s="21">
        <f>Table3[[#This Row],[Canada]]-'Cumulative Deaths'!L85</f>
        <v>30</v>
      </c>
      <c r="M86" s="21">
        <f>Table3[[#This Row],[India ]]-'Cumulative Deaths'!M85</f>
        <v>266</v>
      </c>
      <c r="N86" s="21">
        <f>Table3[[#This Row],[Japan]]-'Cumulative Deaths'!N85</f>
        <v>3</v>
      </c>
      <c r="O86" s="21">
        <f>Table3[[#This Row],[Australia]]-'Cumulative Deaths'!O85</f>
        <v>0</v>
      </c>
      <c r="P86" s="21">
        <f>Table3[[#This Row],[Brazil]]-'Cumulative Deaths'!P85</f>
        <v>1234</v>
      </c>
      <c r="Q86" s="21">
        <f>Table3[[#This Row],[Russia]]-'Cumulative Deaths'!Q85</f>
        <v>112</v>
      </c>
      <c r="R86" s="21">
        <f>Table3[[#This Row],[Turkey]]-'Cumulative Deaths'!R85</f>
        <v>19</v>
      </c>
    </row>
    <row r="87" spans="2:19" x14ac:dyDescent="0.3">
      <c r="B87" s="2">
        <v>43991</v>
      </c>
      <c r="C87" s="21">
        <f>Table3[[#This Row],[China]]-'Cumulative Deaths'!C86</f>
        <v>0</v>
      </c>
      <c r="D87" s="21">
        <f>Table3[[#This Row],[Italy]]-'Cumulative Deaths'!D86</f>
        <v>79</v>
      </c>
      <c r="E87" s="21">
        <f>Table3[[#This Row],[Spain]]-'Cumulative Deaths'!E86</f>
        <v>0</v>
      </c>
      <c r="F87" s="21">
        <f>Table3[[#This Row],[USA]]-'Cumulative Deaths'!F86</f>
        <v>837</v>
      </c>
      <c r="G87" s="21">
        <f>Table3[[#This Row],[France]]-'Cumulative Deaths'!G86</f>
        <v>54</v>
      </c>
      <c r="H87" s="21">
        <f>Table3[[#This Row],[Iran]]-'Cumulative Deaths'!H86</f>
        <v>74</v>
      </c>
      <c r="I87" s="21">
        <f>Table3[[#This Row],[Germany]]-'Cumulative Deaths'!I86</f>
        <v>16</v>
      </c>
      <c r="J87" s="21">
        <f>Table3[[#This Row],[South Korea]]-'Cumulative Deaths'!J86</f>
        <v>1</v>
      </c>
      <c r="K87" s="21">
        <f>Table3[[#This Row],[UK]]-'Cumulative Deaths'!K86</f>
        <v>304</v>
      </c>
      <c r="L87" s="21">
        <f>Table3[[#This Row],[Canada]]-'Cumulative Deaths'!L86</f>
        <v>19</v>
      </c>
      <c r="M87" s="21">
        <f>Table3[[#This Row],[India ]]-'Cumulative Deaths'!M86</f>
        <v>239</v>
      </c>
      <c r="N87" s="21">
        <f>Table3[[#This Row],[Japan]]-'Cumulative Deaths'!N86</f>
        <v>1</v>
      </c>
      <c r="O87" s="21">
        <f>Table3[[#This Row],[Australia]]-'Cumulative Deaths'!O86</f>
        <v>0</v>
      </c>
      <c r="P87" s="21">
        <f>Table3[[#This Row],[Brazil]]-'Cumulative Deaths'!P86</f>
        <v>528</v>
      </c>
      <c r="Q87" s="21">
        <f>Table3[[#This Row],[Russia]]-'Cumulative Deaths'!Q86</f>
        <v>171</v>
      </c>
      <c r="R87" s="21">
        <f>Table3[[#This Row],[Turkey]]-'Cumulative Deaths'!R86</f>
        <v>18</v>
      </c>
    </row>
    <row r="88" spans="2:19" x14ac:dyDescent="0.3">
      <c r="B88" s="2">
        <v>43992</v>
      </c>
      <c r="C88" s="21">
        <f>Table3[[#This Row],[China]]-'Cumulative Deaths'!C87</f>
        <v>0</v>
      </c>
      <c r="D88" s="21">
        <f>Table3[[#This Row],[Italy]]-'Cumulative Deaths'!D87</f>
        <v>71</v>
      </c>
      <c r="E88" s="21">
        <f>Table3[[#This Row],[Spain]]-'Cumulative Deaths'!E87</f>
        <v>0</v>
      </c>
      <c r="F88" s="21">
        <f>Table3[[#This Row],[USA]]-'Cumulative Deaths'!F87</f>
        <v>1155</v>
      </c>
      <c r="G88" s="21">
        <f>Table3[[#This Row],[France]]-'Cumulative Deaths'!G87</f>
        <v>87</v>
      </c>
      <c r="H88" s="21">
        <f>Table3[[#This Row],[Iran]]-'Cumulative Deaths'!H87</f>
        <v>81</v>
      </c>
      <c r="I88" s="21">
        <f>Table3[[#This Row],[Germany]]-'Cumulative Deaths'!I87</f>
        <v>39</v>
      </c>
      <c r="J88" s="21">
        <f>Table3[[#This Row],[South Korea]]-'Cumulative Deaths'!J87</f>
        <v>2</v>
      </c>
      <c r="K88" s="21">
        <f>Table3[[#This Row],[UK]]-'Cumulative Deaths'!K87</f>
        <v>245</v>
      </c>
      <c r="L88" s="21">
        <f>Table3[[#This Row],[Canada]]-'Cumulative Deaths'!L87</f>
        <v>111</v>
      </c>
      <c r="M88" s="21">
        <f>Table3[[#This Row],[India ]]-'Cumulative Deaths'!M87</f>
        <v>394</v>
      </c>
      <c r="N88" s="21">
        <f>Table3[[#This Row],[Japan]]-'Cumulative Deaths'!N87</f>
        <v>2</v>
      </c>
      <c r="O88" s="21">
        <f>Table3[[#This Row],[Australia]]-'Cumulative Deaths'!O87</f>
        <v>0</v>
      </c>
      <c r="P88" s="21">
        <f>Table3[[#This Row],[Brazil]]-'Cumulative Deaths'!P87</f>
        <v>861</v>
      </c>
      <c r="Q88" s="21">
        <f>Table3[[#This Row],[Russia]]-'Cumulative Deaths'!Q87</f>
        <v>216</v>
      </c>
      <c r="R88" s="21">
        <f>Table3[[#This Row],[Turkey]]-'Cumulative Deaths'!R87</f>
        <v>17</v>
      </c>
    </row>
    <row r="89" spans="2:19" x14ac:dyDescent="0.3">
      <c r="B89" s="2">
        <v>43993</v>
      </c>
      <c r="C89" s="21">
        <f>Table3[[#This Row],[China]]-'Cumulative Deaths'!C88</f>
        <v>0</v>
      </c>
      <c r="D89" s="21">
        <f>Table3[[#This Row],[Italy]]-'Cumulative Deaths'!D88</f>
        <v>53</v>
      </c>
      <c r="E89" s="21">
        <f>Table3[[#This Row],[Spain]]-'Cumulative Deaths'!E88</f>
        <v>0</v>
      </c>
      <c r="F89" s="21">
        <f>Table3[[#This Row],[USA]]-'Cumulative Deaths'!F88</f>
        <v>892</v>
      </c>
      <c r="G89" s="21">
        <f>Table3[[#This Row],[France]]-'Cumulative Deaths'!G88</f>
        <v>23</v>
      </c>
      <c r="H89" s="21">
        <f>Table3[[#This Row],[Iran]]-'Cumulative Deaths'!H88</f>
        <v>78</v>
      </c>
      <c r="I89" s="21">
        <f>Table3[[#This Row],[Germany]]-'Cumulative Deaths'!I88</f>
        <v>0</v>
      </c>
      <c r="J89" s="21">
        <f>Table3[[#This Row],[South Korea]]-'Cumulative Deaths'!J88</f>
        <v>0</v>
      </c>
      <c r="K89" s="21">
        <f>Table3[[#This Row],[UK]]-'Cumulative Deaths'!K88</f>
        <v>151</v>
      </c>
      <c r="L89" s="21">
        <f>Table3[[#This Row],[Canada]]-'Cumulative Deaths'!L88</f>
        <v>36</v>
      </c>
      <c r="M89" s="21">
        <f>Table3[[#This Row],[India ]]-'Cumulative Deaths'!M88</f>
        <v>392</v>
      </c>
      <c r="N89" s="21">
        <f>Table3[[#This Row],[Japan]]-'Cumulative Deaths'!N88</f>
        <v>0</v>
      </c>
      <c r="O89" s="21">
        <f>Table3[[#This Row],[Australia]]-'Cumulative Deaths'!O88</f>
        <v>0</v>
      </c>
      <c r="P89" s="21">
        <f>Table3[[#This Row],[Brazil]]-'Cumulative Deaths'!P88</f>
        <v>1575</v>
      </c>
      <c r="Q89" s="21">
        <f>Table3[[#This Row],[Russia]]-'Cumulative Deaths'!Q88</f>
        <v>174</v>
      </c>
      <c r="R89" s="21">
        <f>Table3[[#This Row],[Turkey]]-'Cumulative Deaths'!R88</f>
        <v>17</v>
      </c>
    </row>
    <row r="90" spans="2:19" x14ac:dyDescent="0.3">
      <c r="B90" s="2">
        <v>43994</v>
      </c>
      <c r="C90" s="21">
        <f>Table3[[#This Row],[China]]-'Cumulative Deaths'!C89</f>
        <v>0</v>
      </c>
      <c r="D90" s="21">
        <f>Table3[[#This Row],[Italy]]-'Cumulative Deaths'!D89</f>
        <v>56</v>
      </c>
      <c r="E90" s="21">
        <f>Table3[[#This Row],[Spain]]-'Cumulative Deaths'!E89</f>
        <v>0</v>
      </c>
      <c r="F90" s="21">
        <f>Table3[[#This Row],[USA]]-'Cumulative Deaths'!F89</f>
        <v>865</v>
      </c>
      <c r="G90" s="21">
        <f>Table3[[#This Row],[France]]-'Cumulative Deaths'!G89</f>
        <v>27</v>
      </c>
      <c r="H90" s="21">
        <f>Table3[[#This Row],[Iran]]-'Cumulative Deaths'!H89</f>
        <v>75</v>
      </c>
      <c r="I90" s="21">
        <f>Table3[[#This Row],[Germany]]-'Cumulative Deaths'!I89</f>
        <v>0</v>
      </c>
      <c r="J90" s="21">
        <f>Table3[[#This Row],[South Korea]]-'Cumulative Deaths'!J89</f>
        <v>1</v>
      </c>
      <c r="K90" s="21">
        <f>Table3[[#This Row],[UK]]-'Cumulative Deaths'!K89</f>
        <v>202</v>
      </c>
      <c r="L90" s="21">
        <f>Table3[[#This Row],[Canada]]-'Cumulative Deaths'!L89</f>
        <v>52</v>
      </c>
      <c r="M90" s="21">
        <f>Table3[[#This Row],[India ]]-'Cumulative Deaths'!M89</f>
        <v>392</v>
      </c>
      <c r="N90" s="21">
        <f>Table3[[#This Row],[Japan]]-'Cumulative Deaths'!N89</f>
        <v>3</v>
      </c>
      <c r="O90" s="21">
        <f>Table3[[#This Row],[Australia]]-'Cumulative Deaths'!O89</f>
        <v>0</v>
      </c>
      <c r="P90" s="21">
        <f>Table3[[#This Row],[Brazil]]-'Cumulative Deaths'!P89</f>
        <v>886</v>
      </c>
      <c r="Q90" s="21">
        <f>Table3[[#This Row],[Russia]]-'Cumulative Deaths'!Q89</f>
        <v>183</v>
      </c>
      <c r="R90" s="21">
        <f>Table3[[#This Row],[Turkey]]-'Cumulative Deaths'!R89</f>
        <v>15</v>
      </c>
    </row>
    <row r="91" spans="2:19" x14ac:dyDescent="0.3">
      <c r="B91" s="2">
        <v>43995</v>
      </c>
      <c r="C91" s="21">
        <f>Table3[[#This Row],[China]]-'Cumulative Deaths'!C90</f>
        <v>0</v>
      </c>
      <c r="D91" s="21">
        <f>Table3[[#This Row],[Italy]]-'Cumulative Deaths'!D90</f>
        <v>82</v>
      </c>
      <c r="E91" s="21">
        <f>Table3[[#This Row],[Spain]]-'Cumulative Deaths'!E90</f>
        <v>0</v>
      </c>
      <c r="F91" s="21">
        <f>Table3[[#This Row],[USA]]-'Cumulative Deaths'!F90</f>
        <v>847</v>
      </c>
      <c r="G91" s="21">
        <f>Table3[[#This Row],[France]]-'Cumulative Deaths'!G90</f>
        <v>52</v>
      </c>
      <c r="H91" s="21">
        <f>Table3[[#This Row],[Iran]]-'Cumulative Deaths'!H90</f>
        <v>71</v>
      </c>
      <c r="I91" s="21">
        <f>Table3[[#This Row],[Germany]]-'Cumulative Deaths'!I90</f>
        <v>42</v>
      </c>
      <c r="J91" s="21">
        <f>Table3[[#This Row],[South Korea]]-'Cumulative Deaths'!J90</f>
        <v>0</v>
      </c>
      <c r="K91" s="21">
        <f>Table3[[#This Row],[UK]]-'Cumulative Deaths'!K90</f>
        <v>181</v>
      </c>
      <c r="L91" s="21">
        <f>Table3[[#This Row],[Canada]]-'Cumulative Deaths'!L90</f>
        <v>57</v>
      </c>
      <c r="M91" s="21">
        <f>Table3[[#This Row],[India ]]-'Cumulative Deaths'!M90</f>
        <v>315</v>
      </c>
      <c r="N91" s="21">
        <f>Table3[[#This Row],[Japan]]-'Cumulative Deaths'!N90</f>
        <v>2</v>
      </c>
      <c r="O91" s="21">
        <f>Table3[[#This Row],[Australia]]-'Cumulative Deaths'!O90</f>
        <v>0</v>
      </c>
      <c r="P91" s="21">
        <f>Table3[[#This Row],[Brazil]]-'Cumulative Deaths'!P90</f>
        <v>893</v>
      </c>
      <c r="Q91" s="21">
        <f>Table3[[#This Row],[Russia]]-'Cumulative Deaths'!Q90</f>
        <v>114</v>
      </c>
      <c r="R91" s="21">
        <f>Table3[[#This Row],[Turkey]]-'Cumulative Deaths'!R90</f>
        <v>14</v>
      </c>
    </row>
    <row r="92" spans="2:19" x14ac:dyDescent="0.3">
      <c r="B92" s="2">
        <v>43996</v>
      </c>
      <c r="C92" s="21">
        <f>Table3[[#This Row],[China]]-'Cumulative Deaths'!C91</f>
        <v>0</v>
      </c>
      <c r="D92" s="21">
        <f>Table3[[#This Row],[Italy]]-'Cumulative Deaths'!D91</f>
        <v>40</v>
      </c>
      <c r="E92" s="21">
        <f>Table3[[#This Row],[Spain]]-'Cumulative Deaths'!E91</f>
        <v>0</v>
      </c>
      <c r="F92" s="21">
        <f>Table3[[#This Row],[USA]]-'Cumulative Deaths'!F91</f>
        <v>408</v>
      </c>
      <c r="G92" s="21">
        <f>Table3[[#This Row],[France]]-'Cumulative Deaths'!G91</f>
        <v>0</v>
      </c>
      <c r="H92" s="21">
        <f>Table3[[#This Row],[Iran]]-'Cumulative Deaths'!H91</f>
        <v>107</v>
      </c>
      <c r="I92" s="21">
        <f>Table3[[#This Row],[Germany]]-'Cumulative Deaths'!I91</f>
        <v>0</v>
      </c>
      <c r="J92" s="21">
        <f>Table3[[#This Row],[South Korea]]-'Cumulative Deaths'!J91</f>
        <v>0</v>
      </c>
      <c r="K92" s="21">
        <f>Table3[[#This Row],[UK]]-'Cumulative Deaths'!K91</f>
        <v>36</v>
      </c>
      <c r="L92" s="21">
        <f>Table3[[#This Row],[Canada]]-'Cumulative Deaths'!L91</f>
        <v>41</v>
      </c>
      <c r="M92" s="21">
        <f>Table3[[#This Row],[India ]]-'Cumulative Deaths'!M91</f>
        <v>315</v>
      </c>
      <c r="N92" s="21">
        <f>Table3[[#This Row],[Japan]]-'Cumulative Deaths'!N91</f>
        <v>0</v>
      </c>
      <c r="O92" s="21">
        <f>Table3[[#This Row],[Australia]]-'Cumulative Deaths'!O91</f>
        <v>0</v>
      </c>
      <c r="P92" s="21">
        <f>Table3[[#This Row],[Brazil]]-'Cumulative Deaths'!P91</f>
        <v>782</v>
      </c>
      <c r="Q92" s="21">
        <f>Table3[[#This Row],[Russia]]-'Cumulative Deaths'!Q91</f>
        <v>119</v>
      </c>
      <c r="R92" s="21">
        <f>Table3[[#This Row],[Turkey]]-'Cumulative Deaths'!R91</f>
        <v>15</v>
      </c>
    </row>
    <row r="93" spans="2:19" x14ac:dyDescent="0.3">
      <c r="B93" s="2">
        <v>43997</v>
      </c>
      <c r="C93" s="21">
        <f>Table3[[#This Row],[China]]-'Cumulative Deaths'!C92</f>
        <v>0</v>
      </c>
      <c r="D93" s="21">
        <f>Table3[[#This Row],[Italy]]-'Cumulative Deaths'!D92</f>
        <v>26</v>
      </c>
      <c r="E93" s="21">
        <f>Table3[[#This Row],[Spain]]-'Cumulative Deaths'!E92</f>
        <v>0</v>
      </c>
      <c r="F93" s="21">
        <f>Table3[[#This Row],[USA]]-'Cumulative Deaths'!F92</f>
        <v>354</v>
      </c>
      <c r="G93" s="21">
        <f>Table3[[#This Row],[France]]-'Cumulative Deaths'!G92</f>
        <v>9</v>
      </c>
      <c r="H93" s="21">
        <f>Table3[[#This Row],[Iran]]-'Cumulative Deaths'!H92</f>
        <v>113</v>
      </c>
      <c r="I93" s="21">
        <f>Table3[[#This Row],[Germany]]-'Cumulative Deaths'!I92</f>
        <v>3</v>
      </c>
      <c r="J93" s="21">
        <f>Table3[[#This Row],[South Korea]]-'Cumulative Deaths'!J92</f>
        <v>0</v>
      </c>
      <c r="K93" s="21">
        <f>Table3[[#This Row],[UK]]-'Cumulative Deaths'!K92</f>
        <v>38</v>
      </c>
      <c r="L93" s="21">
        <f>Table3[[#This Row],[Canada]]-'Cumulative Deaths'!L92</f>
        <v>28</v>
      </c>
      <c r="M93" s="21">
        <f>Table3[[#This Row],[India ]]-'Cumulative Deaths'!M92</f>
        <v>394</v>
      </c>
      <c r="N93" s="21">
        <f>Table3[[#This Row],[Japan]]-'Cumulative Deaths'!N92</f>
        <v>0</v>
      </c>
      <c r="O93" s="21">
        <f>Table3[[#This Row],[Australia]]-'Cumulative Deaths'!O92</f>
        <v>0</v>
      </c>
      <c r="P93" s="21">
        <f>Table3[[#This Row],[Brazil]]-'Cumulative Deaths'!P92</f>
        <v>648</v>
      </c>
      <c r="Q93" s="21">
        <f>Table3[[#This Row],[Russia]]-'Cumulative Deaths'!Q92</f>
        <v>143</v>
      </c>
      <c r="R93" s="21">
        <f>Table3[[#This Row],[Turkey]]-'Cumulative Deaths'!R92</f>
        <v>18</v>
      </c>
    </row>
    <row r="94" spans="2:19" x14ac:dyDescent="0.3">
      <c r="B94" s="2">
        <v>43998</v>
      </c>
      <c r="C94" s="21">
        <f>Table3[[#This Row],[China]]-'Cumulative Deaths'!C93</f>
        <v>0</v>
      </c>
      <c r="D94" s="21">
        <f>Table3[[#This Row],[Italy]]-'Cumulative Deaths'!D93</f>
        <v>34</v>
      </c>
      <c r="E94" s="21">
        <f>Table3[[#This Row],[Spain]]-'Cumulative Deaths'!E93</f>
        <v>0</v>
      </c>
      <c r="F94" s="21">
        <f>Table3[[#This Row],[USA]]-'Cumulative Deaths'!F93</f>
        <v>700</v>
      </c>
      <c r="G94" s="21">
        <f>Table3[[#This Row],[France]]-'Cumulative Deaths'!G93</f>
        <v>29</v>
      </c>
      <c r="H94" s="21">
        <f>Table3[[#This Row],[Iran]]-'Cumulative Deaths'!H93</f>
        <v>115</v>
      </c>
      <c r="I94" s="21">
        <f>Table3[[#This Row],[Germany]]-'Cumulative Deaths'!I93</f>
        <v>13</v>
      </c>
      <c r="J94" s="21">
        <f>Table3[[#This Row],[South Korea]]-'Cumulative Deaths'!J93</f>
        <v>1</v>
      </c>
      <c r="K94" s="21">
        <f>Table3[[#This Row],[UK]]-'Cumulative Deaths'!K93</f>
        <v>233</v>
      </c>
      <c r="L94" s="21">
        <f>Table3[[#This Row],[Canada]]-'Cumulative Deaths'!L93</f>
        <v>39</v>
      </c>
      <c r="M94" s="21">
        <f>Table3[[#This Row],[India ]]-'Cumulative Deaths'!M93</f>
        <v>1968</v>
      </c>
      <c r="N94" s="21">
        <f>Table3[[#This Row],[Japan]]-'Cumulative Deaths'!N93</f>
        <v>7</v>
      </c>
      <c r="O94" s="21">
        <f>Table3[[#This Row],[Australia]]-'Cumulative Deaths'!O93</f>
        <v>0</v>
      </c>
      <c r="P94" s="21">
        <f>Table3[[#This Row],[Brazil]]-'Cumulative Deaths'!P93</f>
        <v>1172</v>
      </c>
      <c r="Q94" s="21">
        <f>Table3[[#This Row],[Russia]]-'Cumulative Deaths'!Q93</f>
        <v>193</v>
      </c>
      <c r="R94" s="21">
        <f>Table3[[#This Row],[Turkey]]-'Cumulative Deaths'!R93</f>
        <v>17</v>
      </c>
      <c r="S94" t="s">
        <v>48</v>
      </c>
    </row>
    <row r="95" spans="2:19" x14ac:dyDescent="0.3">
      <c r="B95" s="2">
        <v>43999</v>
      </c>
      <c r="C95" s="21">
        <f>Table3[[#This Row],[China]]-'Cumulative Deaths'!C94</f>
        <v>0</v>
      </c>
      <c r="D95" s="21">
        <f>Table3[[#This Row],[Italy]]-'Cumulative Deaths'!D94</f>
        <v>43</v>
      </c>
      <c r="E95" s="21">
        <f>Table3[[#This Row],[Spain]]-'Cumulative Deaths'!E94</f>
        <v>0</v>
      </c>
      <c r="F95" s="21">
        <f>Table3[[#This Row],[USA]]-'Cumulative Deaths'!F94</f>
        <v>750</v>
      </c>
      <c r="G95" s="21">
        <f>Table3[[#This Row],[France]]-'Cumulative Deaths'!G94</f>
        <v>111</v>
      </c>
      <c r="H95" s="21">
        <f>Table3[[#This Row],[Iran]]-'Cumulative Deaths'!H94</f>
        <v>120</v>
      </c>
      <c r="I95" s="21">
        <f>Table3[[#This Row],[Germany]]-'Cumulative Deaths'!I94</f>
        <v>39</v>
      </c>
      <c r="J95" s="21">
        <f>Table3[[#This Row],[South Korea]]-'Cumulative Deaths'!J94</f>
        <v>1</v>
      </c>
      <c r="K95" s="21">
        <f>Table3[[#This Row],[UK]]-'Cumulative Deaths'!K94</f>
        <v>184</v>
      </c>
      <c r="L95" s="21">
        <f>Table3[[#This Row],[Canada]]-'Cumulative Deaths'!L94</f>
        <v>41</v>
      </c>
      <c r="M95" s="21">
        <f>Table3[[#This Row],[India ]]-'Cumulative Deaths'!M94</f>
        <v>183</v>
      </c>
      <c r="N95" s="21">
        <f>Table3[[#This Row],[Japan]]-'Cumulative Deaths'!N94</f>
        <v>0</v>
      </c>
      <c r="O95" s="21">
        <f>Table3[[#This Row],[Australia]]-'Cumulative Deaths'!O94</f>
        <v>0</v>
      </c>
      <c r="P95" s="21">
        <f>Table3[[#This Row],[Brazil]]-'Cumulative Deaths'!P94</f>
        <v>928</v>
      </c>
      <c r="Q95" s="21">
        <f>Table3[[#This Row],[Russia]]-'Cumulative Deaths'!Q94</f>
        <v>194</v>
      </c>
      <c r="R95" s="21">
        <f>Table3[[#This Row],[Turkey]]-'Cumulative Deaths'!R94</f>
        <v>19</v>
      </c>
    </row>
    <row r="96" spans="2:19" x14ac:dyDescent="0.3">
      <c r="B96" s="2">
        <v>44000</v>
      </c>
      <c r="C96" s="21">
        <f>Table3[[#This Row],[China]]-'Cumulative Deaths'!C95</f>
        <v>0</v>
      </c>
      <c r="D96" s="21">
        <f>Table3[[#This Row],[Italy]]-'Cumulative Deaths'!D95</f>
        <v>66</v>
      </c>
      <c r="E96" s="21">
        <f>Table3[[#This Row],[Spain]]-'Cumulative Deaths'!E95</f>
        <v>0</v>
      </c>
      <c r="F96" s="21">
        <f>Table3[[#This Row],[USA]]-'Cumulative Deaths'!F95</f>
        <v>787</v>
      </c>
      <c r="G96" s="21">
        <f>Table3[[#This Row],[France]]-'Cumulative Deaths'!G95</f>
        <v>28</v>
      </c>
      <c r="H96" s="21">
        <f>Table3[[#This Row],[Iran]]-'Cumulative Deaths'!H95</f>
        <v>87</v>
      </c>
      <c r="I96" s="21">
        <f>Table3[[#This Row],[Germany]]-'Cumulative Deaths'!I95</f>
        <v>5</v>
      </c>
      <c r="J96" s="21">
        <f>Table3[[#This Row],[South Korea]]-'Cumulative Deaths'!J95</f>
        <v>1</v>
      </c>
      <c r="K96" s="21">
        <f>Table3[[#This Row],[UK]]-'Cumulative Deaths'!K95</f>
        <v>135</v>
      </c>
      <c r="L96" s="21">
        <f>Table3[[#This Row],[Canada]]-'Cumulative Deaths'!L95</f>
        <v>45</v>
      </c>
      <c r="M96" s="21">
        <f>Table3[[#This Row],[India ]]-'Cumulative Deaths'!M95</f>
        <v>474</v>
      </c>
      <c r="N96" s="21">
        <f>Table3[[#This Row],[Japan]]-'Cumulative Deaths'!N95</f>
        <v>1</v>
      </c>
      <c r="O96" s="21">
        <f>Table3[[#This Row],[Australia]]-'Cumulative Deaths'!O95</f>
        <v>0</v>
      </c>
      <c r="P96" s="21">
        <f>Table3[[#This Row],[Brazil]]-'Cumulative Deaths'!P95</f>
        <v>1257</v>
      </c>
      <c r="Q96" s="21">
        <f>Table3[[#This Row],[Russia]]-'Cumulative Deaths'!Q95</f>
        <v>182</v>
      </c>
      <c r="R96" s="21">
        <f>Table3[[#This Row],[Turkey]]-'Cumulative Deaths'!R95</f>
        <v>21</v>
      </c>
    </row>
    <row r="97" spans="2:18" x14ac:dyDescent="0.3">
      <c r="B97" s="2">
        <v>44001</v>
      </c>
      <c r="C97" s="21">
        <f>Table3[[#This Row],[China]]-'Cumulative Deaths'!C96</f>
        <v>0</v>
      </c>
      <c r="D97" s="21">
        <f>Table3[[#This Row],[Italy]]-'Cumulative Deaths'!D96</f>
        <v>0</v>
      </c>
      <c r="E97" s="21">
        <f>Table3[[#This Row],[Spain]]-'Cumulative Deaths'!E96</f>
        <v>1179</v>
      </c>
      <c r="F97" s="21">
        <f>Table3[[#This Row],[USA]]-'Cumulative Deaths'!F96</f>
        <v>784</v>
      </c>
      <c r="G97" s="21">
        <f>Table3[[#This Row],[France]]-'Cumulative Deaths'!G96</f>
        <v>28</v>
      </c>
      <c r="H97" s="21">
        <f>Table3[[#This Row],[Iran]]-'Cumulative Deaths'!H96</f>
        <v>120</v>
      </c>
      <c r="I97" s="21">
        <f>Table3[[#This Row],[Germany]]-'Cumulative Deaths'!I96</f>
        <v>30</v>
      </c>
      <c r="J97" s="21">
        <f>Table3[[#This Row],[South Korea]]-'Cumulative Deaths'!J96</f>
        <v>0</v>
      </c>
      <c r="K97" s="21">
        <f>Table3[[#This Row],[UK]]-'Cumulative Deaths'!K96</f>
        <v>173</v>
      </c>
      <c r="L97" s="21">
        <f>Table3[[#This Row],[Canada]]-'Cumulative Deaths'!L96</f>
        <v>47</v>
      </c>
      <c r="M97" s="21">
        <f>Table3[[#This Row],[India ]]-'Cumulative Deaths'!M96</f>
        <v>365</v>
      </c>
      <c r="N97" s="21">
        <f>Table3[[#This Row],[Japan]]-'Cumulative Deaths'!N96</f>
        <v>2</v>
      </c>
      <c r="O97" s="21">
        <f>Table3[[#This Row],[Australia]]-'Cumulative Deaths'!O96</f>
        <v>0</v>
      </c>
      <c r="P97" s="21">
        <f>Table3[[#This Row],[Brazil]]-'Cumulative Deaths'!P96</f>
        <v>1585</v>
      </c>
      <c r="Q97" s="21">
        <f>Table3[[#This Row],[Russia]]-'Cumulative Deaths'!Q96</f>
        <v>181</v>
      </c>
      <c r="R97" s="21">
        <f>Table3[[#This Row],[Turkey]]-'Cumulative Deaths'!R96</f>
        <v>23</v>
      </c>
    </row>
    <row r="98" spans="2:18" x14ac:dyDescent="0.3">
      <c r="B98" s="2">
        <v>44002</v>
      </c>
      <c r="C98" s="21">
        <f>Table3[[#This Row],[China]]-'Cumulative Deaths'!C97</f>
        <v>0</v>
      </c>
      <c r="D98" s="21">
        <f>Table3[[#This Row],[Italy]]-'Cumulative Deaths'!D97</f>
        <v>96</v>
      </c>
      <c r="E98" s="21">
        <f>Table3[[#This Row],[Spain]]-'Cumulative Deaths'!E97</f>
        <v>7</v>
      </c>
      <c r="F98" s="21">
        <f>Table3[[#This Row],[USA]]-'Cumulative Deaths'!F97</f>
        <v>628</v>
      </c>
      <c r="G98" s="21">
        <f>Table3[[#This Row],[France]]-'Cumulative Deaths'!G97</f>
        <v>14</v>
      </c>
      <c r="H98" s="21">
        <f>Table3[[#This Row],[Iran]]-'Cumulative Deaths'!H97</f>
        <v>115</v>
      </c>
      <c r="I98" s="21">
        <f>Table3[[#This Row],[Germany]]-'Cumulative Deaths'!I97</f>
        <v>1</v>
      </c>
      <c r="J98" s="21">
        <f>Table3[[#This Row],[South Korea]]-'Cumulative Deaths'!J97</f>
        <v>0</v>
      </c>
      <c r="K98" s="21">
        <f>Table3[[#This Row],[UK]]-'Cumulative Deaths'!K97</f>
        <v>128</v>
      </c>
      <c r="L98" s="21">
        <f>Table3[[#This Row],[Canada]]-'Cumulative Deaths'!L97</f>
        <v>64</v>
      </c>
      <c r="M98" s="21">
        <f>Table3[[#This Row],[India ]]-'Cumulative Deaths'!M97</f>
        <v>365</v>
      </c>
      <c r="N98" s="21">
        <f>Table3[[#This Row],[Japan]]-'Cumulative Deaths'!N97</f>
        <v>17</v>
      </c>
      <c r="O98" s="21">
        <f>Table3[[#This Row],[Australia]]-'Cumulative Deaths'!O97</f>
        <v>0</v>
      </c>
      <c r="P98" s="21">
        <f>Table3[[#This Row],[Brazil]]-'Cumulative Deaths'!P97</f>
        <v>729</v>
      </c>
      <c r="Q98" s="21">
        <f>Table3[[#This Row],[Russia]]-'Cumulative Deaths'!Q97</f>
        <v>161</v>
      </c>
      <c r="R98" s="21">
        <f>Table3[[#This Row],[Turkey]]-'Cumulative Deaths'!R97</f>
        <v>22</v>
      </c>
    </row>
    <row r="99" spans="2:18" x14ac:dyDescent="0.3">
      <c r="B99" s="2">
        <v>44003</v>
      </c>
      <c r="C99" s="21">
        <f>Table3[[#This Row],[China]]-'Cumulative Deaths'!C98</f>
        <v>0</v>
      </c>
      <c r="D99" s="21">
        <f>Table3[[#This Row],[Italy]]-'Cumulative Deaths'!D98</f>
        <v>24</v>
      </c>
      <c r="E99" s="21">
        <f>Table3[[#This Row],[Spain]]-'Cumulative Deaths'!E98</f>
        <v>1</v>
      </c>
      <c r="F99" s="21">
        <f>Table3[[#This Row],[USA]]-'Cumulative Deaths'!F98</f>
        <v>475</v>
      </c>
      <c r="G99" s="21">
        <f>Table3[[#This Row],[France]]-'Cumulative Deaths'!G98</f>
        <v>16</v>
      </c>
      <c r="H99" s="21">
        <f>Table3[[#This Row],[Iran]]-'Cumulative Deaths'!H98</f>
        <v>116</v>
      </c>
      <c r="I99" s="21">
        <f>Table3[[#This Row],[Germany]]-'Cumulative Deaths'!I98</f>
        <v>0</v>
      </c>
      <c r="J99" s="21">
        <f>Table3[[#This Row],[South Korea]]-'Cumulative Deaths'!J98</f>
        <v>0</v>
      </c>
      <c r="K99" s="21">
        <f>Table3[[#This Row],[UK]]-'Cumulative Deaths'!K98</f>
        <v>43</v>
      </c>
      <c r="L99" s="21">
        <f>Table3[[#This Row],[Canada]]-'Cumulative Deaths'!L98</f>
        <v>20</v>
      </c>
      <c r="M99" s="21">
        <f>Table3[[#This Row],[India ]]-'Cumulative Deaths'!M98</f>
        <v>426</v>
      </c>
      <c r="N99" s="21">
        <f>Table3[[#This Row],[Japan]]-'Cumulative Deaths'!N98</f>
        <v>1</v>
      </c>
      <c r="O99" s="21">
        <f>Table3[[#This Row],[Australia]]-'Cumulative Deaths'!O98</f>
        <v>0</v>
      </c>
      <c r="P99" s="21">
        <f>Table3[[#This Row],[Brazil]]-'Cumulative Deaths'!P98</f>
        <v>1026</v>
      </c>
      <c r="Q99" s="21">
        <f>Table3[[#This Row],[Russia]]-'Cumulative Deaths'!Q98</f>
        <v>109</v>
      </c>
      <c r="R99" s="21">
        <f>Table3[[#This Row],[Turkey]]-'Cumulative Deaths'!R98</f>
        <v>23</v>
      </c>
    </row>
    <row r="100" spans="2:18" x14ac:dyDescent="0.3">
      <c r="B100" s="2">
        <v>44004</v>
      </c>
      <c r="C100" s="21">
        <f>Table3[[#This Row],[China]]-'Cumulative Deaths'!C99</f>
        <v>0</v>
      </c>
      <c r="D100" s="21">
        <f>Table3[[#This Row],[Italy]]-'Cumulative Deaths'!D99</f>
        <v>23</v>
      </c>
      <c r="E100" s="21">
        <f>Table3[[#This Row],[Spain]]-'Cumulative Deaths'!E99</f>
        <v>1</v>
      </c>
      <c r="F100" s="21">
        <f>Table3[[#This Row],[USA]]-'Cumulative Deaths'!F99</f>
        <v>247</v>
      </c>
      <c r="G100" s="21">
        <f>Table3[[#This Row],[France]]-'Cumulative Deaths'!G99</f>
        <v>7</v>
      </c>
      <c r="H100" s="21">
        <f>Table3[[#This Row],[Iran]]-'Cumulative Deaths'!H99</f>
        <v>119</v>
      </c>
      <c r="I100" s="21">
        <f>Table3[[#This Row],[Germany]]-'Cumulative Deaths'!I99</f>
        <v>0</v>
      </c>
      <c r="J100" s="21">
        <f>Table3[[#This Row],[South Korea]]-'Cumulative Deaths'!J99</f>
        <v>-280</v>
      </c>
      <c r="K100" s="21">
        <f>Table3[[#This Row],[UK]]-'Cumulative Deaths'!K99</f>
        <v>15</v>
      </c>
      <c r="L100" s="21">
        <f>Table3[[#This Row],[Canada]]-'Cumulative Deaths'!L99</f>
        <v>3</v>
      </c>
      <c r="M100" s="21">
        <f>Table3[[#This Row],[India ]]-'Cumulative Deaths'!M99</f>
        <v>320</v>
      </c>
      <c r="N100" s="21">
        <f>Table3[[#This Row],[Japan]]-'Cumulative Deaths'!N99</f>
        <v>0</v>
      </c>
      <c r="O100" s="21">
        <f>Table3[[#This Row],[Australia]]-'Cumulative Deaths'!O99</f>
        <v>0</v>
      </c>
      <c r="P100" s="21">
        <f>Table3[[#This Row],[Brazil]]-'Cumulative Deaths'!P99</f>
        <v>555</v>
      </c>
      <c r="Q100" s="21">
        <f>Table3[[#This Row],[Russia]]-'Cumulative Deaths'!Q99</f>
        <v>95</v>
      </c>
      <c r="R100" s="21">
        <f>Table3[[#This Row],[Turkey]]-'Cumulative Deaths'!R99</f>
        <v>24</v>
      </c>
    </row>
    <row r="101" spans="2:18" x14ac:dyDescent="0.3">
      <c r="B101" s="2">
        <v>44005</v>
      </c>
      <c r="C101" s="21">
        <f>Table3[[#This Row],[China]]-'Cumulative Deaths'!C100</f>
        <v>0</v>
      </c>
      <c r="D101" s="21">
        <f>Table3[[#This Row],[Italy]]-'Cumulative Deaths'!D100</f>
        <v>18</v>
      </c>
      <c r="E101" s="21">
        <f>Table3[[#This Row],[Spain]]-'Cumulative Deaths'!E100</f>
        <v>1</v>
      </c>
      <c r="F101" s="21">
        <f>Table3[[#This Row],[USA]]-'Cumulative Deaths'!F100</f>
        <v>988</v>
      </c>
      <c r="G101" s="21">
        <f>Table3[[#This Row],[France]]-'Cumulative Deaths'!G100</f>
        <v>80</v>
      </c>
      <c r="H101" s="21">
        <f>Table3[[#This Row],[Iran]]-'Cumulative Deaths'!H100</f>
        <v>121</v>
      </c>
      <c r="I101" s="21">
        <f>Table3[[#This Row],[Germany]]-'Cumulative Deaths'!I100</f>
        <v>8</v>
      </c>
      <c r="J101" s="21">
        <f>Table3[[#This Row],[South Korea]]-'Cumulative Deaths'!J100</f>
        <v>0</v>
      </c>
      <c r="K101" s="21">
        <f>Table3[[#This Row],[UK]]-'Cumulative Deaths'!K100</f>
        <v>280</v>
      </c>
      <c r="L101" s="21">
        <f>Table3[[#This Row],[Canada]]-'Cumulative Deaths'!L100</f>
        <v>20</v>
      </c>
      <c r="M101" s="21">
        <f>Table3[[#This Row],[India ]]-'Cumulative Deaths'!M100</f>
        <v>468</v>
      </c>
      <c r="N101" s="21">
        <f>Table3[[#This Row],[Japan]]-'Cumulative Deaths'!N100</f>
        <v>1</v>
      </c>
      <c r="O101" s="21">
        <f>Table3[[#This Row],[Australia]]-'Cumulative Deaths'!O100</f>
        <v>0</v>
      </c>
      <c r="P101" s="21">
        <f>Table3[[#This Row],[Brazil]]-'Cumulative Deaths'!P100</f>
        <v>765</v>
      </c>
      <c r="Q101" s="21">
        <f>Table3[[#This Row],[Russia]]-'Cumulative Deaths'!Q100</f>
        <v>153</v>
      </c>
      <c r="R101" s="21">
        <f>Table3[[#This Row],[Turkey]]-'Cumulative Deaths'!R100</f>
        <v>27</v>
      </c>
    </row>
    <row r="102" spans="2:18" x14ac:dyDescent="0.3">
      <c r="B102" s="2">
        <v>44006</v>
      </c>
      <c r="C102" s="21">
        <f>Table3[[#This Row],[China]]-'Cumulative Deaths'!C101</f>
        <v>0</v>
      </c>
      <c r="D102" s="21">
        <f>Table3[[#This Row],[Italy]]-'Cumulative Deaths'!D101</f>
        <v>0</v>
      </c>
      <c r="E102" s="21">
        <f>Table3[[#This Row],[Spain]]-'Cumulative Deaths'!E101</f>
        <v>2</v>
      </c>
      <c r="F102" s="21">
        <f>Table3[[#This Row],[USA]]-'Cumulative Deaths'!F101</f>
        <v>480</v>
      </c>
      <c r="G102" s="21">
        <f>Table3[[#This Row],[France]]-'Cumulative Deaths'!G101</f>
        <v>0</v>
      </c>
      <c r="H102" s="21">
        <f>Table3[[#This Row],[Iran]]-'Cumulative Deaths'!H101</f>
        <v>133</v>
      </c>
      <c r="I102" s="21">
        <f>Table3[[#This Row],[Germany]]-'Cumulative Deaths'!I101</f>
        <v>17</v>
      </c>
      <c r="J102" s="21">
        <f>Table3[[#This Row],[South Korea]]-'Cumulative Deaths'!J101</f>
        <v>0</v>
      </c>
      <c r="K102" s="21">
        <f>Table3[[#This Row],[UK]]-'Cumulative Deaths'!K101</f>
        <v>154</v>
      </c>
      <c r="L102" s="21">
        <f>Table3[[#This Row],[Canada]]-'Cumulative Deaths'!L101</f>
        <v>30</v>
      </c>
      <c r="M102" s="21">
        <f>Table3[[#This Row],[India ]]-'Cumulative Deaths'!M101</f>
        <v>793</v>
      </c>
      <c r="N102" s="21">
        <f>Table3[[#This Row],[Japan]]-'Cumulative Deaths'!N101</f>
        <v>13</v>
      </c>
      <c r="O102" s="21">
        <f>Table3[[#This Row],[Australia]]-'Cumulative Deaths'!O101</f>
        <v>0</v>
      </c>
      <c r="P102" s="21">
        <f>Table3[[#This Row],[Brazil]]-'Cumulative Deaths'!P101</f>
        <v>1449</v>
      </c>
      <c r="Q102" s="21">
        <f>Table3[[#This Row],[Russia]]-'Cumulative Deaths'!Q101</f>
        <v>154</v>
      </c>
      <c r="R102" s="21">
        <f>Table3[[#This Row],[Turkey]]-'Cumulative Deaths'!R101</f>
        <v>24</v>
      </c>
    </row>
    <row r="103" spans="2:18" x14ac:dyDescent="0.3">
      <c r="B103" s="2">
        <v>44007</v>
      </c>
      <c r="C103" s="21">
        <f>Table3[[#This Row],[China]]-'Cumulative Deaths'!C102</f>
        <v>0</v>
      </c>
      <c r="D103" s="21">
        <f>Table3[[#This Row],[Italy]]-'Cumulative Deaths'!D102</f>
        <v>3</v>
      </c>
      <c r="E103" s="21">
        <f>Table3[[#This Row],[Spain]]-'Cumulative Deaths'!E102</f>
        <v>3</v>
      </c>
      <c r="F103" s="21">
        <f>Table3[[#This Row],[USA]]-'Cumulative Deaths'!F102</f>
        <v>2581</v>
      </c>
      <c r="G103" s="21">
        <f>Table3[[#This Row],[France]]-'Cumulative Deaths'!G102</f>
        <v>32</v>
      </c>
      <c r="H103" s="21">
        <f>Table3[[#This Row],[Iran]]-'Cumulative Deaths'!H102</f>
        <v>134</v>
      </c>
      <c r="I103" s="21">
        <f>Table3[[#This Row],[Germany]]-'Cumulative Deaths'!I102</f>
        <v>17</v>
      </c>
      <c r="J103" s="21">
        <f>Table3[[#This Row],[South Korea]]-'Cumulative Deaths'!J102</f>
        <v>0</v>
      </c>
      <c r="K103" s="21">
        <f>Table3[[#This Row],[UK]]-'Cumulative Deaths'!K102</f>
        <v>149</v>
      </c>
      <c r="L103" s="21">
        <f>Table3[[#This Row],[Canada]]-'Cumulative Deaths'!L102</f>
        <v>18</v>
      </c>
      <c r="M103" s="21">
        <f>Table3[[#This Row],[India ]]-'Cumulative Deaths'!M102</f>
        <v>32</v>
      </c>
      <c r="N103" s="21">
        <f>Table3[[#This Row],[Japan]]-'Cumulative Deaths'!N102</f>
        <v>2</v>
      </c>
      <c r="O103" s="21">
        <f>Table3[[#This Row],[Australia]]-'Cumulative Deaths'!O102</f>
        <v>0</v>
      </c>
      <c r="P103" s="21">
        <f>Table3[[#This Row],[Brazil]]-'Cumulative Deaths'!P102</f>
        <v>2020</v>
      </c>
      <c r="Q103" s="21">
        <f>Table3[[#This Row],[Russia]]-'Cumulative Deaths'!Q102</f>
        <v>92</v>
      </c>
      <c r="R103" s="21">
        <f>Table3[[#This Row],[Turkey]]-'Cumulative Deaths'!R102</f>
        <v>21</v>
      </c>
    </row>
    <row r="104" spans="2:18" x14ac:dyDescent="0.3">
      <c r="B104" s="2">
        <v>44008</v>
      </c>
      <c r="C104" s="21">
        <f>Table3[[#This Row],[China]]-'Cumulative Deaths'!C103</f>
        <v>0</v>
      </c>
      <c r="D104" s="21">
        <f>Table3[[#This Row],[Italy]]-'Cumulative Deaths'!D103</f>
        <v>30</v>
      </c>
      <c r="E104" s="21">
        <f>Table3[[#This Row],[Spain]]-'Cumulative Deaths'!E103</f>
        <v>8</v>
      </c>
      <c r="F104" s="21">
        <f>Table3[[#This Row],[USA]]-'Cumulative Deaths'!F103</f>
        <v>632</v>
      </c>
      <c r="G104" s="21">
        <f>Table3[[#This Row],[France]]-'Cumulative Deaths'!G103</f>
        <v>0</v>
      </c>
      <c r="H104" s="21">
        <f>Table3[[#This Row],[Iran]]-'Cumulative Deaths'!H103</f>
        <v>109</v>
      </c>
      <c r="I104" s="21">
        <f>Table3[[#This Row],[Germany]]-'Cumulative Deaths'!I103</f>
        <v>19</v>
      </c>
      <c r="J104" s="21">
        <f>Table3[[#This Row],[South Korea]]-'Cumulative Deaths'!J103</f>
        <v>0</v>
      </c>
      <c r="K104" s="21">
        <f>Table3[[#This Row],[UK]]-'Cumulative Deaths'!K103</f>
        <v>184</v>
      </c>
      <c r="L104" s="21">
        <f>Table3[[#This Row],[Canada]]-'Cumulative Deaths'!L103</f>
        <v>6</v>
      </c>
      <c r="M104" s="21">
        <f>Table3[[#This Row],[India ]]-'Cumulative Deaths'!M103</f>
        <v>381</v>
      </c>
      <c r="N104" s="21">
        <f>Table3[[#This Row],[Japan]]-'Cumulative Deaths'!N103</f>
        <v>0</v>
      </c>
      <c r="O104" s="21">
        <f>Table3[[#This Row],[Australia]]-'Cumulative Deaths'!O103</f>
        <v>0</v>
      </c>
      <c r="P104" s="21">
        <f>Table3[[#This Row],[Brazil]]-'Cumulative Deaths'!P103</f>
        <v>333</v>
      </c>
      <c r="Q104" s="21">
        <f>Table3[[#This Row],[Russia]]-'Cumulative Deaths'!Q103</f>
        <v>176</v>
      </c>
      <c r="R104" s="21">
        <f>Table3[[#This Row],[Turkey]]-'Cumulative Deaths'!R103</f>
        <v>19</v>
      </c>
    </row>
    <row r="105" spans="2:18" x14ac:dyDescent="0.3">
      <c r="B105" s="2">
        <v>44009</v>
      </c>
      <c r="C105" s="21">
        <f>Table3[[#This Row],[China]]-'Cumulative Deaths'!C104</f>
        <v>0</v>
      </c>
      <c r="D105" s="21">
        <f>Table3[[#This Row],[Italy]]-'Cumulative Deaths'!D104</f>
        <v>8</v>
      </c>
      <c r="E105" s="21">
        <f>Table3[[#This Row],[Spain]]-'Cumulative Deaths'!E104</f>
        <v>3</v>
      </c>
      <c r="F105" s="21">
        <f>Table3[[#This Row],[USA]]-'Cumulative Deaths'!F104</f>
        <v>999</v>
      </c>
      <c r="G105" s="21">
        <f>Table3[[#This Row],[France]]-'Cumulative Deaths'!G104</f>
        <v>26</v>
      </c>
      <c r="H105" s="21">
        <f>Table3[[#This Row],[Iran]]-'Cumulative Deaths'!H104</f>
        <v>125</v>
      </c>
      <c r="I105" s="21">
        <f>Table3[[#This Row],[Germany]]-'Cumulative Deaths'!I104</f>
        <v>3</v>
      </c>
      <c r="J105" s="21">
        <f>Table3[[#This Row],[South Korea]]-'Cumulative Deaths'!J104</f>
        <v>0</v>
      </c>
      <c r="K105" s="21">
        <f>Table3[[#This Row],[UK]]-'Cumulative Deaths'!K104</f>
        <v>100</v>
      </c>
      <c r="L105" s="21">
        <f>Table3[[#This Row],[Canada]]-'Cumulative Deaths'!L104</f>
        <v>9</v>
      </c>
      <c r="M105" s="21">
        <f>Table3[[#This Row],[India ]]-'Cumulative Deaths'!M104</f>
        <v>414</v>
      </c>
      <c r="N105" s="21">
        <f>Table3[[#This Row],[Japan]]-'Cumulative Deaths'!N104</f>
        <v>0</v>
      </c>
      <c r="O105" s="21">
        <f>Table3[[#This Row],[Australia]]-'Cumulative Deaths'!O104</f>
        <v>0</v>
      </c>
      <c r="P105" s="21">
        <f>Table3[[#This Row],[Brazil]]-'Cumulative Deaths'!P104</f>
        <v>893</v>
      </c>
      <c r="Q105" s="21">
        <f>Table3[[#This Row],[Russia]]-'Cumulative Deaths'!Q104</f>
        <v>188</v>
      </c>
      <c r="R105" s="21">
        <f>Table3[[#This Row],[Turkey]]-'Cumulative Deaths'!R104</f>
        <v>17</v>
      </c>
    </row>
    <row r="106" spans="2:18" x14ac:dyDescent="0.3">
      <c r="B106" s="2">
        <v>44010</v>
      </c>
      <c r="C106" s="21">
        <f>Table3[[#This Row],[China]]-'Cumulative Deaths'!C105</f>
        <v>0</v>
      </c>
      <c r="D106" s="21">
        <f>Table3[[#This Row],[Italy]]-'Cumulative Deaths'!D105</f>
        <v>22</v>
      </c>
      <c r="E106" s="21">
        <f>Table3[[#This Row],[Spain]]-'Cumulative Deaths'!E105</f>
        <v>2</v>
      </c>
      <c r="F106" s="21">
        <f>Table3[[#This Row],[USA]]-'Cumulative Deaths'!F105</f>
        <v>189</v>
      </c>
      <c r="G106" s="21">
        <f>Table3[[#This Row],[France]]-'Cumulative Deaths'!G105</f>
        <v>0</v>
      </c>
      <c r="H106" s="21">
        <f>Table3[[#This Row],[Iran]]-'Cumulative Deaths'!H105</f>
        <v>144</v>
      </c>
      <c r="I106" s="21">
        <f>Table3[[#This Row],[Germany]]-'Cumulative Deaths'!I105</f>
        <v>0</v>
      </c>
      <c r="J106" s="21">
        <f>Table3[[#This Row],[South Korea]]-'Cumulative Deaths'!J105</f>
        <v>0</v>
      </c>
      <c r="K106" s="21">
        <f>Table3[[#This Row],[UK]]-'Cumulative Deaths'!K105</f>
        <v>36</v>
      </c>
      <c r="L106" s="21">
        <f>Table3[[#This Row],[Canada]]-'Cumulative Deaths'!L105</f>
        <v>6</v>
      </c>
      <c r="M106" s="21">
        <f>Table3[[#This Row],[India ]]-'Cumulative Deaths'!M105</f>
        <v>383</v>
      </c>
      <c r="N106" s="21">
        <f>Table3[[#This Row],[Japan]]-'Cumulative Deaths'!N105</f>
        <v>0</v>
      </c>
      <c r="O106" s="21">
        <f>Table3[[#This Row],[Australia]]-'Cumulative Deaths'!O105</f>
        <v>0</v>
      </c>
      <c r="P106" s="21">
        <f>Table3[[#This Row],[Brazil]]-'Cumulative Deaths'!P105</f>
        <v>952</v>
      </c>
      <c r="Q106" s="21">
        <f>Table3[[#This Row],[Russia]]-'Cumulative Deaths'!Q105</f>
        <v>104</v>
      </c>
      <c r="R106" s="21">
        <f>Table3[[#This Row],[Turkey]]-'Cumulative Deaths'!R105</f>
        <v>0</v>
      </c>
    </row>
    <row r="107" spans="2:18" x14ac:dyDescent="0.3">
      <c r="B107" s="2">
        <v>44011</v>
      </c>
      <c r="C107" s="21">
        <f>Table3[[#This Row],[China]]-'Cumulative Deaths'!C106</f>
        <v>0</v>
      </c>
      <c r="D107" s="21">
        <f>Table3[[#This Row],[Italy]]-'Cumulative Deaths'!D106</f>
        <v>6</v>
      </c>
      <c r="E107" s="21">
        <f>Table3[[#This Row],[Spain]]-'Cumulative Deaths'!E106</f>
        <v>3</v>
      </c>
      <c r="F107" s="21">
        <f>Table3[[#This Row],[USA]]-'Cumulative Deaths'!F106</f>
        <v>314</v>
      </c>
      <c r="G107" s="21">
        <f>Table3[[#This Row],[France]]-'Cumulative Deaths'!G106</f>
        <v>0</v>
      </c>
      <c r="H107" s="21">
        <f>Table3[[#This Row],[Iran]]-'Cumulative Deaths'!H106</f>
        <v>162</v>
      </c>
      <c r="I107" s="21">
        <f>Table3[[#This Row],[Germany]]-'Cumulative Deaths'!I106</f>
        <v>12</v>
      </c>
      <c r="J107" s="21">
        <f>Table3[[#This Row],[South Korea]]-'Cumulative Deaths'!J106</f>
        <v>0</v>
      </c>
      <c r="K107" s="21">
        <f>Table3[[#This Row],[UK]]-'Cumulative Deaths'!K106</f>
        <v>25</v>
      </c>
      <c r="L107" s="21">
        <f>Table3[[#This Row],[Canada]]-'Cumulative Deaths'!L106</f>
        <v>44</v>
      </c>
      <c r="M107" s="21">
        <f>Table3[[#This Row],[India ]]-'Cumulative Deaths'!M106</f>
        <v>413</v>
      </c>
      <c r="N107" s="21">
        <f>Table3[[#This Row],[Japan]]-'Cumulative Deaths'!N106</f>
        <v>1</v>
      </c>
      <c r="O107" s="21">
        <f>Table3[[#This Row],[Australia]]-'Cumulative Deaths'!O106</f>
        <v>0</v>
      </c>
      <c r="P107" s="21">
        <f>Table3[[#This Row],[Brazil]]-'Cumulative Deaths'!P106</f>
        <v>625</v>
      </c>
      <c r="Q107" s="21">
        <f>Table3[[#This Row],[Russia]]-'Cumulative Deaths'!Q106</f>
        <v>93</v>
      </c>
      <c r="R107" s="21">
        <f>Table3[[#This Row],[Turkey]]-'Cumulative Deaths'!R106</f>
        <v>33</v>
      </c>
    </row>
    <row r="108" spans="2:18" x14ac:dyDescent="0.3">
      <c r="B108" s="2">
        <v>44012</v>
      </c>
      <c r="C108" s="21">
        <f>Table3[[#This Row],[China]]-'Cumulative Deaths'!C107</f>
        <v>0</v>
      </c>
      <c r="D108" s="21">
        <f>Table3[[#This Row],[Italy]]-'Cumulative Deaths'!D107</f>
        <v>23</v>
      </c>
      <c r="E108" s="21">
        <f>Table3[[#This Row],[Spain]]-'Cumulative Deaths'!E107</f>
        <v>9</v>
      </c>
      <c r="F108" s="21">
        <f>Table3[[#This Row],[USA]]-'Cumulative Deaths'!F107</f>
        <v>518</v>
      </c>
      <c r="G108" s="21">
        <f>Table3[[#This Row],[France]]-'Cumulative Deaths'!G107</f>
        <v>35</v>
      </c>
      <c r="H108" s="21">
        <f>Table3[[#This Row],[Iran]]-'Cumulative Deaths'!H107</f>
        <v>147</v>
      </c>
      <c r="I108" s="21">
        <f>Table3[[#This Row],[Germany]]-'Cumulative Deaths'!I107</f>
        <v>8</v>
      </c>
      <c r="J108" s="21">
        <f>Table3[[#This Row],[South Korea]]-'Cumulative Deaths'!J107</f>
        <v>0</v>
      </c>
      <c r="K108" s="21">
        <f>Table3[[#This Row],[UK]]-'Cumulative Deaths'!K107</f>
        <v>155</v>
      </c>
      <c r="L108" s="21">
        <f>Table3[[#This Row],[Canada]]-'Cumulative Deaths'!L107</f>
        <v>25</v>
      </c>
      <c r="M108" s="21">
        <f>Table3[[#This Row],[India ]]-'Cumulative Deaths'!M107</f>
        <v>511</v>
      </c>
      <c r="N108" s="21">
        <f>Table3[[#This Row],[Japan]]-'Cumulative Deaths'!N107</f>
        <v>0</v>
      </c>
      <c r="O108" s="21">
        <f>Table3[[#This Row],[Australia]]-'Cumulative Deaths'!O107</f>
        <v>0</v>
      </c>
      <c r="P108" s="21">
        <f>Table3[[#This Row],[Brazil]]-'Cumulative Deaths'!P107</f>
        <v>1198</v>
      </c>
      <c r="Q108" s="21">
        <f>Table3[[#This Row],[Russia]]-'Cumulative Deaths'!Q107</f>
        <v>154</v>
      </c>
      <c r="R108" s="21">
        <f>Table3[[#This Row],[Turkey]]-'Cumulative Deaths'!R107</f>
        <v>16</v>
      </c>
    </row>
    <row r="109" spans="2:18" x14ac:dyDescent="0.3">
      <c r="B109" s="2">
        <v>44013</v>
      </c>
      <c r="C109" s="21">
        <f>Table3[[#This Row],[China]]-'Cumulative Deaths'!C108</f>
        <v>0</v>
      </c>
      <c r="D109" s="21">
        <f>Table3[[#This Row],[Italy]]-'Cumulative Deaths'!D108</f>
        <v>21</v>
      </c>
      <c r="E109" s="21">
        <f>Table3[[#This Row],[Spain]]-'Cumulative Deaths'!E108</f>
        <v>8</v>
      </c>
      <c r="F109" s="21">
        <f>Table3[[#This Row],[USA]]-'Cumulative Deaths'!F108</f>
        <v>1321</v>
      </c>
      <c r="G109" s="21">
        <f>Table3[[#This Row],[France]]-'Cumulative Deaths'!G108</f>
        <v>30</v>
      </c>
      <c r="H109" s="21">
        <f>Table3[[#This Row],[Iran]]-'Cumulative Deaths'!H108</f>
        <v>141</v>
      </c>
      <c r="I109" s="21">
        <f>Table3[[#This Row],[Germany]]-'Cumulative Deaths'!I108</f>
        <v>11</v>
      </c>
      <c r="J109" s="21">
        <f>Table3[[#This Row],[South Korea]]-'Cumulative Deaths'!J108</f>
        <v>0</v>
      </c>
      <c r="K109" s="21">
        <f>Table3[[#This Row],[UK]]-'Cumulative Deaths'!K108</f>
        <v>176</v>
      </c>
      <c r="L109" s="21">
        <f>Table3[[#This Row],[Canada]]-'Cumulative Deaths'!L108</f>
        <v>24</v>
      </c>
      <c r="M109" s="21">
        <f>Table3[[#This Row],[India ]]-'Cumulative Deaths'!M108</f>
        <v>438</v>
      </c>
      <c r="N109" s="21">
        <f>Table3[[#This Row],[Japan]]-'Cumulative Deaths'!N108</f>
        <v>4</v>
      </c>
      <c r="O109" s="21">
        <f>Table3[[#This Row],[Australia]]-'Cumulative Deaths'!O108</f>
        <v>0</v>
      </c>
      <c r="P109" s="21">
        <f>Table3[[#This Row],[Brazil]]-'Cumulative Deaths'!P108</f>
        <v>1222</v>
      </c>
      <c r="Q109" s="21">
        <f>Table3[[#This Row],[Russia]]-'Cumulative Deaths'!Q108</f>
        <v>216</v>
      </c>
      <c r="R109" s="21">
        <f>Table3[[#This Row],[Turkey]]-'Cumulative Deaths'!R108</f>
        <v>19</v>
      </c>
    </row>
    <row r="110" spans="2:18" x14ac:dyDescent="0.3">
      <c r="B110" s="2">
        <v>44014</v>
      </c>
      <c r="C110" s="21">
        <f>Table3[[#This Row],[China]]-'Cumulative Deaths'!C109</f>
        <v>0</v>
      </c>
      <c r="D110" s="21">
        <f>Table3[[#This Row],[Italy]]-'Cumulative Deaths'!D109</f>
        <v>30</v>
      </c>
      <c r="E110" s="21">
        <f>Table3[[#This Row],[Spain]]-'Cumulative Deaths'!E109</f>
        <v>5</v>
      </c>
      <c r="F110" s="21">
        <f>Table3[[#This Row],[USA]]-'Cumulative Deaths'!F109</f>
        <v>722</v>
      </c>
      <c r="G110" s="21">
        <f>Table3[[#This Row],[France]]-'Cumulative Deaths'!G109</f>
        <v>18</v>
      </c>
      <c r="H110" s="21">
        <f>Table3[[#This Row],[Iran]]-'Cumulative Deaths'!H109</f>
        <v>148</v>
      </c>
      <c r="I110" s="21">
        <f>Table3[[#This Row],[Germany]]-'Cumulative Deaths'!I109</f>
        <v>4</v>
      </c>
      <c r="J110" s="21">
        <f>Table3[[#This Row],[South Korea]]-'Cumulative Deaths'!J109</f>
        <v>0</v>
      </c>
      <c r="K110" s="21">
        <f>Table3[[#This Row],[UK]]-'Cumulative Deaths'!K109</f>
        <v>0</v>
      </c>
      <c r="L110" s="21">
        <f>Table3[[#This Row],[Canada]]-'Cumulative Deaths'!L109</f>
        <v>22</v>
      </c>
      <c r="M110" s="21">
        <f>Table3[[#This Row],[India ]]-'Cumulative Deaths'!M109</f>
        <v>378</v>
      </c>
      <c r="N110" s="21">
        <f>Table3[[#This Row],[Japan]]-'Cumulative Deaths'!N109</f>
        <v>1</v>
      </c>
      <c r="O110" s="21">
        <f>Table3[[#This Row],[Australia]]-'Cumulative Deaths'!O109</f>
        <v>0</v>
      </c>
      <c r="P110" s="21">
        <f>Table3[[#This Row],[Brazil]]-'Cumulative Deaths'!P109</f>
        <v>1120</v>
      </c>
      <c r="Q110" s="21">
        <f>Table3[[#This Row],[Russia]]-'Cumulative Deaths'!Q109</f>
        <v>147</v>
      </c>
      <c r="R110" s="21">
        <f>Table3[[#This Row],[Turkey]]-'Cumulative Deaths'!R109</f>
        <v>17</v>
      </c>
    </row>
    <row r="111" spans="2:18" x14ac:dyDescent="0.3">
      <c r="B111" s="2">
        <v>44015</v>
      </c>
      <c r="C111" s="21">
        <f>Table3[[#This Row],[China]]-'Cumulative Deaths'!C110</f>
        <v>0</v>
      </c>
      <c r="D111" s="21">
        <f>Table3[[#This Row],[Italy]]-'Cumulative Deaths'!D110</f>
        <v>15</v>
      </c>
      <c r="E111" s="21">
        <f>Table3[[#This Row],[Spain]]-'Cumulative Deaths'!E110</f>
        <v>17</v>
      </c>
      <c r="F111" s="21">
        <f>Table3[[#This Row],[USA]]-'Cumulative Deaths'!F110</f>
        <v>624</v>
      </c>
      <c r="G111" s="21">
        <f>Table3[[#This Row],[France]]-'Cumulative Deaths'!G110</f>
        <v>14</v>
      </c>
      <c r="H111" s="21">
        <f>Table3[[#This Row],[Iran]]-'Cumulative Deaths'!H110</f>
        <v>154</v>
      </c>
      <c r="I111" s="21">
        <f>Table3[[#This Row],[Germany]]-'Cumulative Deaths'!I110</f>
        <v>3</v>
      </c>
      <c r="J111" s="21">
        <f>Table3[[#This Row],[South Korea]]-'Cumulative Deaths'!J110</f>
        <v>0</v>
      </c>
      <c r="K111" s="21">
        <f>Table3[[#This Row],[UK]]-'Cumulative Deaths'!K110</f>
        <v>225</v>
      </c>
      <c r="L111" s="21">
        <f>Table3[[#This Row],[Canada]]-'Cumulative Deaths'!L110</f>
        <v>26</v>
      </c>
      <c r="M111" s="21">
        <f>Table3[[#This Row],[India ]]-'Cumulative Deaths'!M110</f>
        <v>430</v>
      </c>
      <c r="N111" s="21">
        <f>Table3[[#This Row],[Japan]]-'Cumulative Deaths'!N110</f>
        <v>0</v>
      </c>
      <c r="O111" s="21">
        <f>Table3[[#This Row],[Australia]]-'Cumulative Deaths'!O110</f>
        <v>0</v>
      </c>
      <c r="P111" s="21">
        <f>Table3[[#This Row],[Brazil]]-'Cumulative Deaths'!P110</f>
        <v>990</v>
      </c>
      <c r="Q111" s="21">
        <f>Table3[[#This Row],[Russia]]-'Cumulative Deaths'!Q110</f>
        <v>176</v>
      </c>
      <c r="R111" s="21">
        <f>Table3[[#This Row],[Turkey]]-'Cumulative Deaths'!R110</f>
        <v>19</v>
      </c>
    </row>
    <row r="112" spans="2:18" x14ac:dyDescent="0.3">
      <c r="B112" s="2">
        <v>44016</v>
      </c>
      <c r="C112" s="21">
        <f>Table3[[#This Row],[China]]-'Cumulative Deaths'!C111</f>
        <v>0</v>
      </c>
      <c r="D112" s="21">
        <f>Table3[[#This Row],[Italy]]-'Cumulative Deaths'!D111</f>
        <v>21</v>
      </c>
      <c r="E112" s="21">
        <f>Table3[[#This Row],[Spain]]-'Cumulative Deaths'!E111</f>
        <v>0</v>
      </c>
      <c r="F112" s="21">
        <f>Table3[[#This Row],[USA]]-'Cumulative Deaths'!F111</f>
        <v>482</v>
      </c>
      <c r="G112" s="21">
        <f>Table3[[#This Row],[France]]-'Cumulative Deaths'!G111</f>
        <v>18</v>
      </c>
      <c r="H112" s="21">
        <f>Table3[[#This Row],[Iran]]-'Cumulative Deaths'!H111</f>
        <v>148</v>
      </c>
      <c r="I112" s="21">
        <f>Table3[[#This Row],[Germany]]-'Cumulative Deaths'!I111</f>
        <v>0</v>
      </c>
      <c r="J112" s="21">
        <f>Table3[[#This Row],[South Korea]]-'Cumulative Deaths'!J111</f>
        <v>0</v>
      </c>
      <c r="K112" s="21">
        <f>Table3[[#This Row],[UK]]-'Cumulative Deaths'!K111</f>
        <v>67</v>
      </c>
      <c r="L112" s="21">
        <f>Table3[[#This Row],[Canada]]-'Cumulative Deaths'!L111</f>
        <v>5</v>
      </c>
      <c r="M112" s="21">
        <f>Table3[[#This Row],[India ]]-'Cumulative Deaths'!M111</f>
        <v>623</v>
      </c>
      <c r="N112" s="21">
        <f>Table3[[#This Row],[Japan]]-'Cumulative Deaths'!N111</f>
        <v>0</v>
      </c>
      <c r="O112" s="21">
        <f>Table3[[#This Row],[Australia]]-'Cumulative Deaths'!O111</f>
        <v>0</v>
      </c>
      <c r="P112" s="21">
        <f>Table3[[#This Row],[Brazil]]-'Cumulative Deaths'!P111</f>
        <v>1105</v>
      </c>
      <c r="Q112" s="21">
        <f>Table3[[#This Row],[Russia]]-'Cumulative Deaths'!Q111</f>
        <v>168</v>
      </c>
      <c r="R112" s="21">
        <f>Table3[[#This Row],[Turkey]]-'Cumulative Deaths'!R111</f>
        <v>20</v>
      </c>
    </row>
    <row r="113" spans="2:18" x14ac:dyDescent="0.3">
      <c r="B113" s="2">
        <v>44017</v>
      </c>
      <c r="C113" s="21">
        <f>Table3[[#This Row],[China]]-'Cumulative Deaths'!C112</f>
        <v>0</v>
      </c>
      <c r="D113" s="21">
        <f>Table3[[#This Row],[Italy]]-'Cumulative Deaths'!D112</f>
        <v>7</v>
      </c>
      <c r="E113" s="21">
        <f>Table3[[#This Row],[Spain]]-'Cumulative Deaths'!E112</f>
        <v>0</v>
      </c>
      <c r="F113" s="21">
        <f>Table3[[#This Row],[USA]]-'Cumulative Deaths'!F112</f>
        <v>194</v>
      </c>
      <c r="G113" s="21">
        <f>Table3[[#This Row],[France]]-'Cumulative Deaths'!G112</f>
        <v>0</v>
      </c>
      <c r="H113" s="21">
        <f>Table3[[#This Row],[Iran]]-'Cumulative Deaths'!H112</f>
        <v>163</v>
      </c>
      <c r="I113" s="21">
        <f>Table3[[#This Row],[Germany]]-'Cumulative Deaths'!I112</f>
        <v>0</v>
      </c>
      <c r="J113" s="21">
        <f>Table3[[#This Row],[South Korea]]-'Cumulative Deaths'!J112</f>
        <v>0</v>
      </c>
      <c r="K113" s="21">
        <f>Table3[[#This Row],[UK]]-'Cumulative Deaths'!K112</f>
        <v>22</v>
      </c>
      <c r="L113" s="21">
        <f>Table3[[#This Row],[Canada]]-'Cumulative Deaths'!L112</f>
        <v>16</v>
      </c>
      <c r="M113" s="21">
        <f>Table3[[#This Row],[India ]]-'Cumulative Deaths'!M112</f>
        <v>420</v>
      </c>
      <c r="N113" s="21">
        <f>Table3[[#This Row],[Japan]]-'Cumulative Deaths'!N112</f>
        <v>0</v>
      </c>
      <c r="O113" s="21">
        <f>Table3[[#This Row],[Australia]]-'Cumulative Deaths'!O112</f>
        <v>0</v>
      </c>
      <c r="P113" s="21">
        <f>Table3[[#This Row],[Brazil]]-'Cumulative Deaths'!P112</f>
        <v>974</v>
      </c>
      <c r="Q113" s="21">
        <f>Table3[[#This Row],[Russia]]-'Cumulative Deaths'!Q112</f>
        <v>134</v>
      </c>
      <c r="R113" s="21">
        <f>Table3[[#This Row],[Turkey]]-'Cumulative Deaths'!R112</f>
        <v>19</v>
      </c>
    </row>
    <row r="114" spans="2:18" x14ac:dyDescent="0.3">
      <c r="B114" s="2">
        <v>44018</v>
      </c>
      <c r="C114" s="21">
        <f>Table3[[#This Row],[China]]-'Cumulative Deaths'!C113</f>
        <v>0</v>
      </c>
      <c r="D114" s="21">
        <f>Table3[[#This Row],[Italy]]-'Cumulative Deaths'!D113</f>
        <v>8</v>
      </c>
      <c r="E114" s="21">
        <f>Table3[[#This Row],[Spain]]-'Cumulative Deaths'!E113</f>
        <v>3</v>
      </c>
      <c r="F114" s="21">
        <f>Table3[[#This Row],[USA]]-'Cumulative Deaths'!F113</f>
        <v>266</v>
      </c>
      <c r="G114" s="21">
        <f>Table3[[#This Row],[France]]-'Cumulative Deaths'!G113</f>
        <v>0</v>
      </c>
      <c r="H114" s="21">
        <f>Table3[[#This Row],[Iran]]-'Cumulative Deaths'!H113</f>
        <v>160</v>
      </c>
      <c r="I114" s="21">
        <f>Table3[[#This Row],[Germany]]-'Cumulative Deaths'!I113</f>
        <v>22</v>
      </c>
      <c r="J114" s="21">
        <f>Table3[[#This Row],[South Korea]]-'Cumulative Deaths'!J113</f>
        <v>0</v>
      </c>
      <c r="K114" s="21">
        <f>Table3[[#This Row],[UK]]-'Cumulative Deaths'!K113</f>
        <v>16</v>
      </c>
      <c r="L114" s="21">
        <f>Table3[[#This Row],[Canada]]-'Cumulative Deaths'!L113</f>
        <v>3</v>
      </c>
      <c r="M114" s="21">
        <f>Table3[[#This Row],[India ]]-'Cumulative Deaths'!M113</f>
        <v>474</v>
      </c>
      <c r="N114" s="21">
        <f>Table3[[#This Row],[Japan]]-'Cumulative Deaths'!N113</f>
        <v>0</v>
      </c>
      <c r="O114" s="21">
        <f>Table3[[#This Row],[Australia]]-'Cumulative Deaths'!O113</f>
        <v>0</v>
      </c>
      <c r="P114" s="21">
        <f>Table3[[#This Row],[Brazil]]-'Cumulative Deaths'!P113</f>
        <v>737</v>
      </c>
      <c r="Q114" s="21">
        <f>Table3[[#This Row],[Russia]]-'Cumulative Deaths'!Q113</f>
        <v>135</v>
      </c>
      <c r="R114" s="21">
        <f>Table3[[#This Row],[Turkey]]-'Cumulative Deaths'!R113</f>
        <v>16</v>
      </c>
    </row>
    <row r="115" spans="2:18" x14ac:dyDescent="0.3">
      <c r="B115" s="2">
        <v>44019</v>
      </c>
      <c r="C115" s="21">
        <f>Table3[[#This Row],[China]]-'Cumulative Deaths'!C114</f>
        <v>0</v>
      </c>
      <c r="D115" s="21">
        <f>Table3[[#This Row],[Italy]]-'Cumulative Deaths'!D114</f>
        <v>30</v>
      </c>
      <c r="E115" s="21">
        <f>Table3[[#This Row],[Spain]]-'Cumulative Deaths'!E114</f>
        <v>0</v>
      </c>
      <c r="F115" s="21">
        <f>Table3[[#This Row],[USA]]-'Cumulative Deaths'!F114</f>
        <v>686</v>
      </c>
      <c r="G115" s="21">
        <f>Table3[[#This Row],[France]]-'Cumulative Deaths'!G114</f>
        <v>27</v>
      </c>
      <c r="H115" s="21">
        <f>Table3[[#This Row],[Iran]]-'Cumulative Deaths'!H114</f>
        <v>200</v>
      </c>
      <c r="I115" s="21">
        <f>Table3[[#This Row],[Germany]]-'Cumulative Deaths'!I114</f>
        <v>0</v>
      </c>
      <c r="J115" s="21">
        <f>Table3[[#This Row],[South Korea]]-'Cumulative Deaths'!J114</f>
        <v>0</v>
      </c>
      <c r="K115" s="21">
        <f>Table3[[#This Row],[UK]]-'Cumulative Deaths'!K114</f>
        <v>155</v>
      </c>
      <c r="L115" s="21">
        <f>Table3[[#This Row],[Canada]]-'Cumulative Deaths'!L114</f>
        <v>21</v>
      </c>
      <c r="M115" s="21">
        <f>Table3[[#This Row],[India ]]-'Cumulative Deaths'!M114</f>
        <v>470</v>
      </c>
      <c r="N115" s="21">
        <f>Table3[[#This Row],[Japan]]-'Cumulative Deaths'!N114</f>
        <v>2</v>
      </c>
      <c r="O115" s="21">
        <f>Table3[[#This Row],[Australia]]-'Cumulative Deaths'!O114</f>
        <v>0</v>
      </c>
      <c r="P115" s="21">
        <f>Table3[[#This Row],[Brazil]]-'Cumulative Deaths'!P114</f>
        <v>973</v>
      </c>
      <c r="Q115" s="21">
        <f>Table3[[#This Row],[Russia]]-'Cumulative Deaths'!Q114</f>
        <v>198</v>
      </c>
      <c r="R115" s="21">
        <f>Table3[[#This Row],[Turkey]]-'Cumulative Deaths'!R114</f>
        <v>19</v>
      </c>
    </row>
    <row r="116" spans="2:18" x14ac:dyDescent="0.3">
      <c r="B116" s="2">
        <v>44020</v>
      </c>
      <c r="C116" s="21">
        <f>Table3[[#This Row],[China]]-'Cumulative Deaths'!C115</f>
        <v>0</v>
      </c>
      <c r="D116" s="21">
        <f>Table3[[#This Row],[Italy]]-'Cumulative Deaths'!D115</f>
        <v>15</v>
      </c>
      <c r="E116" s="21">
        <f>Table3[[#This Row],[Spain]]-'Cumulative Deaths'!E115</f>
        <v>8</v>
      </c>
      <c r="F116" s="21">
        <f>Table3[[#This Row],[USA]]-'Cumulative Deaths'!F115</f>
        <v>939</v>
      </c>
      <c r="G116" s="21">
        <f>Table3[[#This Row],[France]]-'Cumulative Deaths'!G115</f>
        <v>45</v>
      </c>
      <c r="H116" s="21">
        <f>Table3[[#This Row],[Iran]]-'Cumulative Deaths'!H115</f>
        <v>153</v>
      </c>
      <c r="I116" s="21">
        <f>Table3[[#This Row],[Germany]]-'Cumulative Deaths'!I115</f>
        <v>0</v>
      </c>
      <c r="J116" s="21">
        <f>Table3[[#This Row],[South Korea]]-'Cumulative Deaths'!J115</f>
        <v>0</v>
      </c>
      <c r="K116" s="21">
        <f>Table3[[#This Row],[UK]]-'Cumulative Deaths'!K115</f>
        <v>126</v>
      </c>
      <c r="L116" s="21">
        <f>Table3[[#This Row],[Canada]]-'Cumulative Deaths'!L115</f>
        <v>25</v>
      </c>
      <c r="M116" s="21">
        <f>Table3[[#This Row],[India ]]-'Cumulative Deaths'!M115</f>
        <v>501</v>
      </c>
      <c r="N116" s="21">
        <f>Table3[[#This Row],[Japan]]-'Cumulative Deaths'!N115</f>
        <v>3</v>
      </c>
      <c r="O116" s="21">
        <f>Table3[[#This Row],[Australia]]-'Cumulative Deaths'!O115</f>
        <v>0</v>
      </c>
      <c r="P116" s="21">
        <f>Table3[[#This Row],[Brazil]]-'Cumulative Deaths'!P115</f>
        <v>1020</v>
      </c>
      <c r="Q116" s="21">
        <f>Table3[[#This Row],[Russia]]-'Cumulative Deaths'!Q115</f>
        <v>173</v>
      </c>
      <c r="R116" s="21">
        <f>Table3[[#This Row],[Turkey]]-'Cumulative Deaths'!R115</f>
        <v>22</v>
      </c>
    </row>
    <row r="117" spans="2:18" x14ac:dyDescent="0.3">
      <c r="B117" s="2">
        <v>44021</v>
      </c>
      <c r="C117" s="21">
        <f>Table3[[#This Row],[China]]-'Cumulative Deaths'!C116</f>
        <v>0</v>
      </c>
      <c r="D117" s="21">
        <f>Table3[[#This Row],[Italy]]-'Cumulative Deaths'!D116</f>
        <v>12</v>
      </c>
      <c r="E117" s="21">
        <f>Table3[[#This Row],[Spain]]-'Cumulative Deaths'!E116</f>
        <v>5</v>
      </c>
      <c r="F117" s="21">
        <f>Table3[[#This Row],[USA]]-'Cumulative Deaths'!F116</f>
        <v>1232</v>
      </c>
      <c r="G117" s="21">
        <f>Table3[[#This Row],[France]]-'Cumulative Deaths'!G116</f>
        <v>14</v>
      </c>
      <c r="H117" s="21">
        <f>Table3[[#This Row],[Iran]]-'Cumulative Deaths'!H116</f>
        <v>221</v>
      </c>
      <c r="I117" s="21">
        <f>Table3[[#This Row],[Germany]]-'Cumulative Deaths'!I116</f>
        <v>0</v>
      </c>
      <c r="J117" s="21">
        <f>Table3[[#This Row],[South Korea]]-'Cumulative Deaths'!J116</f>
        <v>0</v>
      </c>
      <c r="K117" s="21">
        <f>Table3[[#This Row],[UK]]-'Cumulative Deaths'!K116</f>
        <v>85</v>
      </c>
      <c r="L117" s="21">
        <f>Table3[[#This Row],[Canada]]-'Cumulative Deaths'!L116</f>
        <v>13</v>
      </c>
      <c r="M117" s="21">
        <f>Table3[[#This Row],[India ]]-'Cumulative Deaths'!M116</f>
        <v>479</v>
      </c>
      <c r="N117" s="21">
        <f>Table3[[#This Row],[Japan]]-'Cumulative Deaths'!N116</f>
        <v>0</v>
      </c>
      <c r="O117" s="21">
        <f>Table3[[#This Row],[Australia]]-'Cumulative Deaths'!O116</f>
        <v>0</v>
      </c>
      <c r="P117" s="21">
        <f>Table3[[#This Row],[Brazil]]-'Cumulative Deaths'!P116</f>
        <v>1242</v>
      </c>
      <c r="Q117" s="21">
        <f>Table3[[#This Row],[Russia]]-'Cumulative Deaths'!Q116</f>
        <v>176</v>
      </c>
      <c r="R117" s="21">
        <f>Table3[[#This Row],[Turkey]]-'Cumulative Deaths'!R116</f>
        <v>18</v>
      </c>
    </row>
    <row r="118" spans="2:18" x14ac:dyDescent="0.3">
      <c r="B118" s="2">
        <v>44022</v>
      </c>
      <c r="C118" s="21">
        <f>Table3[[#This Row],[China]]-'Cumulative Deaths'!C117</f>
        <v>0</v>
      </c>
      <c r="D118" s="21">
        <f>Table3[[#This Row],[Italy]]-'Cumulative Deaths'!D117</f>
        <v>12</v>
      </c>
      <c r="E118" s="21">
        <f>Table3[[#This Row],[Spain]]-'Cumulative Deaths'!E117</f>
        <v>2</v>
      </c>
      <c r="F118" s="21">
        <f>Table3[[#This Row],[USA]]-'Cumulative Deaths'!F117</f>
        <v>617</v>
      </c>
      <c r="G118" s="21">
        <f>Table3[[#This Row],[France]]-'Cumulative Deaths'!G117</f>
        <v>0</v>
      </c>
      <c r="H118" s="21">
        <f>Table3[[#This Row],[Iran]]-'Cumulative Deaths'!H117</f>
        <v>142</v>
      </c>
      <c r="I118" s="21">
        <f>Table3[[#This Row],[Germany]]-'Cumulative Deaths'!I117</f>
        <v>37</v>
      </c>
      <c r="J118" s="21">
        <f>Table3[[#This Row],[South Korea]]-'Cumulative Deaths'!J117</f>
        <v>0</v>
      </c>
      <c r="K118" s="21">
        <f>Table3[[#This Row],[UK]]-'Cumulative Deaths'!K117</f>
        <v>48</v>
      </c>
      <c r="L118" s="21">
        <f>Table3[[#This Row],[Canada]]-'Cumulative Deaths'!L117</f>
        <v>13</v>
      </c>
      <c r="M118" s="21">
        <f>Table3[[#This Row],[India ]]-'Cumulative Deaths'!M117</f>
        <v>521</v>
      </c>
      <c r="N118" s="21">
        <f>Table3[[#This Row],[Japan]]-'Cumulative Deaths'!N117</f>
        <v>0</v>
      </c>
      <c r="O118" s="21">
        <f>Table3[[#This Row],[Australia]]-'Cumulative Deaths'!O117</f>
        <v>0</v>
      </c>
      <c r="P118" s="21">
        <f>Table3[[#This Row],[Brazil]]-'Cumulative Deaths'!P117</f>
        <v>1051</v>
      </c>
      <c r="Q118" s="21">
        <f>Table3[[#This Row],[Russia]]-'Cumulative Deaths'!Q117</f>
        <v>174</v>
      </c>
      <c r="R118" s="21">
        <f>Table3[[#This Row],[Turkey]]-'Cumulative Deaths'!R117</f>
        <v>23</v>
      </c>
    </row>
    <row r="119" spans="2:18" x14ac:dyDescent="0.3">
      <c r="B119" s="2">
        <v>44023</v>
      </c>
      <c r="C119" s="21">
        <f>Table3[[#This Row],[China]]-'Cumulative Deaths'!C118</f>
        <v>0</v>
      </c>
      <c r="D119" s="21">
        <f>Table3[[#This Row],[Italy]]-'Cumulative Deaths'!D118</f>
        <v>7</v>
      </c>
      <c r="E119" s="21">
        <f>Table3[[#This Row],[Spain]]-'Cumulative Deaths'!E118</f>
        <v>0</v>
      </c>
      <c r="F119" s="21">
        <f>Table3[[#This Row],[USA]]-'Cumulative Deaths'!F118</f>
        <v>1016</v>
      </c>
      <c r="G119" s="21">
        <f>Table3[[#This Row],[France]]-'Cumulative Deaths'!G118</f>
        <v>25</v>
      </c>
      <c r="H119" s="21">
        <f>Table3[[#This Row],[Iran]]-'Cumulative Deaths'!H118</f>
        <v>188</v>
      </c>
      <c r="I119" s="21">
        <f>Table3[[#This Row],[Germany]]-'Cumulative Deaths'!I118</f>
        <v>0</v>
      </c>
      <c r="J119" s="21">
        <f>Table3[[#This Row],[South Korea]]-'Cumulative Deaths'!J118</f>
        <v>0</v>
      </c>
      <c r="K119" s="21">
        <f>Table3[[#This Row],[UK]]-'Cumulative Deaths'!K118</f>
        <v>148</v>
      </c>
      <c r="L119" s="21">
        <f>Table3[[#This Row],[Canada]]-'Cumulative Deaths'!L118</f>
        <v>14</v>
      </c>
      <c r="M119" s="21">
        <f>Table3[[#This Row],[India ]]-'Cumulative Deaths'!M118</f>
        <v>543</v>
      </c>
      <c r="N119" s="21">
        <f>Table3[[#This Row],[Japan]]-'Cumulative Deaths'!N118</f>
        <v>1</v>
      </c>
      <c r="O119" s="21">
        <f>Table3[[#This Row],[Australia]]-'Cumulative Deaths'!O118</f>
        <v>0</v>
      </c>
      <c r="P119" s="21">
        <f>Table3[[#This Row],[Brazil]]-'Cumulative Deaths'!P118</f>
        <v>1217</v>
      </c>
      <c r="Q119" s="21">
        <f>Table3[[#This Row],[Russia]]-'Cumulative Deaths'!Q118</f>
        <v>188</v>
      </c>
      <c r="R119" s="21">
        <f>Table3[[#This Row],[Turkey]]-'Cumulative Deaths'!R118</f>
        <v>21</v>
      </c>
    </row>
    <row r="120" spans="2:18" x14ac:dyDescent="0.3">
      <c r="B120" s="2">
        <v>44024</v>
      </c>
      <c r="C120" s="21">
        <f>Table3[[#This Row],[China]]-'Cumulative Deaths'!C119</f>
        <v>0</v>
      </c>
      <c r="D120" s="21">
        <f>Table3[[#This Row],[Italy]]-'Cumulative Deaths'!D119</f>
        <v>9</v>
      </c>
      <c r="E120" s="21">
        <f>Table3[[#This Row],[Spain]]-'Cumulative Deaths'!E119</f>
        <v>0</v>
      </c>
      <c r="F120" s="21">
        <f>Table3[[#This Row],[USA]]-'Cumulative Deaths'!F119</f>
        <v>474</v>
      </c>
      <c r="G120" s="21">
        <f>Table3[[#This Row],[France]]-'Cumulative Deaths'!G119</f>
        <v>0</v>
      </c>
      <c r="H120" s="21">
        <f>Table3[[#This Row],[Iran]]-'Cumulative Deaths'!H119</f>
        <v>194</v>
      </c>
      <c r="I120" s="21">
        <f>Table3[[#This Row],[Germany]]-'Cumulative Deaths'!I119</f>
        <v>0</v>
      </c>
      <c r="J120" s="21">
        <f>Table3[[#This Row],[South Korea]]-'Cumulative Deaths'!J119</f>
        <v>0</v>
      </c>
      <c r="K120" s="21">
        <f>Table3[[#This Row],[UK]]-'Cumulative Deaths'!K119</f>
        <v>21</v>
      </c>
      <c r="L120" s="21">
        <f>Table3[[#This Row],[Canada]]-'Cumulative Deaths'!L119</f>
        <v>10</v>
      </c>
      <c r="M120" s="21">
        <f>Table3[[#This Row],[India ]]-'Cumulative Deaths'!M119</f>
        <v>500</v>
      </c>
      <c r="N120" s="21">
        <f>Table3[[#This Row],[Japan]]-'Cumulative Deaths'!N119</f>
        <v>0</v>
      </c>
      <c r="O120" s="21">
        <f>Table3[[#This Row],[Australia]]-'Cumulative Deaths'!O119</f>
        <v>0</v>
      </c>
      <c r="P120" s="21">
        <f>Table3[[#This Row],[Brazil]]-'Cumulative Deaths'!P119</f>
        <v>1231</v>
      </c>
      <c r="Q120" s="21">
        <f>Table3[[#This Row],[Russia]]-'Cumulative Deaths'!Q119</f>
        <v>130</v>
      </c>
      <c r="R120" s="21">
        <f>Table3[[#This Row],[Turkey]]-'Cumulative Deaths'!R119</f>
        <v>19</v>
      </c>
    </row>
    <row r="121" spans="2:18" x14ac:dyDescent="0.3">
      <c r="B121" s="2">
        <v>44025</v>
      </c>
      <c r="C121" s="21">
        <f>Table3[[#This Row],[China]]-'Cumulative Deaths'!C120</f>
        <v>0</v>
      </c>
      <c r="D121" s="21">
        <f>Table3[[#This Row],[Italy]]-'Cumulative Deaths'!D120</f>
        <v>13</v>
      </c>
      <c r="E121" s="21">
        <f>Table3[[#This Row],[Spain]]-'Cumulative Deaths'!E120</f>
        <v>3</v>
      </c>
      <c r="F121" s="21">
        <f>Table3[[#This Row],[USA]]-'Cumulative Deaths'!F120</f>
        <v>299</v>
      </c>
      <c r="G121" s="21">
        <f>Table3[[#This Row],[France]]-'Cumulative Deaths'!G120</f>
        <v>0</v>
      </c>
      <c r="H121" s="21">
        <f>Table3[[#This Row],[Iran]]-'Cumulative Deaths'!H120</f>
        <v>203</v>
      </c>
      <c r="I121" s="21">
        <f>Table3[[#This Row],[Germany]]-'Cumulative Deaths'!I120</f>
        <v>9</v>
      </c>
      <c r="J121" s="21">
        <f>Table3[[#This Row],[South Korea]]-'Cumulative Deaths'!J120</f>
        <v>0</v>
      </c>
      <c r="K121" s="21">
        <f>Table3[[#This Row],[UK]]-'Cumulative Deaths'!K120</f>
        <v>11</v>
      </c>
      <c r="L121" s="21">
        <f>Table3[[#This Row],[Canada]]-'Cumulative Deaths'!L120</f>
        <v>4</v>
      </c>
      <c r="M121" s="21">
        <f>Table3[[#This Row],[India ]]-'Cumulative Deaths'!M120</f>
        <v>540</v>
      </c>
      <c r="N121" s="21">
        <f>Table3[[#This Row],[Japan]]-'Cumulative Deaths'!N120</f>
        <v>1</v>
      </c>
      <c r="O121" s="21">
        <f>Table3[[#This Row],[Australia]]-'Cumulative Deaths'!O120</f>
        <v>0</v>
      </c>
      <c r="P121" s="21">
        <f>Table3[[#This Row],[Brazil]]-'Cumulative Deaths'!P120</f>
        <v>380</v>
      </c>
      <c r="Q121" s="21">
        <f>Table3[[#This Row],[Russia]]-'Cumulative Deaths'!Q120</f>
        <v>104</v>
      </c>
      <c r="R121" s="21">
        <f>Table3[[#This Row],[Turkey]]-'Cumulative Deaths'!R120</f>
        <v>19</v>
      </c>
    </row>
    <row r="122" spans="2:18" x14ac:dyDescent="0.3">
      <c r="B122" s="2">
        <v>44026</v>
      </c>
      <c r="C122" s="21">
        <f>Table3[[#This Row],[China]]-'Cumulative Deaths'!C121</f>
        <v>0</v>
      </c>
      <c r="D122" s="21">
        <f>Table3[[#This Row],[Italy]]-'Cumulative Deaths'!D121</f>
        <v>0</v>
      </c>
      <c r="E122" s="21">
        <f>Table3[[#This Row],[Spain]]-'Cumulative Deaths'!E121</f>
        <v>0</v>
      </c>
      <c r="F122" s="21">
        <f>Table3[[#This Row],[USA]]-'Cumulative Deaths'!F121</f>
        <v>384</v>
      </c>
      <c r="G122" s="21">
        <f>Table3[[#This Row],[France]]-'Cumulative Deaths'!G121</f>
        <v>25</v>
      </c>
      <c r="H122" s="21">
        <f>Table3[[#This Row],[Iran]]-'Cumulative Deaths'!H121</f>
        <v>179</v>
      </c>
      <c r="I122" s="21">
        <f>Table3[[#This Row],[Germany]]-'Cumulative Deaths'!I121</f>
        <v>0</v>
      </c>
      <c r="J122" s="21">
        <f>Table3[[#This Row],[South Korea]]-'Cumulative Deaths'!J121</f>
        <v>0</v>
      </c>
      <c r="K122" s="21">
        <f>Table3[[#This Row],[UK]]-'Cumulative Deaths'!K121</f>
        <v>0</v>
      </c>
      <c r="L122" s="21">
        <f>Table3[[#This Row],[Canada]]-'Cumulative Deaths'!L121</f>
        <v>3</v>
      </c>
      <c r="M122" s="21">
        <f>Table3[[#This Row],[India ]]-'Cumulative Deaths'!M121</f>
        <v>554</v>
      </c>
      <c r="N122" s="21">
        <f>Table3[[#This Row],[Japan]]-'Cumulative Deaths'!N121</f>
        <v>0</v>
      </c>
      <c r="O122" s="21">
        <f>Table3[[#This Row],[Australia]]-'Cumulative Deaths'!O121</f>
        <v>0</v>
      </c>
      <c r="P122" s="21">
        <f>Table3[[#This Row],[Brazil]]-'Cumulative Deaths'!P121</f>
        <v>716</v>
      </c>
      <c r="Q122" s="21">
        <f>Table3[[#This Row],[Russia]]-'Cumulative Deaths'!Q121</f>
        <v>175</v>
      </c>
      <c r="R122" s="21">
        <f>Table3[[#This Row],[Turkey]]-'Cumulative Deaths'!R121</f>
        <v>0</v>
      </c>
    </row>
    <row r="123" spans="2:18" x14ac:dyDescent="0.3">
      <c r="B123" s="2">
        <v>44027</v>
      </c>
      <c r="C123" s="21">
        <f>Table3[[#This Row],[China]]-'Cumulative Deaths'!C122</f>
        <v>0</v>
      </c>
      <c r="D123" s="21">
        <f>Table3[[#This Row],[Italy]]-'Cumulative Deaths'!D122</f>
        <v>30</v>
      </c>
      <c r="E123" s="21">
        <f>Table3[[#This Row],[Spain]]-'Cumulative Deaths'!E122</f>
        <v>7</v>
      </c>
      <c r="F123" s="21">
        <f>Table3[[#This Row],[USA]]-'Cumulative Deaths'!F122</f>
        <v>1173</v>
      </c>
      <c r="G123" s="21">
        <f>Table3[[#This Row],[France]]-'Cumulative Deaths'!G122</f>
        <v>0</v>
      </c>
      <c r="H123" s="21">
        <f>Table3[[#This Row],[Iran]]-'Cumulative Deaths'!H122</f>
        <v>199</v>
      </c>
      <c r="I123" s="21">
        <f>Table3[[#This Row],[Germany]]-'Cumulative Deaths'!I122</f>
        <v>0</v>
      </c>
      <c r="J123" s="21">
        <f>Table3[[#This Row],[South Korea]]-'Cumulative Deaths'!J122</f>
        <v>0</v>
      </c>
      <c r="K123" s="21">
        <f>Table3[[#This Row],[UK]]-'Cumulative Deaths'!K122</f>
        <v>223</v>
      </c>
      <c r="L123" s="21">
        <f>Table3[[#This Row],[Canada]]-'Cumulative Deaths'!L122</f>
        <v>8</v>
      </c>
      <c r="M123" s="21">
        <f>Table3[[#This Row],[India ]]-'Cumulative Deaths'!M122</f>
        <v>620</v>
      </c>
      <c r="N123" s="21">
        <f>Table3[[#This Row],[Japan]]-'Cumulative Deaths'!N122</f>
        <v>1</v>
      </c>
      <c r="O123" s="21">
        <f>Table3[[#This Row],[Australia]]-'Cumulative Deaths'!O122</f>
        <v>0</v>
      </c>
      <c r="P123" s="21">
        <f>Table3[[#This Row],[Brazil]]-'Cumulative Deaths'!P122</f>
        <v>1495</v>
      </c>
      <c r="Q123" s="21">
        <f>Table3[[#This Row],[Russia]]-'Cumulative Deaths'!Q122</f>
        <v>156</v>
      </c>
      <c r="R123" s="21">
        <f>Table3[[#This Row],[Turkey]]-'Cumulative Deaths'!R122</f>
        <v>20</v>
      </c>
    </row>
    <row r="124" spans="2:18" x14ac:dyDescent="0.3">
      <c r="B124" s="2">
        <v>44028</v>
      </c>
      <c r="C124" s="21">
        <f>Table3[[#This Row],[China]]-'Cumulative Deaths'!C123</f>
        <v>0</v>
      </c>
      <c r="D124" s="21">
        <f>Table3[[#This Row],[Italy]]-'Cumulative Deaths'!D123</f>
        <v>20</v>
      </c>
      <c r="E124" s="21">
        <f>Table3[[#This Row],[Spain]]-'Cumulative Deaths'!E123</f>
        <v>3</v>
      </c>
      <c r="F124" s="21">
        <f>Table3[[#This Row],[USA]]-'Cumulative Deaths'!F123</f>
        <v>974</v>
      </c>
      <c r="G124" s="21">
        <f>Table3[[#This Row],[France]]-'Cumulative Deaths'!G123</f>
        <v>91</v>
      </c>
      <c r="H124" s="21">
        <f>Table3[[#This Row],[Iran]]-'Cumulative Deaths'!H123</f>
        <v>198</v>
      </c>
      <c r="I124" s="21">
        <f>Table3[[#This Row],[Germany]]-'Cumulative Deaths'!I123</f>
        <v>14</v>
      </c>
      <c r="J124" s="21">
        <f>Table3[[#This Row],[South Korea]]-'Cumulative Deaths'!J123</f>
        <v>0</v>
      </c>
      <c r="K124" s="21">
        <f>Table3[[#This Row],[UK]]-'Cumulative Deaths'!K123</f>
        <v>66</v>
      </c>
      <c r="L124" s="21">
        <f>Table3[[#This Row],[Canada]]-'Cumulative Deaths'!L123</f>
        <v>27</v>
      </c>
      <c r="M124" s="21">
        <f>Table3[[#This Row],[India ]]-'Cumulative Deaths'!M123</f>
        <v>694</v>
      </c>
      <c r="N124" s="21">
        <f>Table3[[#This Row],[Japan]]-'Cumulative Deaths'!N123</f>
        <v>0</v>
      </c>
      <c r="O124" s="21">
        <f>Table3[[#This Row],[Australia]]-'Cumulative Deaths'!O123</f>
        <v>0</v>
      </c>
      <c r="P124" s="21">
        <f>Table3[[#This Row],[Brazil]]-'Cumulative Deaths'!P123</f>
        <v>1252</v>
      </c>
      <c r="Q124" s="21">
        <f>Table3[[#This Row],[Russia]]-'Cumulative Deaths'!Q123</f>
        <v>167</v>
      </c>
      <c r="R124" s="21">
        <f>Table3[[#This Row],[Turkey]]-'Cumulative Deaths'!R123</f>
        <v>17</v>
      </c>
    </row>
    <row r="125" spans="2:18" x14ac:dyDescent="0.3">
      <c r="B125" s="2">
        <v>44029</v>
      </c>
      <c r="C125" s="21">
        <f>Table3[[#This Row],[China]]-'Cumulative Deaths'!C124</f>
        <v>0</v>
      </c>
      <c r="D125" s="21">
        <f>Table3[[#This Row],[Italy]]-'Cumulative Deaths'!D124</f>
        <v>11</v>
      </c>
      <c r="E125" s="21">
        <f>Table3[[#This Row],[Spain]]-'Cumulative Deaths'!E124</f>
        <v>0</v>
      </c>
      <c r="F125" s="21">
        <f>Table3[[#This Row],[USA]]-'Cumulative Deaths'!F124</f>
        <v>1040</v>
      </c>
      <c r="G125" s="21">
        <f>Table3[[#This Row],[France]]-'Cumulative Deaths'!G124</f>
        <v>18</v>
      </c>
      <c r="H125" s="21">
        <f>Table3[[#This Row],[Iran]]-'Cumulative Deaths'!H124</f>
        <v>183</v>
      </c>
      <c r="I125" s="21">
        <f>Table3[[#This Row],[Germany]]-'Cumulative Deaths'!I124</f>
        <v>9</v>
      </c>
      <c r="J125" s="21">
        <f>Table3[[#This Row],[South Korea]]-'Cumulative Deaths'!J124</f>
        <v>0</v>
      </c>
      <c r="K125" s="21">
        <f>Table3[[#This Row],[UK]]-'Cumulative Deaths'!K124</f>
        <v>114</v>
      </c>
      <c r="L125" s="21">
        <f>Table3[[#This Row],[Canada]]-'Cumulative Deaths'!L124</f>
        <v>10</v>
      </c>
      <c r="M125" s="21">
        <f>Table3[[#This Row],[India ]]-'Cumulative Deaths'!M124</f>
        <v>678</v>
      </c>
      <c r="N125" s="21">
        <f>Table3[[#This Row],[Japan]]-'Cumulative Deaths'!N124</f>
        <v>0</v>
      </c>
      <c r="O125" s="21">
        <f>Table3[[#This Row],[Australia]]-'Cumulative Deaths'!O124</f>
        <v>0</v>
      </c>
      <c r="P125" s="21">
        <f>Table3[[#This Row],[Brazil]]-'Cumulative Deaths'!P124</f>
        <v>1300</v>
      </c>
      <c r="Q125" s="21">
        <f>Table3[[#This Row],[Russia]]-'Cumulative Deaths'!Q124</f>
        <v>186</v>
      </c>
      <c r="R125" s="21">
        <f>Table3[[#This Row],[Turkey]]-'Cumulative Deaths'!R124</f>
        <v>39</v>
      </c>
    </row>
    <row r="126" spans="2:18" x14ac:dyDescent="0.3">
      <c r="B126" s="2">
        <v>44030</v>
      </c>
      <c r="C126" s="21">
        <f>Table3[[#This Row],[China]]-'Cumulative Deaths'!C125</f>
        <v>0</v>
      </c>
      <c r="D126" s="21">
        <f>Table3[[#This Row],[Italy]]-'Cumulative Deaths'!D125</f>
        <v>14</v>
      </c>
      <c r="E126" s="21">
        <f>Table3[[#This Row],[Spain]]-'Cumulative Deaths'!E125</f>
        <v>4</v>
      </c>
      <c r="F126" s="21">
        <f>Table3[[#This Row],[USA]]-'Cumulative Deaths'!F125</f>
        <v>1215</v>
      </c>
      <c r="G126" s="21">
        <f>Table3[[#This Row],[France]]-'Cumulative Deaths'!G125</f>
        <v>14</v>
      </c>
      <c r="H126" s="21">
        <f>Table3[[#This Row],[Iran]]-'Cumulative Deaths'!H125</f>
        <v>188</v>
      </c>
      <c r="I126" s="21">
        <f>Table3[[#This Row],[Germany]]-'Cumulative Deaths'!I125</f>
        <v>5</v>
      </c>
      <c r="J126" s="21">
        <f>Table3[[#This Row],[South Korea]]-'Cumulative Deaths'!J125</f>
        <v>0</v>
      </c>
      <c r="K126" s="21">
        <f>Table3[[#This Row],[UK]]-'Cumulative Deaths'!K125</f>
        <v>40</v>
      </c>
      <c r="L126" s="21">
        <f>Table3[[#This Row],[Canada]]-'Cumulative Deaths'!L125</f>
        <v>13</v>
      </c>
      <c r="M126" s="21">
        <f>Table3[[#This Row],[India ]]-'Cumulative Deaths'!M125</f>
        <v>555</v>
      </c>
      <c r="N126" s="21">
        <f>Table3[[#This Row],[Japan]]-'Cumulative Deaths'!N125</f>
        <v>0</v>
      </c>
      <c r="O126" s="21">
        <f>Table3[[#This Row],[Australia]]-'Cumulative Deaths'!O125</f>
        <v>0</v>
      </c>
      <c r="P126" s="21">
        <f>Table3[[#This Row],[Brazil]]-'Cumulative Deaths'!P125</f>
        <v>1738</v>
      </c>
      <c r="Q126" s="21">
        <f>Table3[[#This Row],[Russia]]-'Cumulative Deaths'!Q125</f>
        <v>124</v>
      </c>
      <c r="R126" s="21">
        <f>Table3[[#This Row],[Turkey]]-'Cumulative Deaths'!R125</f>
        <v>-1</v>
      </c>
    </row>
    <row r="127" spans="2:18" x14ac:dyDescent="0.3">
      <c r="B127" s="2">
        <v>44031</v>
      </c>
      <c r="C127" s="21">
        <f>Table3[[#This Row],[China]]-'Cumulative Deaths'!C126</f>
        <v>0</v>
      </c>
      <c r="D127" s="21">
        <f>Table3[[#This Row],[Italy]]-'Cumulative Deaths'!D126</f>
        <v>3</v>
      </c>
      <c r="E127" s="21">
        <f>Table3[[#This Row],[Spain]]-'Cumulative Deaths'!E126</f>
        <v>0</v>
      </c>
      <c r="F127" s="21">
        <f>Table3[[#This Row],[USA]]-'Cumulative Deaths'!F126</f>
        <v>321</v>
      </c>
      <c r="G127" s="21">
        <f>Table3[[#This Row],[France]]-'Cumulative Deaths'!G126</f>
        <v>0</v>
      </c>
      <c r="H127" s="21">
        <f>Table3[[#This Row],[Iran]]-'Cumulative Deaths'!H126</f>
        <v>209</v>
      </c>
      <c r="I127" s="21">
        <f>Table3[[#This Row],[Germany]]-'Cumulative Deaths'!I126</f>
        <v>0</v>
      </c>
      <c r="J127" s="21">
        <f>Table3[[#This Row],[South Korea]]-'Cumulative Deaths'!J126</f>
        <v>0</v>
      </c>
      <c r="K127" s="21">
        <f>Table3[[#This Row],[UK]]-'Cumulative Deaths'!K126</f>
        <v>27</v>
      </c>
      <c r="L127" s="21">
        <f>Table3[[#This Row],[Canada]]-'Cumulative Deaths'!L126</f>
        <v>4</v>
      </c>
      <c r="M127" s="21">
        <f>Table3[[#This Row],[India ]]-'Cumulative Deaths'!M126</f>
        <v>675</v>
      </c>
      <c r="N127" s="21">
        <f>Table3[[#This Row],[Japan]]-'Cumulative Deaths'!N126</f>
        <v>1</v>
      </c>
      <c r="O127" s="21">
        <f>Table3[[#This Row],[Australia]]-'Cumulative Deaths'!O126</f>
        <v>0</v>
      </c>
      <c r="P127" s="21">
        <f>Table3[[#This Row],[Brazil]]-'Cumulative Deaths'!P126</f>
        <v>136</v>
      </c>
      <c r="Q127" s="21">
        <f>Table3[[#This Row],[Russia]]-'Cumulative Deaths'!Q126</f>
        <v>95</v>
      </c>
      <c r="R127" s="21">
        <f>Table3[[#This Row],[Turkey]]-'Cumulative Deaths'!R126</f>
        <v>34</v>
      </c>
    </row>
    <row r="128" spans="2:18" x14ac:dyDescent="0.3">
      <c r="B128" s="2">
        <v>44032</v>
      </c>
      <c r="C128" s="21">
        <f>Table3[[#This Row],[China]]-'Cumulative Deaths'!C127</f>
        <v>0</v>
      </c>
      <c r="D128" s="21">
        <f>Table3[[#This Row],[Italy]]-'Cumulative Deaths'!D127</f>
        <v>13</v>
      </c>
      <c r="E128" s="21">
        <f>Table3[[#This Row],[Spain]]-'Cumulative Deaths'!E127</f>
        <v>2</v>
      </c>
      <c r="F128" s="21">
        <f>Table3[[#This Row],[USA]]-'Cumulative Deaths'!F127</f>
        <v>473</v>
      </c>
      <c r="G128" s="21">
        <f>Table3[[#This Row],[France]]-'Cumulative Deaths'!G127</f>
        <v>0</v>
      </c>
      <c r="H128" s="21">
        <f>Table3[[#This Row],[Iran]]-'Cumulative Deaths'!H127</f>
        <v>217</v>
      </c>
      <c r="I128" s="21">
        <f>Table3[[#This Row],[Germany]]-'Cumulative Deaths'!I127</f>
        <v>0</v>
      </c>
      <c r="J128" s="21">
        <f>Table3[[#This Row],[South Korea]]-'Cumulative Deaths'!J127</f>
        <v>0</v>
      </c>
      <c r="K128" s="21">
        <f>Table3[[#This Row],[UK]]-'Cumulative Deaths'!K127</f>
        <v>12</v>
      </c>
      <c r="L128" s="21">
        <f>Table3[[#This Row],[Canada]]-'Cumulative Deaths'!L127</f>
        <v>3</v>
      </c>
      <c r="M128" s="21">
        <f>Table3[[#This Row],[India ]]-'Cumulative Deaths'!M127</f>
        <v>596</v>
      </c>
      <c r="N128" s="21">
        <f>Table3[[#This Row],[Japan]]-'Cumulative Deaths'!N127</f>
        <v>2</v>
      </c>
      <c r="O128" s="21">
        <f>Table3[[#This Row],[Australia]]-'Cumulative Deaths'!O127</f>
        <v>0</v>
      </c>
      <c r="P128" s="21">
        <f>Table3[[#This Row],[Brazil]]-'Cumulative Deaths'!P127</f>
        <v>719</v>
      </c>
      <c r="Q128" s="21">
        <f>Table3[[#This Row],[Russia]]-'Cumulative Deaths'!Q127</f>
        <v>85</v>
      </c>
      <c r="R128" s="21">
        <f>Table3[[#This Row],[Turkey]]-'Cumulative Deaths'!R127</f>
        <v>17</v>
      </c>
    </row>
    <row r="129" spans="2:18" x14ac:dyDescent="0.3">
      <c r="B129" s="2">
        <v>44033</v>
      </c>
      <c r="C129" s="21">
        <f>Table3[[#This Row],[China]]-'Cumulative Deaths'!C128</f>
        <v>0</v>
      </c>
      <c r="D129" s="21">
        <f>Table3[[#This Row],[Italy]]-'Cumulative Deaths'!D128</f>
        <v>15</v>
      </c>
      <c r="E129" s="21">
        <f>Table3[[#This Row],[Spain]]-'Cumulative Deaths'!E128</f>
        <v>2</v>
      </c>
      <c r="F129" s="21">
        <f>Table3[[#This Row],[USA]]-'Cumulative Deaths'!F128</f>
        <v>804</v>
      </c>
      <c r="G129" s="21">
        <f>Table3[[#This Row],[France]]-'Cumulative Deaths'!G128</f>
        <v>25</v>
      </c>
      <c r="H129" s="21">
        <f>Table3[[#This Row],[Iran]]-'Cumulative Deaths'!H128</f>
        <v>229</v>
      </c>
      <c r="I129" s="21">
        <f>Table3[[#This Row],[Germany]]-'Cumulative Deaths'!I128</f>
        <v>10</v>
      </c>
      <c r="J129" s="21">
        <f>Table3[[#This Row],[South Korea]]-'Cumulative Deaths'!J128</f>
        <v>0</v>
      </c>
      <c r="K129" s="21">
        <f>Table3[[#This Row],[UK]]-'Cumulative Deaths'!K128</f>
        <v>110</v>
      </c>
      <c r="L129" s="21">
        <f>Table3[[#This Row],[Canada]]-'Cumulative Deaths'!L128</f>
        <v>3</v>
      </c>
      <c r="M129" s="21">
        <f>Table3[[#This Row],[India ]]-'Cumulative Deaths'!M128</f>
        <v>670</v>
      </c>
      <c r="N129" s="21">
        <f>Table3[[#This Row],[Japan]]-'Cumulative Deaths'!N128</f>
        <v>0</v>
      </c>
      <c r="O129" s="21">
        <f>Table3[[#This Row],[Australia]]-'Cumulative Deaths'!O128</f>
        <v>0</v>
      </c>
      <c r="P129" s="21">
        <f>Table3[[#This Row],[Brazil]]-'Cumulative Deaths'!P128</f>
        <v>903</v>
      </c>
      <c r="Q129" s="21">
        <f>Table3[[#This Row],[Russia]]-'Cumulative Deaths'!Q128</f>
        <v>153</v>
      </c>
      <c r="R129" s="21">
        <f>Table3[[#This Row],[Turkey]]-'Cumulative Deaths'!R128</f>
        <v>0</v>
      </c>
    </row>
    <row r="130" spans="2:18" x14ac:dyDescent="0.3">
      <c r="B130" s="2">
        <v>44034</v>
      </c>
      <c r="C130" s="21">
        <f>Table3[[#This Row],[China]]-'Cumulative Deaths'!C129</f>
        <v>0</v>
      </c>
      <c r="D130" s="21">
        <f>Table3[[#This Row],[Italy]]-'Cumulative Deaths'!D129</f>
        <v>9</v>
      </c>
      <c r="E130" s="21">
        <f>Table3[[#This Row],[Spain]]-'Cumulative Deaths'!E129</f>
        <v>2</v>
      </c>
      <c r="F130" s="21">
        <f>Table3[[#This Row],[USA]]-'Cumulative Deaths'!F129</f>
        <v>1157</v>
      </c>
      <c r="G130" s="21">
        <f>Table3[[#This Row],[France]]-'Cumulative Deaths'!G129</f>
        <v>-5</v>
      </c>
      <c r="H130" s="21">
        <f>Table3[[#This Row],[Iran]]-'Cumulative Deaths'!H129</f>
        <v>219</v>
      </c>
      <c r="I130" s="21">
        <f>Table3[[#This Row],[Germany]]-'Cumulative Deaths'!I129</f>
        <v>0</v>
      </c>
      <c r="J130" s="21">
        <f>Table3[[#This Row],[South Korea]]-'Cumulative Deaths'!J129</f>
        <v>0</v>
      </c>
      <c r="K130" s="21">
        <f>Table3[[#This Row],[UK]]-'Cumulative Deaths'!K129</f>
        <v>79</v>
      </c>
      <c r="L130" s="21">
        <f>Table3[[#This Row],[Canada]]-'Cumulative Deaths'!L129</f>
        <v>10</v>
      </c>
      <c r="M130" s="21">
        <f>Table3[[#This Row],[India ]]-'Cumulative Deaths'!M129</f>
        <v>1126</v>
      </c>
      <c r="N130" s="21">
        <f>Table3[[#This Row],[Japan]]-'Cumulative Deaths'!N129</f>
        <v>1</v>
      </c>
      <c r="O130" s="21">
        <f>Table3[[#This Row],[Australia]]-'Cumulative Deaths'!O129</f>
        <v>0</v>
      </c>
      <c r="P130" s="21">
        <f>Table3[[#This Row],[Brazil]]-'Cumulative Deaths'!P129</f>
        <v>1335</v>
      </c>
      <c r="Q130" s="21">
        <f>Table3[[#This Row],[Russia]]-'Cumulative Deaths'!Q129</f>
        <v>165</v>
      </c>
      <c r="R130" s="21">
        <f>Table3[[#This Row],[Turkey]]-'Cumulative Deaths'!R129</f>
        <v>37</v>
      </c>
    </row>
    <row r="131" spans="2:18" x14ac:dyDescent="0.3">
      <c r="B131" s="2">
        <v>44035</v>
      </c>
      <c r="C131" s="21">
        <f>Table3[[#This Row],[China]]-'Cumulative Deaths'!C130</f>
        <v>0</v>
      </c>
      <c r="D131" s="21">
        <f>Table3[[#This Row],[Italy]]-'Cumulative Deaths'!D130</f>
        <v>10</v>
      </c>
      <c r="E131" s="21">
        <f>Table3[[#This Row],[Spain]]-'Cumulative Deaths'!E130</f>
        <v>3</v>
      </c>
      <c r="F131" s="21">
        <f>Table3[[#This Row],[USA]]-'Cumulative Deaths'!F130</f>
        <v>1177</v>
      </c>
      <c r="G131" s="21">
        <f>Table3[[#This Row],[France]]-'Cumulative Deaths'!G130</f>
        <v>0</v>
      </c>
      <c r="H131" s="21">
        <f>Table3[[#This Row],[Iran]]-'Cumulative Deaths'!H130</f>
        <v>221</v>
      </c>
      <c r="I131" s="21">
        <f>Table3[[#This Row],[Germany]]-'Cumulative Deaths'!I130</f>
        <v>0</v>
      </c>
      <c r="J131" s="21">
        <f>Table3[[#This Row],[South Korea]]-'Cumulative Deaths'!J130</f>
        <v>0</v>
      </c>
      <c r="K131" s="21">
        <f>Table3[[#This Row],[UK]]-'Cumulative Deaths'!K130</f>
        <v>53</v>
      </c>
      <c r="L131" s="21">
        <f>Table3[[#This Row],[Canada]]-'Cumulative Deaths'!L130</f>
        <v>2</v>
      </c>
      <c r="M131" s="21">
        <f>Table3[[#This Row],[India ]]-'Cumulative Deaths'!M130</f>
        <v>744</v>
      </c>
      <c r="N131" s="21">
        <f>Table3[[#This Row],[Japan]]-'Cumulative Deaths'!N130</f>
        <v>3</v>
      </c>
      <c r="O131" s="21">
        <f>Table3[[#This Row],[Australia]]-'Cumulative Deaths'!O130</f>
        <v>0</v>
      </c>
      <c r="P131" s="21">
        <f>Table3[[#This Row],[Brazil]]-'Cumulative Deaths'!P130</f>
        <v>1208</v>
      </c>
      <c r="Q131" s="21">
        <f>Table3[[#This Row],[Russia]]-'Cumulative Deaths'!Q130</f>
        <v>147</v>
      </c>
      <c r="R131" s="21">
        <f>Table3[[#This Row],[Turkey]]-'Cumulative Deaths'!R130</f>
        <v>18</v>
      </c>
    </row>
    <row r="132" spans="2:18" x14ac:dyDescent="0.3">
      <c r="B132" s="2">
        <v>44036</v>
      </c>
      <c r="C132" s="21">
        <f>Table3[[#This Row],[China]]-'Cumulative Deaths'!C131</f>
        <v>0</v>
      </c>
      <c r="D132" s="21">
        <f>Table3[[#This Row],[Italy]]-'Cumulative Deaths'!D131</f>
        <v>5</v>
      </c>
      <c r="E132" s="21">
        <f>Table3[[#This Row],[Spain]]-'Cumulative Deaths'!E131</f>
        <v>3</v>
      </c>
      <c r="F132" s="21">
        <f>Table3[[#This Row],[USA]]-'Cumulative Deaths'!F131</f>
        <v>1200</v>
      </c>
      <c r="G132" s="21">
        <f>Table3[[#This Row],[France]]-'Cumulative Deaths'!G131</f>
        <v>20</v>
      </c>
      <c r="H132" s="21">
        <f>Table3[[#This Row],[Iran]]-'Cumulative Deaths'!H131</f>
        <v>215</v>
      </c>
      <c r="I132" s="21">
        <f>Table3[[#This Row],[Germany]]-'Cumulative Deaths'!I131</f>
        <v>15</v>
      </c>
      <c r="J132" s="21">
        <f>Table3[[#This Row],[South Korea]]-'Cumulative Deaths'!J131</f>
        <v>0</v>
      </c>
      <c r="K132" s="21">
        <f>Table3[[#This Row],[UK]]-'Cumulative Deaths'!K131</f>
        <v>123</v>
      </c>
      <c r="L132" s="21">
        <f>Table3[[#This Row],[Canada]]-'Cumulative Deaths'!L131</f>
        <v>7</v>
      </c>
      <c r="M132" s="21">
        <f>Table3[[#This Row],[India ]]-'Cumulative Deaths'!M131</f>
        <v>766</v>
      </c>
      <c r="N132" s="21">
        <f>Table3[[#This Row],[Japan]]-'Cumulative Deaths'!N131</f>
        <v>2</v>
      </c>
      <c r="O132" s="21">
        <f>Table3[[#This Row],[Australia]]-'Cumulative Deaths'!O131</f>
        <v>0</v>
      </c>
      <c r="P132" s="21">
        <f>Table3[[#This Row],[Brazil]]-'Cumulative Deaths'!P131</f>
        <v>1404</v>
      </c>
      <c r="Q132" s="21">
        <f>Table3[[#This Row],[Russia]]-'Cumulative Deaths'!Q131</f>
        <v>154</v>
      </c>
      <c r="R132" s="21">
        <f>Table3[[#This Row],[Turkey]]-'Cumulative Deaths'!R131</f>
        <v>17</v>
      </c>
    </row>
    <row r="133" spans="2:18" x14ac:dyDescent="0.3">
      <c r="B133" s="2">
        <v>44037</v>
      </c>
      <c r="C133" s="21">
        <f>Table3[[#This Row],[China]]-'Cumulative Deaths'!C132</f>
        <v>0</v>
      </c>
      <c r="D133" s="21">
        <f>Table3[[#This Row],[Italy]]-'Cumulative Deaths'!D132</f>
        <v>5</v>
      </c>
      <c r="E133" s="21">
        <f>Table3[[#This Row],[Spain]]-'Cumulative Deaths'!E132</f>
        <v>0</v>
      </c>
      <c r="F133" s="21">
        <f>Table3[[#This Row],[USA]]-'Cumulative Deaths'!F132</f>
        <v>1455</v>
      </c>
      <c r="G133" s="21">
        <f>Table3[[#This Row],[France]]-'Cumulative Deaths'!G132</f>
        <v>0</v>
      </c>
      <c r="H133" s="21">
        <f>Table3[[#This Row],[Iran]]-'Cumulative Deaths'!H132</f>
        <v>195</v>
      </c>
      <c r="I133" s="21">
        <f>Table3[[#This Row],[Germany]]-'Cumulative Deaths'!I132</f>
        <v>14</v>
      </c>
      <c r="J133" s="21">
        <f>Table3[[#This Row],[South Korea]]-'Cumulative Deaths'!J132</f>
        <v>0</v>
      </c>
      <c r="K133" s="21">
        <f>Table3[[#This Row],[UK]]-'Cumulative Deaths'!K132</f>
        <v>61</v>
      </c>
      <c r="L133" s="21">
        <f>Table3[[#This Row],[Canada]]-'Cumulative Deaths'!L132</f>
        <v>8</v>
      </c>
      <c r="M133" s="21">
        <f>Table3[[#This Row],[India ]]-'Cumulative Deaths'!M132</f>
        <v>691</v>
      </c>
      <c r="N133" s="21">
        <f>Table3[[#This Row],[Japan]]-'Cumulative Deaths'!N132</f>
        <v>2</v>
      </c>
      <c r="O133" s="21">
        <f>Table3[[#This Row],[Australia]]-'Cumulative Deaths'!O132</f>
        <v>0</v>
      </c>
      <c r="P133" s="21">
        <f>Table3[[#This Row],[Brazil]]-'Cumulative Deaths'!P132</f>
        <v>2009</v>
      </c>
      <c r="Q133" s="21">
        <f>Table3[[#This Row],[Russia]]-'Cumulative Deaths'!Q132</f>
        <v>146</v>
      </c>
      <c r="R133" s="21">
        <f>Table3[[#This Row],[Turkey]]-'Cumulative Deaths'!R132</f>
        <v>16</v>
      </c>
    </row>
    <row r="134" spans="2:18" x14ac:dyDescent="0.3">
      <c r="B134" s="2">
        <v>44038</v>
      </c>
      <c r="C134" s="21">
        <f>Table3[[#This Row],[China]]-'Cumulative Deaths'!C133</f>
        <v>0</v>
      </c>
      <c r="D134" s="21">
        <f>Table3[[#This Row],[Italy]]-'Cumulative Deaths'!D133</f>
        <v>5</v>
      </c>
      <c r="E134" s="21">
        <f>Table3[[#This Row],[Spain]]-'Cumulative Deaths'!E133</f>
        <v>0</v>
      </c>
      <c r="F134" s="21">
        <f>Table3[[#This Row],[USA]]-'Cumulative Deaths'!F133</f>
        <v>281</v>
      </c>
      <c r="G134" s="21">
        <f>Table3[[#This Row],[France]]-'Cumulative Deaths'!G133</f>
        <v>0</v>
      </c>
      <c r="H134" s="21">
        <f>Table3[[#This Row],[Iran]]-'Cumulative Deaths'!H133</f>
        <v>216</v>
      </c>
      <c r="I134" s="21">
        <f>Table3[[#This Row],[Germany]]-'Cumulative Deaths'!I133</f>
        <v>0</v>
      </c>
      <c r="J134" s="21">
        <f>Table3[[#This Row],[South Korea]]-'Cumulative Deaths'!J133</f>
        <v>0</v>
      </c>
      <c r="K134" s="21">
        <f>Table3[[#This Row],[UK]]-'Cumulative Deaths'!K133</f>
        <v>14</v>
      </c>
      <c r="L134" s="21">
        <f>Table3[[#This Row],[Canada]]-'Cumulative Deaths'!L133</f>
        <v>5</v>
      </c>
      <c r="M134" s="21">
        <f>Table3[[#This Row],[India ]]-'Cumulative Deaths'!M133</f>
        <v>713</v>
      </c>
      <c r="N134" s="21">
        <f>Table3[[#This Row],[Japan]]-'Cumulative Deaths'!N133</f>
        <v>2</v>
      </c>
      <c r="O134" s="21">
        <f>Table3[[#This Row],[Australia]]-'Cumulative Deaths'!O133</f>
        <v>0</v>
      </c>
      <c r="P134" s="21">
        <f>Table3[[#This Row],[Brazil]]-'Cumulative Deaths'!P133</f>
        <v>142</v>
      </c>
      <c r="Q134" s="21">
        <f>Table3[[#This Row],[Russia]]-'Cumulative Deaths'!Q133</f>
        <v>77</v>
      </c>
      <c r="R134" s="21">
        <f>Table3[[#This Row],[Turkey]]-'Cumulative Deaths'!R133</f>
        <v>0</v>
      </c>
    </row>
    <row r="135" spans="2:18" x14ac:dyDescent="0.3">
      <c r="B135" s="2">
        <v>44039</v>
      </c>
      <c r="C135" s="21">
        <f>Table3[[#This Row],[China]]-'Cumulative Deaths'!C134</f>
        <v>0</v>
      </c>
      <c r="D135" s="21">
        <f>Table3[[#This Row],[Italy]]-'Cumulative Deaths'!D134</f>
        <v>5</v>
      </c>
      <c r="E135" s="21">
        <f>Table3[[#This Row],[Spain]]-'Cumulative Deaths'!E134</f>
        <v>2</v>
      </c>
      <c r="F135" s="21">
        <f>Table3[[#This Row],[USA]]-'Cumulative Deaths'!F134</f>
        <v>452</v>
      </c>
      <c r="G135" s="21">
        <f>Table3[[#This Row],[France]]-'Cumulative Deaths'!G134</f>
        <v>0</v>
      </c>
      <c r="H135" s="21">
        <f>Table3[[#This Row],[Iran]]-'Cumulative Deaths'!H134</f>
        <v>212</v>
      </c>
      <c r="I135" s="21">
        <f>Table3[[#This Row],[Germany]]-'Cumulative Deaths'!I134</f>
        <v>0</v>
      </c>
      <c r="J135" s="21">
        <f>Table3[[#This Row],[South Korea]]-'Cumulative Deaths'!J134</f>
        <v>0</v>
      </c>
      <c r="K135" s="21">
        <f>Table3[[#This Row],[UK]]-'Cumulative Deaths'!K134</f>
        <v>7</v>
      </c>
      <c r="L135" s="21">
        <f>Table3[[#This Row],[Canada]]-'Cumulative Deaths'!L134</f>
        <v>1</v>
      </c>
      <c r="M135" s="21">
        <f>Table3[[#This Row],[India ]]-'Cumulative Deaths'!M134</f>
        <v>639</v>
      </c>
      <c r="N135" s="21">
        <f>Table3[[#This Row],[Japan]]-'Cumulative Deaths'!N134</f>
        <v>0</v>
      </c>
      <c r="O135" s="21">
        <f>Table3[[#This Row],[Australia]]-'Cumulative Deaths'!O134</f>
        <v>0</v>
      </c>
      <c r="P135" s="21">
        <f>Table3[[#This Row],[Brazil]]-'Cumulative Deaths'!P134</f>
        <v>540</v>
      </c>
      <c r="Q135" s="21">
        <f>Table3[[#This Row],[Russia]]-'Cumulative Deaths'!Q134</f>
        <v>85</v>
      </c>
      <c r="R135" s="21">
        <f>Table3[[#This Row],[Turkey]]-'Cumulative Deaths'!R134</f>
        <v>34</v>
      </c>
    </row>
    <row r="136" spans="2:18" x14ac:dyDescent="0.3">
      <c r="B136" s="2">
        <v>44040</v>
      </c>
      <c r="C136" s="21">
        <f>Table3[[#This Row],[China]]-'Cumulative Deaths'!C135</f>
        <v>0</v>
      </c>
      <c r="D136" s="21">
        <f>Table3[[#This Row],[Italy]]-'Cumulative Deaths'!D135</f>
        <v>11</v>
      </c>
      <c r="E136" s="21">
        <f>Table3[[#This Row],[Spain]]-'Cumulative Deaths'!E135</f>
        <v>2</v>
      </c>
      <c r="F136" s="21">
        <f>Table3[[#This Row],[USA]]-'Cumulative Deaths'!F135</f>
        <v>1622</v>
      </c>
      <c r="G136" s="21">
        <f>Table3[[#This Row],[France]]-'Cumulative Deaths'!G135</f>
        <v>17</v>
      </c>
      <c r="H136" s="21">
        <f>Table3[[#This Row],[Iran]]-'Cumulative Deaths'!H135</f>
        <v>235</v>
      </c>
      <c r="I136" s="21">
        <f>Table3[[#This Row],[Germany]]-'Cumulative Deaths'!I135</f>
        <v>4</v>
      </c>
      <c r="J136" s="21">
        <f>Table3[[#This Row],[South Korea]]-'Cumulative Deaths'!J135</f>
        <v>0</v>
      </c>
      <c r="K136" s="21">
        <f>Table3[[#This Row],[UK]]-'Cumulative Deaths'!K135</f>
        <v>119</v>
      </c>
      <c r="L136" s="21">
        <f>Table3[[#This Row],[Canada]]-'Cumulative Deaths'!L135</f>
        <v>17</v>
      </c>
      <c r="M136" s="21">
        <f>Table3[[#This Row],[India ]]-'Cumulative Deaths'!M135</f>
        <v>776</v>
      </c>
      <c r="N136" s="21">
        <f>Table3[[#This Row],[Japan]]-'Cumulative Deaths'!N135</f>
        <v>4</v>
      </c>
      <c r="O136" s="21">
        <f>Table3[[#This Row],[Australia]]-'Cumulative Deaths'!O135</f>
        <v>0</v>
      </c>
      <c r="P136" s="21">
        <f>Table3[[#This Row],[Brazil]]-'Cumulative Deaths'!P135</f>
        <v>886</v>
      </c>
      <c r="Q136" s="21">
        <f>Table3[[#This Row],[Russia]]-'Cumulative Deaths'!Q135</f>
        <v>150</v>
      </c>
      <c r="R136" s="21">
        <f>Table3[[#This Row],[Turkey]]-'Cumulative Deaths'!R135</f>
        <v>15</v>
      </c>
    </row>
    <row r="137" spans="2:18" x14ac:dyDescent="0.3">
      <c r="B137" s="2">
        <v>44041</v>
      </c>
      <c r="C137" s="21">
        <f>Table3[[#This Row],[China]]-'Cumulative Deaths'!C136</f>
        <v>0</v>
      </c>
      <c r="D137" s="21">
        <f>Table3[[#This Row],[Italy]]-'Cumulative Deaths'!D136</f>
        <v>6</v>
      </c>
      <c r="E137" s="21">
        <f>Table3[[#This Row],[Spain]]-'Cumulative Deaths'!E136</f>
        <v>5</v>
      </c>
      <c r="F137" s="21">
        <f>Table3[[#This Row],[USA]]-'Cumulative Deaths'!F136</f>
        <v>1254</v>
      </c>
      <c r="G137" s="21">
        <f>Table3[[#This Row],[France]]-'Cumulative Deaths'!G136</f>
        <v>29</v>
      </c>
      <c r="H137" s="21">
        <f>Table3[[#This Row],[Iran]]-'Cumulative Deaths'!H136</f>
        <v>196</v>
      </c>
      <c r="I137" s="21">
        <f>Table3[[#This Row],[Germany]]-'Cumulative Deaths'!I136</f>
        <v>0</v>
      </c>
      <c r="J137" s="21">
        <f>Table3[[#This Row],[South Korea]]-'Cumulative Deaths'!J136</f>
        <v>0</v>
      </c>
      <c r="K137" s="21">
        <f>Table3[[#This Row],[UK]]-'Cumulative Deaths'!K136</f>
        <v>83</v>
      </c>
      <c r="L137" s="21">
        <f>Table3[[#This Row],[Canada]]-'Cumulative Deaths'!L136</f>
        <v>6</v>
      </c>
      <c r="M137" s="21">
        <f>Table3[[#This Row],[India ]]-'Cumulative Deaths'!M136</f>
        <v>776</v>
      </c>
      <c r="N137" s="21">
        <f>Table3[[#This Row],[Japan]]-'Cumulative Deaths'!N136</f>
        <v>4</v>
      </c>
      <c r="O137" s="21">
        <f>Table3[[#This Row],[Australia]]-'Cumulative Deaths'!O136</f>
        <v>0</v>
      </c>
      <c r="P137" s="21">
        <f>Table3[[#This Row],[Brazil]]-'Cumulative Deaths'!P136</f>
        <v>775</v>
      </c>
      <c r="Q137" s="21">
        <f>Table3[[#This Row],[Russia]]-'Cumulative Deaths'!Q136</f>
        <v>169</v>
      </c>
      <c r="R137" s="21">
        <f>Table3[[#This Row],[Turkey]]-'Cumulative Deaths'!R136</f>
        <v>14</v>
      </c>
    </row>
    <row r="138" spans="2:18" x14ac:dyDescent="0.3">
      <c r="B138" s="2">
        <v>44042</v>
      </c>
      <c r="C138" s="21">
        <f>Table3[[#This Row],[China]]-'Cumulative Deaths'!C137</f>
        <v>0</v>
      </c>
      <c r="D138" s="21">
        <f>Table3[[#This Row],[Italy]]-'Cumulative Deaths'!D137</f>
        <v>3</v>
      </c>
      <c r="E138" s="21">
        <f>Table3[[#This Row],[Spain]]-'Cumulative Deaths'!E137</f>
        <v>2</v>
      </c>
      <c r="F138" s="21">
        <f>Table3[[#This Row],[USA]]-'Cumulative Deaths'!F137</f>
        <v>1543</v>
      </c>
      <c r="G138" s="21">
        <f>Table3[[#This Row],[France]]-'Cumulative Deaths'!G137</f>
        <v>0</v>
      </c>
      <c r="H138" s="21">
        <f>Table3[[#This Row],[Iran]]-'Cumulative Deaths'!H137</f>
        <v>226</v>
      </c>
      <c r="I138" s="21">
        <f>Table3[[#This Row],[Germany]]-'Cumulative Deaths'!I137</f>
        <v>0</v>
      </c>
      <c r="J138" s="21">
        <f>Table3[[#This Row],[South Korea]]-'Cumulative Deaths'!J137</f>
        <v>0</v>
      </c>
      <c r="K138" s="21">
        <f>Table3[[#This Row],[UK]]-'Cumulative Deaths'!K137</f>
        <v>0</v>
      </c>
      <c r="L138" s="21">
        <f>Table3[[#This Row],[Canada]]-'Cumulative Deaths'!L137</f>
        <v>9</v>
      </c>
      <c r="M138" s="21">
        <f>Table3[[#This Row],[India ]]-'Cumulative Deaths'!M137</f>
        <v>786</v>
      </c>
      <c r="N138" s="21">
        <f>Table3[[#This Row],[Japan]]-'Cumulative Deaths'!N137</f>
        <v>1</v>
      </c>
      <c r="O138" s="21">
        <f>Table3[[#This Row],[Australia]]-'Cumulative Deaths'!O137</f>
        <v>0</v>
      </c>
      <c r="P138" s="21">
        <f>Table3[[#This Row],[Brazil]]-'Cumulative Deaths'!P137</f>
        <v>1591</v>
      </c>
      <c r="Q138" s="21">
        <f>Table3[[#This Row],[Russia]]-'Cumulative Deaths'!Q137</f>
        <v>129</v>
      </c>
      <c r="R138" s="21">
        <f>Table3[[#This Row],[Turkey]]-'Cumulative Deaths'!R137</f>
        <v>0</v>
      </c>
    </row>
    <row r="139" spans="2:18" x14ac:dyDescent="0.3">
      <c r="B139" s="2">
        <v>44043</v>
      </c>
      <c r="C139" s="21">
        <f>Table3[[#This Row],[China]]-'Cumulative Deaths'!C138</f>
        <v>0</v>
      </c>
      <c r="D139" s="21">
        <f>Table3[[#This Row],[Italy]]-'Cumulative Deaths'!D138</f>
        <v>9</v>
      </c>
      <c r="E139" s="21">
        <f>Table3[[#This Row],[Spain]]-'Cumulative Deaths'!E138</f>
        <v>2</v>
      </c>
      <c r="F139" s="21">
        <f>Table3[[#This Row],[USA]]-'Cumulative Deaths'!F138</f>
        <v>1543</v>
      </c>
      <c r="G139" s="21">
        <f>Table3[[#This Row],[France]]-'Cumulative Deaths'!G138</f>
        <v>27</v>
      </c>
      <c r="H139" s="21">
        <f>Table3[[#This Row],[Iran]]-'Cumulative Deaths'!H138</f>
        <v>197</v>
      </c>
      <c r="I139" s="21">
        <f>Table3[[#This Row],[Germany]]-'Cumulative Deaths'!I138</f>
        <v>0</v>
      </c>
      <c r="J139" s="21">
        <f>Table3[[#This Row],[South Korea]]-'Cumulative Deaths'!J138</f>
        <v>0</v>
      </c>
      <c r="K139" s="21">
        <f>Table3[[#This Row],[UK]]-'Cumulative Deaths'!K138</f>
        <v>158</v>
      </c>
      <c r="L139" s="21">
        <f>Table3[[#This Row],[Canada]]-'Cumulative Deaths'!L138</f>
        <v>10</v>
      </c>
      <c r="M139" s="21">
        <f>Table3[[#This Row],[India ]]-'Cumulative Deaths'!M138</f>
        <v>765</v>
      </c>
      <c r="N139" s="21">
        <f>Table3[[#This Row],[Japan]]-'Cumulative Deaths'!N138</f>
        <v>4</v>
      </c>
      <c r="O139" s="21">
        <f>Table3[[#This Row],[Australia]]-'Cumulative Deaths'!O138</f>
        <v>0</v>
      </c>
      <c r="P139" s="21">
        <f>Table3[[#This Row],[Brazil]]-'Cumulative Deaths'!P138</f>
        <v>1224</v>
      </c>
      <c r="Q139" s="21">
        <f>Table3[[#This Row],[Russia]]-'Cumulative Deaths'!Q138</f>
        <v>161</v>
      </c>
      <c r="R139" s="21">
        <f>Table3[[#This Row],[Turkey]]-'Cumulative Deaths'!R138</f>
        <v>32</v>
      </c>
    </row>
    <row r="140" spans="2:18" x14ac:dyDescent="0.3">
      <c r="B140" s="2">
        <v>44044</v>
      </c>
      <c r="C140" s="21">
        <f>Table3[[#This Row],[China]]-'Cumulative Deaths'!C139</f>
        <v>0</v>
      </c>
      <c r="D140" s="21">
        <f>Table3[[#This Row],[Italy]]-'Cumulative Deaths'!D139</f>
        <v>5</v>
      </c>
      <c r="E140" s="21">
        <f>Table3[[#This Row],[Spain]]-'Cumulative Deaths'!E139</f>
        <v>0</v>
      </c>
      <c r="F140" s="21">
        <f>Table3[[#This Row],[USA]]-'Cumulative Deaths'!F139</f>
        <v>1256</v>
      </c>
      <c r="G140" s="21">
        <f>Table3[[#This Row],[France]]-'Cumulative Deaths'!G139</f>
        <v>0</v>
      </c>
      <c r="H140" s="21">
        <f>Table3[[#This Row],[Iran]]-'Cumulative Deaths'!H139</f>
        <v>216</v>
      </c>
      <c r="I140" s="21">
        <f>Table3[[#This Row],[Germany]]-'Cumulative Deaths'!I139</f>
        <v>0</v>
      </c>
      <c r="J140" s="21">
        <f>Table3[[#This Row],[South Korea]]-'Cumulative Deaths'!J139</f>
        <v>0</v>
      </c>
      <c r="K140" s="21">
        <f>Table3[[#This Row],[UK]]-'Cumulative Deaths'!K139</f>
        <v>74</v>
      </c>
      <c r="L140" s="21">
        <f>Table3[[#This Row],[Canada]]-'Cumulative Deaths'!L139</f>
        <v>2</v>
      </c>
      <c r="M140" s="21">
        <f>Table3[[#This Row],[India ]]-'Cumulative Deaths'!M139</f>
        <v>852</v>
      </c>
      <c r="N140" s="21">
        <f>Table3[[#This Row],[Japan]]-'Cumulative Deaths'!N139</f>
        <v>2</v>
      </c>
      <c r="O140" s="21">
        <f>Table3[[#This Row],[Australia]]-'Cumulative Deaths'!O139</f>
        <v>0</v>
      </c>
      <c r="P140" s="21">
        <f>Table3[[#This Row],[Brazil]]-'Cumulative Deaths'!P139</f>
        <v>1182</v>
      </c>
      <c r="Q140" s="21">
        <f>Table3[[#This Row],[Russia]]-'Cumulative Deaths'!Q139</f>
        <v>95</v>
      </c>
      <c r="R140" s="21">
        <f>Table3[[#This Row],[Turkey]]-'Cumulative Deaths'!R139</f>
        <v>19</v>
      </c>
    </row>
    <row r="141" spans="2:18" x14ac:dyDescent="0.3">
      <c r="B141" s="2">
        <v>44045</v>
      </c>
      <c r="C141" s="21">
        <f>Table3[[#This Row],[China]]-'Cumulative Deaths'!C140</f>
        <v>0</v>
      </c>
      <c r="D141" s="21">
        <f>Table3[[#This Row],[Italy]]-'Cumulative Deaths'!D140</f>
        <v>8</v>
      </c>
      <c r="E141" s="21">
        <f>Table3[[#This Row],[Spain]]-'Cumulative Deaths'!E140</f>
        <v>0</v>
      </c>
      <c r="F141" s="21">
        <f>Table3[[#This Row],[USA]]-'Cumulative Deaths'!F140</f>
        <v>901</v>
      </c>
      <c r="G141" s="21">
        <f>Table3[[#This Row],[France]]-'Cumulative Deaths'!G140</f>
        <v>0</v>
      </c>
      <c r="H141" s="21">
        <f>Table3[[#This Row],[Iran]]-'Cumulative Deaths'!H140</f>
        <v>208</v>
      </c>
      <c r="I141" s="21">
        <f>Table3[[#This Row],[Germany]]-'Cumulative Deaths'!I140</f>
        <v>0</v>
      </c>
      <c r="J141" s="21">
        <f>Table3[[#This Row],[South Korea]]-'Cumulative Deaths'!J140</f>
        <v>0</v>
      </c>
      <c r="K141" s="21">
        <f>Table3[[#This Row],[UK]]-'Cumulative Deaths'!K140</f>
        <v>8</v>
      </c>
      <c r="L141" s="21">
        <f>Table3[[#This Row],[Canada]]-'Cumulative Deaths'!L140</f>
        <v>10</v>
      </c>
      <c r="M141" s="21">
        <f>Table3[[#This Row],[India ]]-'Cumulative Deaths'!M140</f>
        <v>758</v>
      </c>
      <c r="N141" s="21">
        <f>Table3[[#This Row],[Japan]]-'Cumulative Deaths'!N140</f>
        <v>0</v>
      </c>
      <c r="O141" s="21">
        <f>Table3[[#This Row],[Australia]]-'Cumulative Deaths'!O140</f>
        <v>0</v>
      </c>
      <c r="P141" s="21">
        <f>Table3[[#This Row],[Brazil]]-'Cumulative Deaths'!P140</f>
        <v>870</v>
      </c>
      <c r="Q141" s="21">
        <f>Table3[[#This Row],[Russia]]-'Cumulative Deaths'!Q140</f>
        <v>70</v>
      </c>
      <c r="R141" s="21">
        <f>Table3[[#This Row],[Turkey]]-'Cumulative Deaths'!R140</f>
        <v>18</v>
      </c>
    </row>
    <row r="142" spans="2:18" x14ac:dyDescent="0.3">
      <c r="B142" s="2">
        <v>44046</v>
      </c>
      <c r="C142" s="21">
        <f>Table3[[#This Row],[China]]-'Cumulative Deaths'!C141</f>
        <v>0</v>
      </c>
      <c r="D142" s="21">
        <f>Table3[[#This Row],[Italy]]-'Cumulative Deaths'!D141</f>
        <v>12</v>
      </c>
      <c r="E142" s="21">
        <f>Table3[[#This Row],[Spain]]-'Cumulative Deaths'!E141</f>
        <v>27</v>
      </c>
      <c r="F142" s="21">
        <f>Table3[[#This Row],[USA]]-'Cumulative Deaths'!F141</f>
        <v>324</v>
      </c>
      <c r="G142" s="21">
        <f>Table3[[#This Row],[France]]-'Cumulative Deaths'!G141</f>
        <v>0</v>
      </c>
      <c r="H142" s="21">
        <f>Table3[[#This Row],[Iran]]-'Cumulative Deaths'!H141</f>
        <v>215</v>
      </c>
      <c r="I142" s="21">
        <f>Table3[[#This Row],[Germany]]-'Cumulative Deaths'!I141</f>
        <v>0</v>
      </c>
      <c r="J142" s="21">
        <f>Table3[[#This Row],[South Korea]]-'Cumulative Deaths'!J141</f>
        <v>0</v>
      </c>
      <c r="K142" s="21">
        <f>Table3[[#This Row],[UK]]-'Cumulative Deaths'!K141</f>
        <v>9</v>
      </c>
      <c r="L142" s="21">
        <f>Table3[[#This Row],[Canada]]-'Cumulative Deaths'!L141</f>
        <v>2</v>
      </c>
      <c r="M142" s="21">
        <f>Table3[[#This Row],[India ]]-'Cumulative Deaths'!M141</f>
        <v>808</v>
      </c>
      <c r="N142" s="21">
        <f>Table3[[#This Row],[Japan]]-'Cumulative Deaths'!N141</f>
        <v>4</v>
      </c>
      <c r="O142" s="21">
        <f>Table3[[#This Row],[Australia]]-'Cumulative Deaths'!O141</f>
        <v>0</v>
      </c>
      <c r="P142" s="21">
        <f>Table3[[#This Row],[Brazil]]-'Cumulative Deaths'!P141</f>
        <v>567</v>
      </c>
      <c r="Q142" s="21">
        <f>Table3[[#This Row],[Russia]]-'Cumulative Deaths'!Q141</f>
        <v>79</v>
      </c>
      <c r="R142" s="21">
        <f>Table3[[#This Row],[Turkey]]-'Cumulative Deaths'!R141</f>
        <v>19</v>
      </c>
    </row>
    <row r="143" spans="2:18" x14ac:dyDescent="0.3">
      <c r="B143" s="2">
        <v>44047</v>
      </c>
      <c r="C143" s="21">
        <f>Table3[[#This Row],[China]]-'Cumulative Deaths'!C142</f>
        <v>1</v>
      </c>
      <c r="D143" s="21">
        <f>Table3[[#This Row],[Italy]]-'Cumulative Deaths'!D142</f>
        <v>5</v>
      </c>
      <c r="E143" s="21">
        <f>Table3[[#This Row],[Spain]]-'Cumulative Deaths'!E142</f>
        <v>26</v>
      </c>
      <c r="F143" s="21">
        <f>Table3[[#This Row],[USA]]-'Cumulative Deaths'!F142</f>
        <v>961</v>
      </c>
      <c r="G143" s="21">
        <f>Table3[[#This Row],[France]]-'Cumulative Deaths'!G142</f>
        <v>29</v>
      </c>
      <c r="H143" s="21">
        <f>Table3[[#This Row],[Iran]]-'Cumulative Deaths'!H142</f>
        <v>212</v>
      </c>
      <c r="I143" s="21">
        <f>Table3[[#This Row],[Germany]]-'Cumulative Deaths'!I142</f>
        <v>35</v>
      </c>
      <c r="J143" s="21">
        <f>Table3[[#This Row],[South Korea]]-'Cumulative Deaths'!J142</f>
        <v>0</v>
      </c>
      <c r="K143" s="21">
        <f>Table3[[#This Row],[UK]]-'Cumulative Deaths'!K142</f>
        <v>89</v>
      </c>
      <c r="L143" s="21">
        <f>Table3[[#This Row],[Canada]]-'Cumulative Deaths'!L142</f>
        <v>6</v>
      </c>
      <c r="M143" s="21">
        <f>Table3[[#This Row],[India ]]-'Cumulative Deaths'!M142</f>
        <v>850</v>
      </c>
      <c r="N143" s="21">
        <f>Table3[[#This Row],[Japan]]-'Cumulative Deaths'!N142</f>
        <v>6</v>
      </c>
      <c r="O143" s="21">
        <f>Table3[[#This Row],[Australia]]-'Cumulative Deaths'!O142</f>
        <v>0</v>
      </c>
      <c r="P143" s="21">
        <f>Table3[[#This Row],[Brazil]]-'Cumulative Deaths'!P142</f>
        <v>852</v>
      </c>
      <c r="Q143" s="21">
        <f>Table3[[#This Row],[Russia]]-'Cumulative Deaths'!Q142</f>
        <v>144</v>
      </c>
      <c r="R143" s="21">
        <f>Table3[[#This Row],[Turkey]]-'Cumulative Deaths'!R142</f>
        <v>18</v>
      </c>
    </row>
    <row r="144" spans="2:18" x14ac:dyDescent="0.3">
      <c r="B144" s="2">
        <v>44048</v>
      </c>
      <c r="C144" s="21">
        <f>Table3[[#This Row],[China]]-'Cumulative Deaths'!C143</f>
        <v>-1</v>
      </c>
      <c r="D144" s="21">
        <f>Table3[[#This Row],[Italy]]-'Cumulative Deaths'!D143</f>
        <v>10</v>
      </c>
      <c r="E144" s="21">
        <f>Table3[[#This Row],[Spain]]-'Cumulative Deaths'!E143</f>
        <v>1</v>
      </c>
      <c r="F144" s="21">
        <f>Table3[[#This Row],[USA]]-'Cumulative Deaths'!F143</f>
        <v>1376</v>
      </c>
      <c r="G144" s="21">
        <f>Table3[[#This Row],[France]]-'Cumulative Deaths'!G143</f>
        <v>2</v>
      </c>
      <c r="H144" s="21">
        <f>Table3[[#This Row],[Iran]]-'Cumulative Deaths'!H143</f>
        <v>185</v>
      </c>
      <c r="I144" s="21">
        <f>Table3[[#This Row],[Germany]]-'Cumulative Deaths'!I143</f>
        <v>3</v>
      </c>
      <c r="J144" s="21">
        <f>Table3[[#This Row],[South Korea]]-'Cumulative Deaths'!J143</f>
        <v>0</v>
      </c>
      <c r="K144" s="21">
        <f>Table3[[#This Row],[UK]]-'Cumulative Deaths'!K143</f>
        <v>65</v>
      </c>
      <c r="L144" s="21">
        <f>Table3[[#This Row],[Canada]]-'Cumulative Deaths'!L143</f>
        <v>7</v>
      </c>
      <c r="M144" s="21">
        <f>Table3[[#This Row],[India ]]-'Cumulative Deaths'!M143</f>
        <v>913</v>
      </c>
      <c r="N144" s="21">
        <f>Table3[[#This Row],[Japan]]-'Cumulative Deaths'!N143</f>
        <v>0</v>
      </c>
      <c r="O144" s="21">
        <f>Table3[[#This Row],[Australia]]-'Cumulative Deaths'!O143</f>
        <v>0</v>
      </c>
      <c r="P144" s="21">
        <f>Table3[[#This Row],[Brazil]]-'Cumulative Deaths'!P143</f>
        <v>1248</v>
      </c>
      <c r="Q144" s="21">
        <f>Table3[[#This Row],[Russia]]-'Cumulative Deaths'!Q143</f>
        <v>139</v>
      </c>
      <c r="R144" s="21">
        <f>Table3[[#This Row],[Turkey]]-'Cumulative Deaths'!R143</f>
        <v>19</v>
      </c>
    </row>
    <row r="145" spans="2:19" x14ac:dyDescent="0.3">
      <c r="B145" s="2">
        <v>44049</v>
      </c>
      <c r="C145" s="21">
        <f>Table3[[#This Row],[China]]-'Cumulative Deaths'!C144</f>
        <v>0</v>
      </c>
      <c r="D145" s="21">
        <f>Table3[[#This Row],[Italy]]-'Cumulative Deaths'!D144</f>
        <v>6</v>
      </c>
      <c r="E145" s="21">
        <f>Table3[[#This Row],[Spain]]-'Cumulative Deaths'!E144</f>
        <v>1</v>
      </c>
      <c r="F145" s="21">
        <f>Table3[[#This Row],[USA]]-'Cumulative Deaths'!F144</f>
        <v>1225</v>
      </c>
      <c r="G145" s="21">
        <f>Table3[[#This Row],[France]]-'Cumulative Deaths'!G144</f>
        <v>9</v>
      </c>
      <c r="H145" s="21">
        <f>Table3[[#This Row],[Iran]]-'Cumulative Deaths'!H144</f>
        <v>174</v>
      </c>
      <c r="I145" s="21">
        <f>Table3[[#This Row],[Germany]]-'Cumulative Deaths'!I144</f>
        <v>9</v>
      </c>
      <c r="J145" s="21">
        <f>Table3[[#This Row],[South Korea]]-'Cumulative Deaths'!J144</f>
        <v>0</v>
      </c>
      <c r="K145" s="21">
        <f>Table3[[#This Row],[UK]]-'Cumulative Deaths'!K144</f>
        <v>49</v>
      </c>
      <c r="L145" s="21">
        <f>Table3[[#This Row],[Canada]]-'Cumulative Deaths'!L144</f>
        <v>3</v>
      </c>
      <c r="M145" s="21">
        <f>Table3[[#This Row],[India ]]-'Cumulative Deaths'!M144</f>
        <v>902</v>
      </c>
      <c r="N145" s="21">
        <f>Table3[[#This Row],[Japan]]-'Cumulative Deaths'!N144</f>
        <v>12</v>
      </c>
      <c r="O145" s="21">
        <f>Table3[[#This Row],[Australia]]-'Cumulative Deaths'!O144</f>
        <v>0</v>
      </c>
      <c r="P145" s="21">
        <f>Table3[[#This Row],[Brazil]]-'Cumulative Deaths'!P144</f>
        <v>1366</v>
      </c>
      <c r="Q145" s="21">
        <f>Table3[[#This Row],[Russia]]-'Cumulative Deaths'!Q144</f>
        <v>116</v>
      </c>
      <c r="R145" s="21">
        <f>Table3[[#This Row],[Turkey]]-'Cumulative Deaths'!R144</f>
        <v>14</v>
      </c>
    </row>
    <row r="146" spans="2:19" x14ac:dyDescent="0.3">
      <c r="B146" s="2">
        <v>44050</v>
      </c>
      <c r="C146" s="21">
        <f>Table3[[#This Row],[China]]-'Cumulative Deaths'!C145</f>
        <v>0</v>
      </c>
      <c r="D146" s="21">
        <f>Table3[[#This Row],[Italy]]-'Cumulative Deaths'!D145</f>
        <v>3</v>
      </c>
      <c r="E146" s="21">
        <f>Table3[[#This Row],[Spain]]-'Cumulative Deaths'!E145</f>
        <v>3</v>
      </c>
      <c r="F146" s="21">
        <f>Table3[[#This Row],[USA]]-'Cumulative Deaths'!F145</f>
        <v>1091</v>
      </c>
      <c r="G146" s="21">
        <f>Table3[[#This Row],[France]]-'Cumulative Deaths'!G145</f>
        <v>7</v>
      </c>
      <c r="H146" s="21">
        <f>Table3[[#This Row],[Iran]]-'Cumulative Deaths'!H145</f>
        <v>156</v>
      </c>
      <c r="I146" s="21">
        <f>Table3[[#This Row],[Germany]]-'Cumulative Deaths'!I145</f>
        <v>2</v>
      </c>
      <c r="J146" s="21">
        <f>Table3[[#This Row],[South Korea]]-'Cumulative Deaths'!J145</f>
        <v>0</v>
      </c>
      <c r="K146" s="21">
        <f>Table3[[#This Row],[UK]]-'Cumulative Deaths'!K145</f>
        <v>98</v>
      </c>
      <c r="L146" s="21">
        <f>Table3[[#This Row],[Canada]]-'Cumulative Deaths'!L145</f>
        <v>3</v>
      </c>
      <c r="M146" s="21">
        <f>Table3[[#This Row],[India ]]-'Cumulative Deaths'!M145</f>
        <v>930</v>
      </c>
      <c r="N146" s="21">
        <f>Table3[[#This Row],[Japan]]-'Cumulative Deaths'!N145</f>
        <v>5</v>
      </c>
      <c r="O146" s="21">
        <f>Table3[[#This Row],[Australia]]-'Cumulative Deaths'!O145</f>
        <v>0</v>
      </c>
      <c r="P146" s="21">
        <f>Table3[[#This Row],[Brazil]]-'Cumulative Deaths'!P145</f>
        <v>1152</v>
      </c>
      <c r="Q146" s="21">
        <f>Table3[[#This Row],[Russia]]-'Cumulative Deaths'!Q145</f>
        <v>119</v>
      </c>
      <c r="R146" s="21">
        <f>Table3[[#This Row],[Turkey]]-'Cumulative Deaths'!R145</f>
        <v>15</v>
      </c>
    </row>
    <row r="147" spans="2:19" x14ac:dyDescent="0.3">
      <c r="B147" s="2">
        <v>44051</v>
      </c>
      <c r="C147" s="21">
        <f>Table3[[#This Row],[China]]-'Cumulative Deaths'!C146</f>
        <v>0</v>
      </c>
      <c r="D147" s="21">
        <f>Table3[[#This Row],[Italy]]-'Cumulative Deaths'!D146</f>
        <v>13</v>
      </c>
      <c r="E147" s="21">
        <f>Table3[[#This Row],[Spain]]-'Cumulative Deaths'!E146</f>
        <v>0</v>
      </c>
      <c r="F147" s="21">
        <f>Table3[[#This Row],[USA]]-'Cumulative Deaths'!F146</f>
        <v>1830</v>
      </c>
      <c r="G147" s="21">
        <f>Table3[[#This Row],[France]]-'Cumulative Deaths'!G146</f>
        <v>12</v>
      </c>
      <c r="H147" s="21">
        <f>Table3[[#This Row],[Iran]]-'Cumulative Deaths'!H146</f>
        <v>132</v>
      </c>
      <c r="I147" s="21">
        <f>Table3[[#This Row],[Germany]]-'Cumulative Deaths'!I146</f>
        <v>8</v>
      </c>
      <c r="J147" s="21">
        <f>Table3[[#This Row],[South Korea]]-'Cumulative Deaths'!J146</f>
        <v>0</v>
      </c>
      <c r="K147" s="21">
        <f>Table3[[#This Row],[UK]]-'Cumulative Deaths'!K146</f>
        <v>55</v>
      </c>
      <c r="L147" s="21">
        <f>Table3[[#This Row],[Canada]]-'Cumulative Deaths'!L146</f>
        <v>10</v>
      </c>
      <c r="M147" s="21">
        <f>Table3[[#This Row],[India ]]-'Cumulative Deaths'!M146</f>
        <v>889</v>
      </c>
      <c r="N147" s="21">
        <f>Table3[[#This Row],[Japan]]-'Cumulative Deaths'!N146</f>
        <v>2</v>
      </c>
      <c r="O147" s="21">
        <f>Table3[[#This Row],[Australia]]-'Cumulative Deaths'!O146</f>
        <v>0</v>
      </c>
      <c r="P147" s="21">
        <f>Table3[[#This Row],[Brazil]]-'Cumulative Deaths'!P146</f>
        <v>1633</v>
      </c>
      <c r="Q147" s="21">
        <f>Table3[[#This Row],[Russia]]-'Cumulative Deaths'!Q146</f>
        <v>129</v>
      </c>
      <c r="R147" s="21">
        <f>Table3[[#This Row],[Turkey]]-'Cumulative Deaths'!R146</f>
        <v>16</v>
      </c>
    </row>
    <row r="148" spans="2:19" x14ac:dyDescent="0.3">
      <c r="B148" s="2">
        <v>44052</v>
      </c>
      <c r="C148" s="21">
        <f>Table3[[#This Row],[China]]-'Cumulative Deaths'!C147</f>
        <v>0</v>
      </c>
      <c r="D148" s="21">
        <f>Table3[[#This Row],[Italy]]-'Cumulative Deaths'!D147</f>
        <v>2</v>
      </c>
      <c r="E148" s="21">
        <f>Table3[[#This Row],[Spain]]-'Cumulative Deaths'!E147</f>
        <v>0</v>
      </c>
      <c r="F148" s="21">
        <f>Table3[[#This Row],[USA]]-'Cumulative Deaths'!F147</f>
        <v>290</v>
      </c>
      <c r="G148" s="21">
        <f>Table3[[#This Row],[France]]-'Cumulative Deaths'!G147</f>
        <v>0</v>
      </c>
      <c r="H148" s="21">
        <f>Table3[[#This Row],[Iran]]-'Cumulative Deaths'!H147</f>
        <v>163</v>
      </c>
      <c r="I148" s="21">
        <f>Table3[[#This Row],[Germany]]-'Cumulative Deaths'!I147</f>
        <v>-1</v>
      </c>
      <c r="J148" s="21">
        <f>Table3[[#This Row],[South Korea]]-'Cumulative Deaths'!J147</f>
        <v>0</v>
      </c>
      <c r="K148" s="21">
        <f>Table3[[#This Row],[UK]]-'Cumulative Deaths'!K147</f>
        <v>8</v>
      </c>
      <c r="L148" s="21">
        <f>Table3[[#This Row],[Canada]]-'Cumulative Deaths'!L147</f>
        <v>5</v>
      </c>
      <c r="M148" s="21">
        <f>Table3[[#This Row],[India ]]-'Cumulative Deaths'!M147</f>
        <v>1004</v>
      </c>
      <c r="N148" s="21">
        <f>Table3[[#This Row],[Japan]]-'Cumulative Deaths'!N147</f>
        <v>5</v>
      </c>
      <c r="O148" s="21">
        <f>Table3[[#This Row],[Australia]]-'Cumulative Deaths'!O147</f>
        <v>0</v>
      </c>
      <c r="P148" s="21">
        <f>Table3[[#This Row],[Brazil]]-'Cumulative Deaths'!P147</f>
        <v>190</v>
      </c>
      <c r="Q148" s="21">
        <f>Table3[[#This Row],[Russia]]-'Cumulative Deaths'!Q147</f>
        <v>77</v>
      </c>
      <c r="R148" s="21">
        <f>Table3[[#This Row],[Turkey]]-'Cumulative Deaths'!R147</f>
        <v>0</v>
      </c>
    </row>
    <row r="149" spans="2:19" x14ac:dyDescent="0.3">
      <c r="B149" s="2">
        <v>44053</v>
      </c>
      <c r="C149" s="21">
        <f>Table3[[#This Row],[China]]-'Cumulative Deaths'!C148</f>
        <v>0</v>
      </c>
      <c r="D149" s="21">
        <f>Table3[[#This Row],[Italy]]-'Cumulative Deaths'!D148</f>
        <v>4</v>
      </c>
      <c r="E149" s="21">
        <f>Table3[[#This Row],[Spain]]-'Cumulative Deaths'!E148</f>
        <v>73</v>
      </c>
      <c r="F149" s="21">
        <f>Table3[[#This Row],[USA]]-'Cumulative Deaths'!F148</f>
        <v>546</v>
      </c>
      <c r="G149" s="21">
        <f>Table3[[#This Row],[France]]-'Cumulative Deaths'!G148</f>
        <v>0</v>
      </c>
      <c r="H149" s="21">
        <f>Table3[[#This Row],[Iran]]-'Cumulative Deaths'!H148</f>
        <v>189</v>
      </c>
      <c r="I149" s="21">
        <f>Table3[[#This Row],[Germany]]-'Cumulative Deaths'!I148</f>
        <v>3</v>
      </c>
      <c r="J149" s="21">
        <f>Table3[[#This Row],[South Korea]]-'Cumulative Deaths'!J148</f>
        <v>0</v>
      </c>
      <c r="K149" s="21">
        <f>Table3[[#This Row],[UK]]-'Cumulative Deaths'!K148</f>
        <v>-48</v>
      </c>
      <c r="L149" s="21">
        <f>Table3[[#This Row],[Canada]]-'Cumulative Deaths'!L148</f>
        <v>1</v>
      </c>
      <c r="M149" s="21">
        <f>Table3[[#This Row],[India ]]-'Cumulative Deaths'!M148</f>
        <v>895</v>
      </c>
      <c r="N149" s="21">
        <f>Table3[[#This Row],[Japan]]-'Cumulative Deaths'!N148</f>
        <v>6</v>
      </c>
      <c r="O149" s="21">
        <f>Table3[[#This Row],[Australia]]-'Cumulative Deaths'!O148</f>
        <v>0</v>
      </c>
      <c r="P149" s="21">
        <f>Table3[[#This Row],[Brazil]]-'Cumulative Deaths'!P148</f>
        <v>602</v>
      </c>
      <c r="Q149" s="21">
        <f>Table3[[#This Row],[Russia]]-'Cumulative Deaths'!Q148</f>
        <v>70</v>
      </c>
      <c r="R149" s="21">
        <f>Table3[[#This Row],[Turkey]]-'Cumulative Deaths'!R148</f>
        <v>15</v>
      </c>
    </row>
    <row r="150" spans="2:19" x14ac:dyDescent="0.3">
      <c r="B150" s="2">
        <v>44056</v>
      </c>
      <c r="C150" s="21">
        <f>Table3[[#This Row],[China]]-'Cumulative Deaths'!C149</f>
        <v>0</v>
      </c>
      <c r="D150" s="21">
        <f>Table3[[#This Row],[Italy]]-'Cumulative Deaths'!D149</f>
        <v>22</v>
      </c>
      <c r="E150" s="21">
        <f>Table3[[#This Row],[Spain]]-'Cumulative Deaths'!E149</f>
        <v>3</v>
      </c>
      <c r="F150" s="21">
        <f>Table3[[#This Row],[USA]]-'Cumulative Deaths'!F149</f>
        <v>3410</v>
      </c>
      <c r="G150" s="21">
        <f>Table3[[#This Row],[France]]-'Cumulative Deaths'!G149</f>
        <v>47</v>
      </c>
      <c r="H150" s="21">
        <f>Table3[[#This Row],[Iran]]-'Cumulative Deaths'!H149</f>
        <v>546</v>
      </c>
      <c r="I150" s="21">
        <f>Table3[[#This Row],[Germany]]-'Cumulative Deaths'!I149</f>
        <v>18</v>
      </c>
      <c r="J150" s="21">
        <f>Table3[[#This Row],[South Korea]]-'Cumulative Deaths'!J149</f>
        <v>0</v>
      </c>
      <c r="K150" s="21">
        <f>Table3[[#This Row],[UK]]-'Cumulative Deaths'!K149</f>
        <v>-316</v>
      </c>
      <c r="L150" s="21">
        <f>Table3[[#This Row],[Canada]]-'Cumulative Deaths'!L149</f>
        <v>24</v>
      </c>
      <c r="M150" s="21">
        <f>Table3[[#This Row],[India ]]-'Cumulative Deaths'!M149</f>
        <v>2175</v>
      </c>
      <c r="N150" s="21">
        <f>Table3[[#This Row],[Japan]]-'Cumulative Deaths'!N149</f>
        <v>13</v>
      </c>
      <c r="O150" s="21">
        <f>Table3[[#This Row],[Australia]]-'Cumulative Deaths'!O149</f>
        <v>0</v>
      </c>
      <c r="P150" s="21">
        <f>Table3[[#This Row],[Brazil]]-'Cumulative Deaths'!P149</f>
        <v>2994</v>
      </c>
      <c r="Q150" s="21">
        <f>Table3[[#This Row],[Russia]]-'Cumulative Deaths'!Q149</f>
        <v>383</v>
      </c>
      <c r="R150" s="21">
        <f>Table3[[#This Row],[Turkey]]-'Cumulative Deaths'!R149</f>
        <v>47</v>
      </c>
      <c r="S150" t="s">
        <v>56</v>
      </c>
    </row>
    <row r="151" spans="2:19" x14ac:dyDescent="0.3">
      <c r="B151" s="2">
        <v>44057</v>
      </c>
      <c r="C151" s="21">
        <f>Table3[[#This Row],[China]]-'Cumulative Deaths'!C150</f>
        <v>0</v>
      </c>
      <c r="D151" s="21">
        <f>Table3[[#This Row],[Italy]]-'Cumulative Deaths'!D150</f>
        <v>3</v>
      </c>
      <c r="E151" s="21">
        <f>Table3[[#This Row],[Spain]]-'Cumulative Deaths'!E150</f>
        <v>38</v>
      </c>
      <c r="F151" s="21">
        <f>Table3[[#This Row],[USA]]-'Cumulative Deaths'!F150</f>
        <v>1667</v>
      </c>
      <c r="G151" s="21">
        <f>Table3[[#This Row],[France]]-'Cumulative Deaths'!G150</f>
        <v>17</v>
      </c>
      <c r="H151" s="21">
        <f>Table3[[#This Row],[Iran]]-'Cumulative Deaths'!H150</f>
        <v>169</v>
      </c>
      <c r="I151" s="21">
        <f>Table3[[#This Row],[Germany]]-'Cumulative Deaths'!I150</f>
        <v>7</v>
      </c>
      <c r="J151" s="21">
        <f>Table3[[#This Row],[South Korea]]-'Cumulative Deaths'!J150</f>
        <v>0</v>
      </c>
      <c r="K151" s="21">
        <f>Table3[[#This Row],[UK]]-'Cumulative Deaths'!K150</f>
        <v>-4852</v>
      </c>
      <c r="L151" s="21">
        <f>Table3[[#This Row],[Canada]]-'Cumulative Deaths'!L150</f>
        <v>13</v>
      </c>
      <c r="M151" s="21">
        <f>Table3[[#This Row],[India ]]-'Cumulative Deaths'!M150</f>
        <v>1607</v>
      </c>
      <c r="N151" s="21">
        <f>Table3[[#This Row],[Japan]]-'Cumulative Deaths'!N150</f>
        <v>20</v>
      </c>
      <c r="O151" s="21">
        <f>Table3[[#This Row],[Australia]]-'Cumulative Deaths'!O150</f>
        <v>0</v>
      </c>
      <c r="P151" s="21">
        <f>Table3[[#This Row],[Brazil]]-'Cumulative Deaths'!P150</f>
        <v>1528</v>
      </c>
      <c r="Q151" s="21">
        <f>Table3[[#This Row],[Russia]]-'Cumulative Deaths'!Q150</f>
        <v>114</v>
      </c>
      <c r="R151" s="21">
        <f>Table3[[#This Row],[Turkey]]-'Cumulative Deaths'!R150</f>
        <v>43</v>
      </c>
    </row>
    <row r="152" spans="2:19" x14ac:dyDescent="0.3">
      <c r="B152" s="2">
        <v>44060</v>
      </c>
      <c r="C152" s="21">
        <f>Table3[[#This Row],[China]]-'Cumulative Deaths'!C151</f>
        <v>0</v>
      </c>
      <c r="D152" s="21">
        <f>Table3[[#This Row],[Italy]]-'Cumulative Deaths'!D151</f>
        <v>166</v>
      </c>
      <c r="E152" s="21">
        <f>Table3[[#This Row],[Spain]]-'Cumulative Deaths'!E151</f>
        <v>29</v>
      </c>
      <c r="F152" s="21">
        <f>Table3[[#This Row],[USA]]-'Cumulative Deaths'!F151</f>
        <v>2305</v>
      </c>
      <c r="G152" s="21">
        <f>Table3[[#This Row],[France]]-'Cumulative Deaths'!G151</f>
        <v>22</v>
      </c>
      <c r="H152" s="21">
        <f>Table3[[#This Row],[Iran]]-'Cumulative Deaths'!H151</f>
        <v>473</v>
      </c>
      <c r="I152" s="21">
        <f>Table3[[#This Row],[Germany]]-'Cumulative Deaths'!I151</f>
        <v>7</v>
      </c>
      <c r="J152" s="21">
        <f>Table3[[#This Row],[South Korea]]-'Cumulative Deaths'!J151</f>
        <v>0</v>
      </c>
      <c r="K152" s="21">
        <f>Table3[[#This Row],[UK]]-'Cumulative Deaths'!K151</f>
        <v>11</v>
      </c>
      <c r="L152" s="21">
        <f>Table3[[#This Row],[Canada]]-'Cumulative Deaths'!L151</f>
        <v>7</v>
      </c>
      <c r="M152" s="21">
        <f>Table3[[#This Row],[India ]]-'Cumulative Deaths'!M151</f>
        <v>2662</v>
      </c>
      <c r="N152" s="21">
        <f>Table3[[#This Row],[Japan]]-'Cumulative Deaths'!N151</f>
        <v>24</v>
      </c>
      <c r="O152" s="21">
        <f>Table3[[#This Row],[Australia]]-'Cumulative Deaths'!O151</f>
        <v>0</v>
      </c>
      <c r="P152" s="21">
        <f>Table3[[#This Row],[Brazil]]-'Cumulative Deaths'!P151</f>
        <v>2263</v>
      </c>
      <c r="Q152" s="21">
        <f>Table3[[#This Row],[Russia]]-'Cumulative Deaths'!Q151</f>
        <v>242</v>
      </c>
      <c r="R152" s="21">
        <f>Table3[[#This Row],[Turkey]]-'Cumulative Deaths'!R151</f>
        <v>40</v>
      </c>
      <c r="S152" t="s">
        <v>56</v>
      </c>
    </row>
    <row r="153" spans="2:19" x14ac:dyDescent="0.3">
      <c r="B153" s="2">
        <v>44061</v>
      </c>
      <c r="C153" s="21">
        <f>Table3[[#This Row],[China]]-'Cumulative Deaths'!C152</f>
        <v>0</v>
      </c>
      <c r="D153" s="21">
        <f>Table3[[#This Row],[Italy]]-'Cumulative Deaths'!D152</f>
        <v>5</v>
      </c>
      <c r="E153" s="21">
        <f>Table3[[#This Row],[Spain]]-'Cumulative Deaths'!E152</f>
        <v>24</v>
      </c>
      <c r="F153" s="21">
        <f>Table3[[#This Row],[USA]]-'Cumulative Deaths'!F152</f>
        <v>877</v>
      </c>
      <c r="G153" s="21">
        <f>Table3[[#This Row],[France]]-'Cumulative Deaths'!G152</f>
        <v>19</v>
      </c>
      <c r="H153" s="21">
        <f>Table3[[#This Row],[Iran]]-'Cumulative Deaths'!H152</f>
        <v>168</v>
      </c>
      <c r="I153" s="21">
        <f>Table3[[#This Row],[Germany]]-'Cumulative Deaths'!I152</f>
        <v>10</v>
      </c>
      <c r="J153" s="21">
        <f>Table3[[#This Row],[South Korea]]-'Cumulative Deaths'!J152</f>
        <v>0</v>
      </c>
      <c r="K153" s="21">
        <f>Table3[[#This Row],[UK]]-'Cumulative Deaths'!K152</f>
        <v>12</v>
      </c>
      <c r="L153" s="21">
        <f>Table3[[#This Row],[Canada]]-'Cumulative Deaths'!L152</f>
        <v>6</v>
      </c>
      <c r="M153" s="21">
        <f>Table3[[#This Row],[India ]]-'Cumulative Deaths'!M152</f>
        <v>1050</v>
      </c>
      <c r="N153" s="21">
        <f>Table3[[#This Row],[Japan]]-'Cumulative Deaths'!N152</f>
        <v>25</v>
      </c>
      <c r="O153" s="21">
        <f>Table3[[#This Row],[Australia]]-'Cumulative Deaths'!O152</f>
        <v>0</v>
      </c>
      <c r="P153" s="21">
        <f>Table3[[#This Row],[Brazil]]-'Cumulative Deaths'!P152</f>
        <v>600</v>
      </c>
      <c r="Q153" s="21">
        <f>Table3[[#This Row],[Russia]]-'Cumulative Deaths'!Q152</f>
        <v>132</v>
      </c>
      <c r="R153" s="21">
        <f>Table3[[#This Row],[Turkey]]-'Cumulative Deaths'!R152</f>
        <v>22</v>
      </c>
    </row>
    <row r="154" spans="2:19" x14ac:dyDescent="0.3">
      <c r="B154" s="2">
        <v>44062</v>
      </c>
      <c r="C154" s="21">
        <f>Table3[[#This Row],[China]]-'Cumulative Deaths'!C153</f>
        <v>0</v>
      </c>
      <c r="D154" s="21">
        <f>Table3[[#This Row],[Italy]]-'Cumulative Deaths'!D153</f>
        <v>7</v>
      </c>
      <c r="E154" s="21">
        <f>Table3[[#This Row],[Spain]]-'Cumulative Deaths'!E153</f>
        <v>127</v>
      </c>
      <c r="F154" s="21">
        <f>Table3[[#This Row],[USA]]-'Cumulative Deaths'!F153</f>
        <v>1612</v>
      </c>
      <c r="G154" s="21">
        <f>Table3[[#This Row],[France]]-'Cumulative Deaths'!G153</f>
        <v>22</v>
      </c>
      <c r="H154" s="21">
        <f>Table3[[#This Row],[Iran]]-'Cumulative Deaths'!H153</f>
        <v>153</v>
      </c>
      <c r="I154" s="21">
        <f>Table3[[#This Row],[Germany]]-'Cumulative Deaths'!I153</f>
        <v>9</v>
      </c>
      <c r="J154" s="21">
        <f>Table3[[#This Row],[South Korea]]-'Cumulative Deaths'!J153</f>
        <v>0</v>
      </c>
      <c r="K154" s="21">
        <f>Table3[[#This Row],[UK]]-'Cumulative Deaths'!K153</f>
        <v>16</v>
      </c>
      <c r="L154" s="21">
        <f>Table3[[#This Row],[Canada]]-'Cumulative Deaths'!L153</f>
        <v>14</v>
      </c>
      <c r="M154" s="21">
        <f>Table3[[#This Row],[India ]]-'Cumulative Deaths'!M153</f>
        <v>1145</v>
      </c>
      <c r="N154" s="21">
        <f>Table3[[#This Row],[Japan]]-'Cumulative Deaths'!N153</f>
        <v>14</v>
      </c>
      <c r="O154" s="21">
        <f>Table3[[#This Row],[Australia]]-'Cumulative Deaths'!O153</f>
        <v>0</v>
      </c>
      <c r="P154" s="21">
        <f>Table3[[#This Row],[Brazil]]-'Cumulative Deaths'!P153</f>
        <v>1517</v>
      </c>
      <c r="Q154" s="21">
        <f>Table3[[#This Row],[Russia]]-'Cumulative Deaths'!Q153</f>
        <v>117</v>
      </c>
      <c r="R154" s="21">
        <f>Table3[[#This Row],[Turkey]]-'Cumulative Deaths'!R153</f>
        <v>43</v>
      </c>
    </row>
    <row r="155" spans="2:19" x14ac:dyDescent="0.3">
      <c r="B155" s="2">
        <v>44063</v>
      </c>
      <c r="C155" s="21">
        <f>Table3[[#This Row],[China]]-'Cumulative Deaths'!C154</f>
        <v>0</v>
      </c>
      <c r="D155" s="21">
        <f>Table3[[#This Row],[Italy]]-'Cumulative Deaths'!D154</f>
        <v>6</v>
      </c>
      <c r="E155" s="21">
        <f>Table3[[#This Row],[Spain]]-'Cumulative Deaths'!E154</f>
        <v>16</v>
      </c>
      <c r="F155" s="21">
        <f>Table3[[#This Row],[USA]]-'Cumulative Deaths'!F154</f>
        <v>1043</v>
      </c>
      <c r="G155" s="21">
        <f>Table3[[#This Row],[France]]-'Cumulative Deaths'!G154</f>
        <v>29</v>
      </c>
      <c r="H155" s="21">
        <f>Table3[[#This Row],[Iran]]-'Cumulative Deaths'!H154</f>
        <v>139</v>
      </c>
      <c r="I155" s="21">
        <f>Table3[[#This Row],[Germany]]-'Cumulative Deaths'!I154</f>
        <v>11</v>
      </c>
      <c r="J155" s="21">
        <f>Table3[[#This Row],[South Korea]]-'Cumulative Deaths'!J154</f>
        <v>0</v>
      </c>
      <c r="K155" s="21">
        <f>Table3[[#This Row],[UK]]-'Cumulative Deaths'!K154</f>
        <v>6</v>
      </c>
      <c r="L155" s="21">
        <f>Table3[[#This Row],[Canada]]-'Cumulative Deaths'!L154</f>
        <v>5</v>
      </c>
      <c r="M155" s="21">
        <f>Table3[[#This Row],[India ]]-'Cumulative Deaths'!M154</f>
        <v>980</v>
      </c>
      <c r="N155" s="21">
        <f>Table3[[#This Row],[Japan]]-'Cumulative Deaths'!N154</f>
        <v>11</v>
      </c>
      <c r="O155" s="21">
        <f>Table3[[#This Row],[Australia]]-'Cumulative Deaths'!O154</f>
        <v>0</v>
      </c>
      <c r="P155" s="21">
        <f>Table3[[#This Row],[Brazil]]-'Cumulative Deaths'!P154</f>
        <v>1272</v>
      </c>
      <c r="Q155" s="21">
        <f>Table3[[#This Row],[Russia]]-'Cumulative Deaths'!Q154</f>
        <v>110</v>
      </c>
      <c r="R155" s="21">
        <f>Table3[[#This Row],[Turkey]]-'Cumulative Deaths'!R154</f>
        <v>19</v>
      </c>
    </row>
    <row r="156" spans="2:19" x14ac:dyDescent="0.3">
      <c r="B156" s="2">
        <v>44064</v>
      </c>
      <c r="C156" s="21">
        <f>Table3[[#This Row],[China]]-'Cumulative Deaths'!C155</f>
        <v>0</v>
      </c>
      <c r="D156" s="21">
        <f>Table3[[#This Row],[Italy]]-'Cumulative Deaths'!D155</f>
        <v>9</v>
      </c>
      <c r="E156" s="21">
        <f>Table3[[#This Row],[Spain]]-'Cumulative Deaths'!E155</f>
        <v>25</v>
      </c>
      <c r="F156" s="21">
        <f>Table3[[#This Row],[USA]]-'Cumulative Deaths'!F155</f>
        <v>1020</v>
      </c>
      <c r="G156" s="21">
        <f>Table3[[#This Row],[France]]-'Cumulative Deaths'!G155</f>
        <v>23</v>
      </c>
      <c r="H156" s="21">
        <f>Table3[[#This Row],[Iran]]-'Cumulative Deaths'!H155</f>
        <v>112</v>
      </c>
      <c r="I156" s="21">
        <f>Table3[[#This Row],[Germany]]-'Cumulative Deaths'!I155</f>
        <v>3</v>
      </c>
      <c r="J156" s="21">
        <f>Table3[[#This Row],[South Korea]]-'Cumulative Deaths'!J155</f>
        <v>0</v>
      </c>
      <c r="K156" s="21">
        <f>Table3[[#This Row],[UK]]-'Cumulative Deaths'!K155</f>
        <v>2</v>
      </c>
      <c r="L156" s="21">
        <f>Table3[[#This Row],[Canada]]-'Cumulative Deaths'!L155</f>
        <v>9</v>
      </c>
      <c r="M156" s="21">
        <f>Table3[[#This Row],[India ]]-'Cumulative Deaths'!M155</f>
        <v>950</v>
      </c>
      <c r="N156" s="21">
        <f>Table3[[#This Row],[Japan]]-'Cumulative Deaths'!N155</f>
        <v>15</v>
      </c>
      <c r="O156" s="21">
        <f>Table3[[#This Row],[Australia]]-'Cumulative Deaths'!O155</f>
        <v>0</v>
      </c>
      <c r="P156" s="21">
        <f>Table3[[#This Row],[Brazil]]-'Cumulative Deaths'!P155</f>
        <v>1227</v>
      </c>
      <c r="Q156" s="21">
        <f>Table3[[#This Row],[Russia]]-'Cumulative Deaths'!Q155</f>
        <v>90</v>
      </c>
      <c r="R156" s="21">
        <f>Table3[[#This Row],[Turkey]]-'Cumulative Deaths'!R155</f>
        <v>0</v>
      </c>
    </row>
    <row r="157" spans="2:19" x14ac:dyDescent="0.3">
      <c r="B157" s="2">
        <v>44065</v>
      </c>
      <c r="C157" s="21">
        <f>Table3[[#This Row],[China]]-'Cumulative Deaths'!C156</f>
        <v>0</v>
      </c>
      <c r="D157" s="21">
        <f>Table3[[#This Row],[Italy]]-'Cumulative Deaths'!D156</f>
        <v>3</v>
      </c>
      <c r="E157" s="21">
        <f>Table3[[#This Row],[Spain]]-'Cumulative Deaths'!E156</f>
        <v>0</v>
      </c>
      <c r="F157" s="21">
        <f>Table3[[#This Row],[USA]]-'Cumulative Deaths'!F156</f>
        <v>1825</v>
      </c>
      <c r="G157" s="21">
        <f>Table3[[#This Row],[France]]-'Cumulative Deaths'!G156</f>
        <v>0</v>
      </c>
      <c r="H157" s="21">
        <f>Table3[[#This Row],[Iran]]-'Cumulative Deaths'!H156</f>
        <v>126</v>
      </c>
      <c r="I157" s="21">
        <f>Table3[[#This Row],[Germany]]-'Cumulative Deaths'!I156</f>
        <v>2</v>
      </c>
      <c r="J157" s="21">
        <f>Table3[[#This Row],[South Korea]]-'Cumulative Deaths'!J156</f>
        <v>0</v>
      </c>
      <c r="K157" s="21">
        <f>Table3[[#This Row],[UK]]-'Cumulative Deaths'!K156</f>
        <v>18</v>
      </c>
      <c r="L157" s="21">
        <f>Table3[[#This Row],[Canada]]-'Cumulative Deaths'!L156</f>
        <v>11</v>
      </c>
      <c r="M157" s="21">
        <f>Table3[[#This Row],[India ]]-'Cumulative Deaths'!M156</f>
        <v>909</v>
      </c>
      <c r="N157" s="21">
        <f>Table3[[#This Row],[Japan]]-'Cumulative Deaths'!N156</f>
        <v>6</v>
      </c>
      <c r="O157" s="21">
        <f>Table3[[#This Row],[Australia]]-'Cumulative Deaths'!O156</f>
        <v>0</v>
      </c>
      <c r="P157" s="21">
        <f>Table3[[#This Row],[Brazil]]-'Cumulative Deaths'!P156</f>
        <v>1008</v>
      </c>
      <c r="Q157" s="21">
        <f>Table3[[#This Row],[Russia]]-'Cumulative Deaths'!Q156</f>
        <v>121</v>
      </c>
      <c r="R157" s="21">
        <f>Table3[[#This Row],[Turkey]]-'Cumulative Deaths'!R156</f>
        <v>44</v>
      </c>
    </row>
    <row r="158" spans="2:19" x14ac:dyDescent="0.3">
      <c r="B158" s="2">
        <v>44066</v>
      </c>
      <c r="C158" s="21">
        <f>Table3[[#This Row],[China]]-'Cumulative Deaths'!C157</f>
        <v>0</v>
      </c>
      <c r="D158" s="21">
        <f>Table3[[#This Row],[Italy]]-'Cumulative Deaths'!D157</f>
        <v>7</v>
      </c>
      <c r="E158" s="21">
        <f>Table3[[#This Row],[Spain]]-'Cumulative Deaths'!E157</f>
        <v>0</v>
      </c>
      <c r="F158" s="21">
        <f>Table3[[#This Row],[USA]]-'Cumulative Deaths'!F157</f>
        <v>723</v>
      </c>
      <c r="G158" s="21">
        <f>Table3[[#This Row],[France]]-'Cumulative Deaths'!G157</f>
        <v>9</v>
      </c>
      <c r="H158" s="21">
        <f>Table3[[#This Row],[Iran]]-'Cumulative Deaths'!H157</f>
        <v>141</v>
      </c>
      <c r="I158" s="21">
        <f>Table3[[#This Row],[Germany]]-'Cumulative Deaths'!I157</f>
        <v>0</v>
      </c>
      <c r="J158" s="21">
        <f>Table3[[#This Row],[South Korea]]-'Cumulative Deaths'!J157</f>
        <v>0</v>
      </c>
      <c r="K158" s="21">
        <f>Table3[[#This Row],[UK]]-'Cumulative Deaths'!K157</f>
        <v>6</v>
      </c>
      <c r="L158" s="21">
        <f>Table3[[#This Row],[Canada]]-'Cumulative Deaths'!L157</f>
        <v>1</v>
      </c>
      <c r="M158" s="21">
        <f>Table3[[#This Row],[India ]]-'Cumulative Deaths'!M157</f>
        <v>433</v>
      </c>
      <c r="N158" s="21">
        <f>Table3[[#This Row],[Japan]]-'Cumulative Deaths'!N157</f>
        <v>9</v>
      </c>
      <c r="O158" s="21">
        <f>Table3[[#This Row],[Australia]]-'Cumulative Deaths'!O157</f>
        <v>0</v>
      </c>
      <c r="P158" s="21">
        <f>Table3[[#This Row],[Brazil]]-'Cumulative Deaths'!P157</f>
        <v>609</v>
      </c>
      <c r="Q158" s="21">
        <f>Table3[[#This Row],[Russia]]-'Cumulative Deaths'!Q157</f>
        <v>73</v>
      </c>
      <c r="R158" s="21">
        <f>Table3[[#This Row],[Turkey]]-'Cumulative Deaths'!R157</f>
        <v>0</v>
      </c>
    </row>
    <row r="159" spans="2:19" x14ac:dyDescent="0.3">
      <c r="B159" s="2">
        <v>44067</v>
      </c>
      <c r="C159" s="21">
        <f>Table3[[#This Row],[China]]-'Cumulative Deaths'!C158</f>
        <v>0</v>
      </c>
      <c r="D159" s="21">
        <f>Table3[[#This Row],[Italy]]-'Cumulative Deaths'!D158</f>
        <v>4</v>
      </c>
      <c r="E159" s="21">
        <f>Table3[[#This Row],[Spain]]-'Cumulative Deaths'!E158</f>
        <v>34</v>
      </c>
      <c r="F159" s="21">
        <f>Table3[[#This Row],[USA]]-'Cumulative Deaths'!F158</f>
        <v>431</v>
      </c>
      <c r="G159" s="21">
        <f>Table3[[#This Row],[France]]-'Cumulative Deaths'!G158</f>
        <v>1</v>
      </c>
      <c r="H159" s="21">
        <f>Table3[[#This Row],[Iran]]-'Cumulative Deaths'!H158</f>
        <v>133</v>
      </c>
      <c r="I159" s="21">
        <f>Table3[[#This Row],[Germany]]-'Cumulative Deaths'!I158</f>
        <v>5</v>
      </c>
      <c r="J159" s="21">
        <f>Table3[[#This Row],[South Korea]]-'Cumulative Deaths'!J158</f>
        <v>0</v>
      </c>
      <c r="K159" s="21">
        <f>Table3[[#This Row],[UK]]-'Cumulative Deaths'!K158</f>
        <v>4</v>
      </c>
      <c r="L159" s="21">
        <f>Table3[[#This Row],[Canada]]-'Cumulative Deaths'!L158</f>
        <v>6</v>
      </c>
      <c r="M159" s="21">
        <f>Table3[[#This Row],[India ]]-'Cumulative Deaths'!M158</f>
        <v>1134</v>
      </c>
      <c r="N159" s="21">
        <f>Table3[[#This Row],[Japan]]-'Cumulative Deaths'!N158</f>
        <v>13</v>
      </c>
      <c r="O159" s="21">
        <f>Table3[[#This Row],[Australia]]-'Cumulative Deaths'!O158</f>
        <v>0</v>
      </c>
      <c r="P159" s="21">
        <f>Table3[[#This Row],[Brazil]]-'Cumulative Deaths'!P158</f>
        <v>485</v>
      </c>
      <c r="Q159" s="21">
        <f>Table3[[#This Row],[Russia]]-'Cumulative Deaths'!Q158</f>
        <v>65</v>
      </c>
      <c r="R159" s="21">
        <f>Table3[[#This Row],[Turkey]]-'Cumulative Deaths'!R158</f>
        <v>19</v>
      </c>
    </row>
    <row r="160" spans="2:19" x14ac:dyDescent="0.3">
      <c r="B160" s="2">
        <v>44068</v>
      </c>
      <c r="C160" s="21">
        <f>Table3[[#This Row],[China]]-'Cumulative Deaths'!C159</f>
        <v>0</v>
      </c>
      <c r="D160" s="21">
        <f>Table3[[#This Row],[Italy]]-'Cumulative Deaths'!D159</f>
        <v>4</v>
      </c>
      <c r="E160" s="21">
        <f>Table3[[#This Row],[Spain]]-'Cumulative Deaths'!E159</f>
        <v>52</v>
      </c>
      <c r="F160" s="21">
        <f>Table3[[#This Row],[USA]]-'Cumulative Deaths'!F159</f>
        <v>757</v>
      </c>
      <c r="G160" s="21">
        <f>Table3[[#This Row],[France]]-'Cumulative Deaths'!G159</f>
        <v>15</v>
      </c>
      <c r="H160" s="21">
        <f>Table3[[#This Row],[Iran]]-'Cumulative Deaths'!H159</f>
        <v>125</v>
      </c>
      <c r="I160" s="21">
        <f>Table3[[#This Row],[Germany]]-'Cumulative Deaths'!I159</f>
        <v>9</v>
      </c>
      <c r="J160" s="21">
        <f>Table3[[#This Row],[South Korea]]-'Cumulative Deaths'!J159</f>
        <v>0</v>
      </c>
      <c r="K160" s="21">
        <f>Table3[[#This Row],[UK]]-'Cumulative Deaths'!K159</f>
        <v>16</v>
      </c>
      <c r="L160" s="21">
        <f>Table3[[#This Row],[Canada]]-'Cumulative Deaths'!L159</f>
        <v>8</v>
      </c>
      <c r="M160" s="21">
        <f>Table3[[#This Row],[India ]]-'Cumulative Deaths'!M159</f>
        <v>1196</v>
      </c>
      <c r="N160" s="21">
        <f>Table3[[#This Row],[Japan]]-'Cumulative Deaths'!N159</f>
        <v>14</v>
      </c>
      <c r="O160" s="21">
        <f>Table3[[#This Row],[Australia]]-'Cumulative Deaths'!O159</f>
        <v>0</v>
      </c>
      <c r="P160" s="21">
        <f>Table3[[#This Row],[Brazil]]-'Cumulative Deaths'!P159</f>
        <v>874</v>
      </c>
      <c r="Q160" s="21">
        <f>Table3[[#This Row],[Russia]]-'Cumulative Deaths'!Q159</f>
        <v>120</v>
      </c>
      <c r="R160" s="21">
        <f>Table3[[#This Row],[Turkey]]-'Cumulative Deaths'!R159</f>
        <v>42</v>
      </c>
    </row>
    <row r="161" spans="2:19" x14ac:dyDescent="0.3">
      <c r="B161" s="2">
        <v>44069</v>
      </c>
      <c r="C161" s="21">
        <f>Table3[[#This Row],[China]]-'Cumulative Deaths'!C160</f>
        <v>0</v>
      </c>
      <c r="D161" s="21">
        <f>Table3[[#This Row],[Italy]]-'Cumulative Deaths'!D160</f>
        <v>13</v>
      </c>
      <c r="E161" s="21">
        <f>Table3[[#This Row],[Spain]]-'Cumulative Deaths'!E160</f>
        <v>47</v>
      </c>
      <c r="F161" s="21">
        <f>Table3[[#This Row],[USA]]-'Cumulative Deaths'!F160</f>
        <v>1401</v>
      </c>
      <c r="G161" s="21">
        <f>Table3[[#This Row],[France]]-'Cumulative Deaths'!G160</f>
        <v>16</v>
      </c>
      <c r="H161" s="21">
        <f>Table3[[#This Row],[Iran]]-'Cumulative Deaths'!H160</f>
        <v>119</v>
      </c>
      <c r="I161" s="21">
        <f>Table3[[#This Row],[Germany]]-'Cumulative Deaths'!I160</f>
        <v>8</v>
      </c>
      <c r="J161" s="21">
        <f>Table3[[#This Row],[South Korea]]-'Cumulative Deaths'!J160</f>
        <v>0</v>
      </c>
      <c r="K161" s="21">
        <f>Table3[[#This Row],[UK]]-'Cumulative Deaths'!K160</f>
        <v>0</v>
      </c>
      <c r="L161" s="21">
        <f>Table3[[#This Row],[Canada]]-'Cumulative Deaths'!L160</f>
        <v>6</v>
      </c>
      <c r="M161" s="21">
        <f>Table3[[#This Row],[India ]]-'Cumulative Deaths'!M160</f>
        <v>704</v>
      </c>
      <c r="N161" s="21">
        <f>Table3[[#This Row],[Japan]]-'Cumulative Deaths'!N160</f>
        <v>13</v>
      </c>
      <c r="O161" s="21">
        <f>Table3[[#This Row],[Australia]]-'Cumulative Deaths'!O160</f>
        <v>0</v>
      </c>
      <c r="P161" s="21">
        <f>Table3[[#This Row],[Brazil]]-'Cumulative Deaths'!P160</f>
        <v>1318</v>
      </c>
      <c r="Q161" s="21">
        <f>Table3[[#This Row],[Russia]]-'Cumulative Deaths'!Q160</f>
        <v>115</v>
      </c>
      <c r="R161" s="21">
        <f>Table3[[#This Row],[Turkey]]-'Cumulative Deaths'!R160</f>
        <v>20</v>
      </c>
    </row>
    <row r="162" spans="2:19" x14ac:dyDescent="0.3">
      <c r="B162" s="2">
        <v>44070</v>
      </c>
      <c r="C162" s="21">
        <f>Table3[[#This Row],[China]]-'Cumulative Deaths'!C161</f>
        <v>0</v>
      </c>
      <c r="D162" s="21">
        <f>Table3[[#This Row],[Italy]]-'Cumulative Deaths'!D161</f>
        <v>5</v>
      </c>
      <c r="E162" s="21">
        <f>Table3[[#This Row],[Spain]]-'Cumulative Deaths'!E161</f>
        <v>25</v>
      </c>
      <c r="F162" s="21">
        <f>Table3[[#This Row],[USA]]-'Cumulative Deaths'!F161</f>
        <v>1086</v>
      </c>
      <c r="G162" s="21">
        <f>Table3[[#This Row],[France]]-'Cumulative Deaths'!G161</f>
        <v>0</v>
      </c>
      <c r="H162" s="21">
        <f>Table3[[#This Row],[Iran]]-'Cumulative Deaths'!H161</f>
        <v>117</v>
      </c>
      <c r="I162" s="21">
        <f>Table3[[#This Row],[Germany]]-'Cumulative Deaths'!I161</f>
        <v>8</v>
      </c>
      <c r="J162" s="21">
        <f>Table3[[#This Row],[South Korea]]-'Cumulative Deaths'!J161</f>
        <v>0</v>
      </c>
      <c r="K162" s="21">
        <f>Table3[[#This Row],[UK]]-'Cumulative Deaths'!K161</f>
        <v>28</v>
      </c>
      <c r="L162" s="21">
        <f>Table3[[#This Row],[Canada]]-'Cumulative Deaths'!L161</f>
        <v>6</v>
      </c>
      <c r="M162" s="21">
        <f>Table3[[#This Row],[India ]]-'Cumulative Deaths'!M161</f>
        <v>1378</v>
      </c>
      <c r="N162" s="21">
        <f>Table3[[#This Row],[Japan]]-'Cumulative Deaths'!N161</f>
        <v>11</v>
      </c>
      <c r="O162" s="21">
        <f>Table3[[#This Row],[Australia]]-'Cumulative Deaths'!O161</f>
        <v>0</v>
      </c>
      <c r="P162" s="21">
        <f>Table3[[#This Row],[Brazil]]-'Cumulative Deaths'!P161</f>
        <v>1032</v>
      </c>
      <c r="Q162" s="21">
        <f>Table3[[#This Row],[Russia]]-'Cumulative Deaths'!Q161</f>
        <v>121</v>
      </c>
      <c r="R162" s="21">
        <f>Table3[[#This Row],[Turkey]]-'Cumulative Deaths'!R161</f>
        <v>26</v>
      </c>
    </row>
    <row r="163" spans="2:19" x14ac:dyDescent="0.3">
      <c r="B163" s="2">
        <v>44071</v>
      </c>
      <c r="C163" s="21">
        <f>Table3[[#This Row],[China]]-'Cumulative Deaths'!C162</f>
        <v>0</v>
      </c>
      <c r="D163" s="21">
        <f>Table3[[#This Row],[Italy]]-'Cumulative Deaths'!D162</f>
        <v>9</v>
      </c>
      <c r="E163" s="21">
        <f>Table3[[#This Row],[Spain]]-'Cumulative Deaths'!E162</f>
        <v>15</v>
      </c>
      <c r="F163" s="21">
        <f>Table3[[#This Row],[USA]]-'Cumulative Deaths'!F162</f>
        <v>1202</v>
      </c>
      <c r="G163" s="21">
        <f>Table3[[#This Row],[France]]-'Cumulative Deaths'!G162</f>
        <v>32</v>
      </c>
      <c r="H163" s="21">
        <f>Table3[[#This Row],[Iran]]-'Cumulative Deaths'!H162</f>
        <v>112</v>
      </c>
      <c r="I163" s="21">
        <f>Table3[[#This Row],[Germany]]-'Cumulative Deaths'!I162</f>
        <v>1</v>
      </c>
      <c r="J163" s="21">
        <f>Table3[[#This Row],[South Korea]]-'Cumulative Deaths'!J162</f>
        <v>0</v>
      </c>
      <c r="K163" s="21">
        <f>Table3[[#This Row],[UK]]-'Cumulative Deaths'!K162</f>
        <v>9</v>
      </c>
      <c r="L163" s="21">
        <f>Table3[[#This Row],[Canada]]-'Cumulative Deaths'!L162</f>
        <v>10</v>
      </c>
      <c r="M163" s="21">
        <f>Table3[[#This Row],[India ]]-'Cumulative Deaths'!M162</f>
        <v>1008</v>
      </c>
      <c r="N163" s="21">
        <f>Table3[[#This Row],[Japan]]-'Cumulative Deaths'!N162</f>
        <v>20</v>
      </c>
      <c r="O163" s="21">
        <f>Table3[[#This Row],[Australia]]-'Cumulative Deaths'!O162</f>
        <v>0</v>
      </c>
      <c r="P163" s="21">
        <f>Table3[[#This Row],[Brazil]]-'Cumulative Deaths'!P162</f>
        <v>992</v>
      </c>
      <c r="Q163" s="21">
        <f>Table3[[#This Row],[Russia]]-'Cumulative Deaths'!Q162</f>
        <v>110</v>
      </c>
      <c r="R163" s="21">
        <f>Table3[[#This Row],[Turkey]]-'Cumulative Deaths'!R162</f>
        <v>36</v>
      </c>
    </row>
    <row r="164" spans="2:19" x14ac:dyDescent="0.3">
      <c r="B164" s="2">
        <v>44072</v>
      </c>
      <c r="C164" s="21">
        <f>Table3[[#This Row],[China]]-'Cumulative Deaths'!C163</f>
        <v>0</v>
      </c>
      <c r="D164" s="21">
        <f>Table3[[#This Row],[Italy]]-'Cumulative Deaths'!D163</f>
        <v>1</v>
      </c>
      <c r="E164" s="21">
        <f>Table3[[#This Row],[Spain]]-'Cumulative Deaths'!E163</f>
        <v>0</v>
      </c>
      <c r="F164" s="21">
        <f>Table3[[#This Row],[USA]]-'Cumulative Deaths'!F163</f>
        <v>1183</v>
      </c>
      <c r="G164" s="21">
        <f>Table3[[#This Row],[France]]-'Cumulative Deaths'!G163</f>
        <v>26</v>
      </c>
      <c r="H164" s="21">
        <f>Table3[[#This Row],[Iran]]-'Cumulative Deaths'!H163</f>
        <v>110</v>
      </c>
      <c r="I164" s="21">
        <f>Table3[[#This Row],[Germany]]-'Cumulative Deaths'!I163</f>
        <v>3</v>
      </c>
      <c r="J164" s="21">
        <f>Table3[[#This Row],[South Korea]]-'Cumulative Deaths'!J163</f>
        <v>0</v>
      </c>
      <c r="K164" s="21">
        <f>Table3[[#This Row],[UK]]-'Cumulative Deaths'!K163</f>
        <v>12</v>
      </c>
      <c r="L164" s="21">
        <f>Table3[[#This Row],[Canada]]-'Cumulative Deaths'!L163</f>
        <v>5</v>
      </c>
      <c r="M164" s="21">
        <f>Table3[[#This Row],[India ]]-'Cumulative Deaths'!M163</f>
        <v>630</v>
      </c>
      <c r="N164" s="21">
        <f>Table3[[#This Row],[Japan]]-'Cumulative Deaths'!N163</f>
        <v>11</v>
      </c>
      <c r="O164" s="21">
        <f>Table3[[#This Row],[Australia]]-'Cumulative Deaths'!O163</f>
        <v>0</v>
      </c>
      <c r="P164" s="21">
        <f>Table3[[#This Row],[Brazil]]-'Cumulative Deaths'!P163</f>
        <v>1037</v>
      </c>
      <c r="Q164" s="21">
        <f>Table3[[#This Row],[Russia]]-'Cumulative Deaths'!Q163</f>
        <v>111</v>
      </c>
      <c r="R164" s="21">
        <f>Table3[[#This Row],[Turkey]]-'Cumulative Deaths'!R163</f>
        <v>39</v>
      </c>
    </row>
    <row r="165" spans="2:19" x14ac:dyDescent="0.3">
      <c r="B165" s="2">
        <v>44073</v>
      </c>
      <c r="C165" s="21">
        <f>Table3[[#This Row],[China]]-'Cumulative Deaths'!C164</f>
        <v>0</v>
      </c>
      <c r="D165" s="21">
        <f>Table3[[#This Row],[Italy]]-'Cumulative Deaths'!D164</f>
        <v>4</v>
      </c>
      <c r="E165" s="21">
        <f>Table3[[#This Row],[Spain]]-'Cumulative Deaths'!E164</f>
        <v>0</v>
      </c>
      <c r="F165" s="21">
        <f>Table3[[#This Row],[USA]]-'Cumulative Deaths'!F164</f>
        <v>566</v>
      </c>
      <c r="G165" s="21">
        <f>Table3[[#This Row],[France]]-'Cumulative Deaths'!G164</f>
        <v>0</v>
      </c>
      <c r="H165" s="21">
        <f>Table3[[#This Row],[Iran]]-'Cumulative Deaths'!H164</f>
        <v>103</v>
      </c>
      <c r="I165" s="21">
        <f>Table3[[#This Row],[Germany]]-'Cumulative Deaths'!I164</f>
        <v>0</v>
      </c>
      <c r="J165" s="21">
        <f>Table3[[#This Row],[South Korea]]-'Cumulative Deaths'!J164</f>
        <v>0</v>
      </c>
      <c r="K165" s="21">
        <f>Table3[[#This Row],[UK]]-'Cumulative Deaths'!K164</f>
        <v>1</v>
      </c>
      <c r="L165" s="21">
        <f>Table3[[#This Row],[Canada]]-'Cumulative Deaths'!L164</f>
        <v>1</v>
      </c>
      <c r="M165" s="21">
        <f>Table3[[#This Row],[India ]]-'Cumulative Deaths'!M164</f>
        <v>816</v>
      </c>
      <c r="N165" s="21">
        <f>Table3[[#This Row],[Japan]]-'Cumulative Deaths'!N164</f>
        <v>14</v>
      </c>
      <c r="O165" s="21">
        <f>Table3[[#This Row],[Australia]]-'Cumulative Deaths'!O164</f>
        <v>0</v>
      </c>
      <c r="P165" s="21">
        <f>Table3[[#This Row],[Brazil]]-'Cumulative Deaths'!P164</f>
        <v>473</v>
      </c>
      <c r="Q165" s="21">
        <f>Table3[[#This Row],[Russia]]-'Cumulative Deaths'!Q164</f>
        <v>68</v>
      </c>
      <c r="R165" s="21">
        <f>Table3[[#This Row],[Turkey]]-'Cumulative Deaths'!R164</f>
        <v>0</v>
      </c>
    </row>
    <row r="166" spans="2:19" x14ac:dyDescent="0.3">
      <c r="B166" s="2">
        <v>44074</v>
      </c>
      <c r="C166" s="21">
        <f>Table3[[#This Row],[China]]-'Cumulative Deaths'!C165</f>
        <v>0</v>
      </c>
      <c r="D166" s="21">
        <f>Table3[[#This Row],[Italy]]-'Cumulative Deaths'!D165</f>
        <v>6</v>
      </c>
      <c r="E166" s="21">
        <f>Table3[[#This Row],[Spain]]-'Cumulative Deaths'!E165</f>
        <v>83</v>
      </c>
      <c r="F166" s="21">
        <f>Table3[[#This Row],[USA]]-'Cumulative Deaths'!F165</f>
        <v>487</v>
      </c>
      <c r="G166" s="21">
        <f>Table3[[#This Row],[France]]-'Cumulative Deaths'!G165</f>
        <v>4</v>
      </c>
      <c r="H166" s="21">
        <f>Table3[[#This Row],[Iran]]-'Cumulative Deaths'!H165</f>
        <v>109</v>
      </c>
      <c r="I166" s="21">
        <f>Table3[[#This Row],[Germany]]-'Cumulative Deaths'!I165</f>
        <v>8</v>
      </c>
      <c r="J166" s="21">
        <f>Table3[[#This Row],[South Korea]]-'Cumulative Deaths'!J165</f>
        <v>0</v>
      </c>
      <c r="K166" s="21">
        <f>Table3[[#This Row],[UK]]-'Cumulative Deaths'!K165</f>
        <v>2</v>
      </c>
      <c r="L166" s="21">
        <f>Table3[[#This Row],[Canada]]-'Cumulative Deaths'!L165</f>
        <v>6</v>
      </c>
      <c r="M166" s="21">
        <f>Table3[[#This Row],[India ]]-'Cumulative Deaths'!M165</f>
        <v>1298</v>
      </c>
      <c r="N166" s="21">
        <f>Table3[[#This Row],[Japan]]-'Cumulative Deaths'!N165</f>
        <v>12</v>
      </c>
      <c r="O166" s="21">
        <f>Table3[[#This Row],[Australia]]-'Cumulative Deaths'!O165</f>
        <v>0</v>
      </c>
      <c r="P166" s="21">
        <f>Table3[[#This Row],[Brazil]]-'Cumulative Deaths'!P165</f>
        <v>398</v>
      </c>
      <c r="Q166" s="21">
        <f>Table3[[#This Row],[Russia]]-'Cumulative Deaths'!Q165</f>
        <v>83</v>
      </c>
      <c r="R166" s="21">
        <f>Table3[[#This Row],[Turkey]]-'Cumulative Deaths'!R165</f>
        <v>86</v>
      </c>
    </row>
    <row r="167" spans="2:19" x14ac:dyDescent="0.3">
      <c r="B167" s="2">
        <v>44075</v>
      </c>
      <c r="C167" s="21">
        <f>Table3[[#This Row],[China]]-'Cumulative Deaths'!C166</f>
        <v>0</v>
      </c>
      <c r="D167" s="21">
        <f>Table3[[#This Row],[Italy]]-'Cumulative Deaths'!D166</f>
        <v>8</v>
      </c>
      <c r="E167" s="21">
        <f>Table3[[#This Row],[Spain]]-'Cumulative Deaths'!E166</f>
        <v>0</v>
      </c>
      <c r="F167" s="21">
        <f>Table3[[#This Row],[USA]]-'Cumulative Deaths'!F166</f>
        <v>617</v>
      </c>
      <c r="G167" s="21">
        <f>Table3[[#This Row],[France]]-'Cumulative Deaths'!G166</f>
        <v>29</v>
      </c>
      <c r="H167" s="21">
        <f>Table3[[#This Row],[Iran]]-'Cumulative Deaths'!H166</f>
        <v>101</v>
      </c>
      <c r="I167" s="21">
        <f>Table3[[#This Row],[Germany]]-'Cumulative Deaths'!I166</f>
        <v>9</v>
      </c>
      <c r="J167" s="21">
        <f>Table3[[#This Row],[South Korea]]-'Cumulative Deaths'!J166</f>
        <v>0</v>
      </c>
      <c r="K167" s="21">
        <f>Table3[[#This Row],[UK]]-'Cumulative Deaths'!K166</f>
        <v>3</v>
      </c>
      <c r="L167" s="21">
        <f>Table3[[#This Row],[Canada]]-'Cumulative Deaths'!L166</f>
        <v>9</v>
      </c>
      <c r="M167" s="21">
        <f>Table3[[#This Row],[India ]]-'Cumulative Deaths'!M166</f>
        <v>1021</v>
      </c>
      <c r="N167" s="21">
        <f>Table3[[#This Row],[Japan]]-'Cumulative Deaths'!N166</f>
        <v>15</v>
      </c>
      <c r="O167" s="21">
        <f>Table3[[#This Row],[Australia]]-'Cumulative Deaths'!O166</f>
        <v>0</v>
      </c>
      <c r="P167" s="21">
        <f>Table3[[#This Row],[Brazil]]-'Cumulative Deaths'!P166</f>
        <v>831</v>
      </c>
      <c r="Q167" s="21">
        <f>Table3[[#This Row],[Russia]]-'Cumulative Deaths'!Q166</f>
        <v>123</v>
      </c>
      <c r="R167" s="21">
        <f>Table3[[#This Row],[Turkey]]-'Cumulative Deaths'!R166</f>
        <v>47</v>
      </c>
    </row>
    <row r="168" spans="2:19" x14ac:dyDescent="0.3">
      <c r="B168" s="2">
        <v>44076</v>
      </c>
      <c r="C168" s="21">
        <f>Table3[[#This Row],[China]]-'Cumulative Deaths'!C167</f>
        <v>0</v>
      </c>
      <c r="D168" s="21">
        <f>Table3[[#This Row],[Italy]]-'Cumulative Deaths'!D167</f>
        <v>6</v>
      </c>
      <c r="E168" s="21">
        <f>Table3[[#This Row],[Spain]]-'Cumulative Deaths'!E167</f>
        <v>100</v>
      </c>
      <c r="F168" s="21">
        <f>Table3[[#This Row],[USA]]-'Cumulative Deaths'!F167</f>
        <v>1252</v>
      </c>
      <c r="G168" s="21">
        <f>Table3[[#This Row],[France]]-'Cumulative Deaths'!G167</f>
        <v>26</v>
      </c>
      <c r="H168" s="21">
        <f>Table3[[#This Row],[Iran]]-'Cumulative Deaths'!H167</f>
        <v>125</v>
      </c>
      <c r="I168" s="21">
        <f>Table3[[#This Row],[Germany]]-'Cumulative Deaths'!I167</f>
        <v>12</v>
      </c>
      <c r="J168" s="21">
        <f>Table3[[#This Row],[South Korea]]-'Cumulative Deaths'!J167</f>
        <v>0</v>
      </c>
      <c r="K168" s="21">
        <f>Table3[[#This Row],[UK]]-'Cumulative Deaths'!K167</f>
        <v>10</v>
      </c>
      <c r="L168" s="21">
        <f>Table3[[#This Row],[Canada]]-'Cumulative Deaths'!L167</f>
        <v>5</v>
      </c>
      <c r="M168" s="21">
        <f>Table3[[#This Row],[India ]]-'Cumulative Deaths'!M167</f>
        <v>1028</v>
      </c>
      <c r="N168" s="21">
        <f>Table3[[#This Row],[Japan]]-'Cumulative Deaths'!N167</f>
        <v>14</v>
      </c>
      <c r="O168" s="21">
        <f>Table3[[#This Row],[Australia]]-'Cumulative Deaths'!O167</f>
        <v>0</v>
      </c>
      <c r="P168" s="21">
        <f>Table3[[#This Row],[Brazil]]-'Cumulative Deaths'!P167</f>
        <v>1214</v>
      </c>
      <c r="Q168" s="21">
        <f>Table3[[#This Row],[Russia]]-'Cumulative Deaths'!Q167</f>
        <v>115</v>
      </c>
      <c r="R168" s="21">
        <f>Table3[[#This Row],[Turkey]]-'Cumulative Deaths'!R167</f>
        <v>0</v>
      </c>
    </row>
    <row r="169" spans="2:19" x14ac:dyDescent="0.3">
      <c r="B169" s="2">
        <v>44077</v>
      </c>
      <c r="C169" s="21">
        <f>Table3[[#This Row],[China]]-'Cumulative Deaths'!C168</f>
        <v>0</v>
      </c>
      <c r="D169" s="21">
        <f>Table3[[#This Row],[Italy]]-'Cumulative Deaths'!D168</f>
        <v>10</v>
      </c>
      <c r="E169" s="21">
        <f>Table3[[#This Row],[Spain]]-'Cumulative Deaths'!E168</f>
        <v>130</v>
      </c>
      <c r="F169" s="21">
        <f>Table3[[#This Row],[USA]]-'Cumulative Deaths'!F168</f>
        <v>1680</v>
      </c>
      <c r="G169" s="21">
        <f>Table3[[#This Row],[France]]-'Cumulative Deaths'!G168</f>
        <v>45</v>
      </c>
      <c r="H169" s="21">
        <f>Table3[[#This Row],[Iran]]-'Cumulative Deaths'!H168</f>
        <v>129</v>
      </c>
      <c r="I169" s="21">
        <f>Table3[[#This Row],[Germany]]-'Cumulative Deaths'!I168</f>
        <v>6</v>
      </c>
      <c r="J169" s="21">
        <f>Table3[[#This Row],[South Korea]]-'Cumulative Deaths'!J168</f>
        <v>0</v>
      </c>
      <c r="K169" s="21">
        <f>Table3[[#This Row],[UK]]-'Cumulative Deaths'!K168</f>
        <v>13</v>
      </c>
      <c r="L169" s="21">
        <f>Table3[[#This Row],[Canada]]-'Cumulative Deaths'!L168</f>
        <v>7</v>
      </c>
      <c r="M169" s="21">
        <f>Table3[[#This Row],[India ]]-'Cumulative Deaths'!M168</f>
        <v>1093</v>
      </c>
      <c r="N169" s="21">
        <f>Table3[[#This Row],[Japan]]-'Cumulative Deaths'!N168</f>
        <v>7</v>
      </c>
      <c r="O169" s="21">
        <f>Table3[[#This Row],[Australia]]-'Cumulative Deaths'!O168</f>
        <v>0</v>
      </c>
      <c r="P169" s="21">
        <f>Table3[[#This Row],[Brazil]]-'Cumulative Deaths'!P168</f>
        <v>1788</v>
      </c>
      <c r="Q169" s="21">
        <f>Table3[[#This Row],[Russia]]-'Cumulative Deaths'!Q168</f>
        <v>114</v>
      </c>
      <c r="R169" s="21">
        <f>Table3[[#This Row],[Turkey]]-'Cumulative Deaths'!R168</f>
        <v>94</v>
      </c>
    </row>
    <row r="170" spans="2:19" x14ac:dyDescent="0.3">
      <c r="B170" s="2">
        <v>44079</v>
      </c>
      <c r="C170" s="21">
        <f>Table3[[#This Row],[China]]-'Cumulative Deaths'!C169</f>
        <v>0</v>
      </c>
      <c r="D170" s="21">
        <f>Table3[[#This Row],[Italy]]-'Cumulative Deaths'!D169</f>
        <v>27</v>
      </c>
      <c r="E170" s="21">
        <f>Table3[[#This Row],[Spain]]-'Cumulative Deaths'!E169</f>
        <v>94</v>
      </c>
      <c r="F170" s="21">
        <f>Table3[[#This Row],[USA]]-'Cumulative Deaths'!F169</f>
        <v>1399</v>
      </c>
      <c r="G170" s="21">
        <f>Table3[[#This Row],[France]]-'Cumulative Deaths'!G169</f>
        <v>18</v>
      </c>
      <c r="H170" s="21">
        <f>Table3[[#This Row],[Iran]]-'Cumulative Deaths'!H169</f>
        <v>228</v>
      </c>
      <c r="I170" s="21">
        <f>Table3[[#This Row],[Germany]]-'Cumulative Deaths'!I169</f>
        <v>2</v>
      </c>
      <c r="J170" s="21">
        <f>Table3[[#This Row],[South Korea]]-'Cumulative Deaths'!J169</f>
        <v>0</v>
      </c>
      <c r="K170" s="21">
        <f>Table3[[#This Row],[UK]]-'Cumulative Deaths'!K169</f>
        <v>22</v>
      </c>
      <c r="L170" s="21">
        <f>Table3[[#This Row],[Canada]]-'Cumulative Deaths'!L169</f>
        <v>2</v>
      </c>
      <c r="M170" s="21">
        <f>Table3[[#This Row],[India ]]-'Cumulative Deaths'!M169</f>
        <v>2064</v>
      </c>
      <c r="N170" s="21">
        <f>Table3[[#This Row],[Japan]]-'Cumulative Deaths'!N169</f>
        <v>27</v>
      </c>
      <c r="O170" s="21">
        <f>Table3[[#This Row],[Australia]]-'Cumulative Deaths'!O169</f>
        <v>0</v>
      </c>
      <c r="P170" s="21">
        <f>Table3[[#This Row],[Brazil]]-'Cumulative Deaths'!P169</f>
        <v>930</v>
      </c>
      <c r="Q170" s="21">
        <f>Table3[[#This Row],[Russia]]-'Cumulative Deaths'!Q169</f>
        <v>231</v>
      </c>
      <c r="R170" s="21">
        <f>Table3[[#This Row],[Turkey]]-'Cumulative Deaths'!R169</f>
        <v>109</v>
      </c>
      <c r="S170" t="s">
        <v>59</v>
      </c>
    </row>
    <row r="171" spans="2:19" x14ac:dyDescent="0.3">
      <c r="B171" s="2">
        <v>44080</v>
      </c>
      <c r="C171" s="21">
        <f>Table3[[#This Row],[China]]-'Cumulative Deaths'!C170</f>
        <v>0</v>
      </c>
      <c r="D171" s="21">
        <f>Table3[[#This Row],[Italy]]-'Cumulative Deaths'!D170</f>
        <v>7</v>
      </c>
      <c r="E171" s="21">
        <f>Table3[[#This Row],[Spain]]-'Cumulative Deaths'!E170</f>
        <v>0</v>
      </c>
      <c r="F171" s="21">
        <f>Table3[[#This Row],[USA]]-'Cumulative Deaths'!F170</f>
        <v>662</v>
      </c>
      <c r="G171" s="21">
        <f>Table3[[#This Row],[France]]-'Cumulative Deaths'!G170</f>
        <v>0</v>
      </c>
      <c r="H171" s="21">
        <f>Table3[[#This Row],[Iran]]-'Cumulative Deaths'!H170</f>
        <v>139</v>
      </c>
      <c r="I171" s="21">
        <f>Table3[[#This Row],[Germany]]-'Cumulative Deaths'!I170</f>
        <v>0</v>
      </c>
      <c r="J171" s="21">
        <f>Table3[[#This Row],[South Korea]]-'Cumulative Deaths'!J170</f>
        <v>0</v>
      </c>
      <c r="K171" s="21">
        <f>Table3[[#This Row],[UK]]-'Cumulative Deaths'!K170</f>
        <v>2</v>
      </c>
      <c r="L171" s="21">
        <f>Table3[[#This Row],[Canada]]-'Cumulative Deaths'!L170</f>
        <v>2</v>
      </c>
      <c r="M171" s="21">
        <f>Table3[[#This Row],[India ]]-'Cumulative Deaths'!M170</f>
        <v>1106</v>
      </c>
      <c r="N171" s="21">
        <f>Table3[[#This Row],[Japan]]-'Cumulative Deaths'!N170</f>
        <v>8</v>
      </c>
      <c r="O171" s="21">
        <f>Table3[[#This Row],[Australia]]-'Cumulative Deaths'!O170</f>
        <v>0</v>
      </c>
      <c r="P171" s="21">
        <f>Table3[[#This Row],[Brazil]]-'Cumulative Deaths'!P170</f>
        <v>607</v>
      </c>
      <c r="Q171" s="21">
        <f>Table3[[#This Row],[Russia]]-'Cumulative Deaths'!Q170</f>
        <v>61</v>
      </c>
      <c r="R171" s="21">
        <f>Table3[[#This Row],[Turkey]]-'Cumulative Deaths'!R170</f>
        <v>53</v>
      </c>
    </row>
    <row r="172" spans="2:19" x14ac:dyDescent="0.3">
      <c r="B172" s="2">
        <v>44081</v>
      </c>
      <c r="C172" s="21">
        <f>Table3[[#This Row],[China]]-'Cumulative Deaths'!C171</f>
        <v>0</v>
      </c>
      <c r="D172" s="21">
        <f>Table3[[#This Row],[Italy]]-'Cumulative Deaths'!D171</f>
        <v>12</v>
      </c>
      <c r="E172" s="21">
        <f>Table3[[#This Row],[Spain]]-'Cumulative Deaths'!E171</f>
        <v>98</v>
      </c>
      <c r="F172" s="21">
        <f>Table3[[#This Row],[USA]]-'Cumulative Deaths'!F171</f>
        <v>363</v>
      </c>
      <c r="G172" s="21">
        <f>Table3[[#This Row],[France]]-'Cumulative Deaths'!G171</f>
        <v>0</v>
      </c>
      <c r="H172" s="21">
        <f>Table3[[#This Row],[Iran]]-'Cumulative Deaths'!H171</f>
        <v>117</v>
      </c>
      <c r="I172" s="21">
        <f>Table3[[#This Row],[Germany]]-'Cumulative Deaths'!I171</f>
        <v>3</v>
      </c>
      <c r="J172" s="21">
        <f>Table3[[#This Row],[South Korea]]-'Cumulative Deaths'!J171</f>
        <v>0</v>
      </c>
      <c r="K172" s="21">
        <f>Table3[[#This Row],[UK]]-'Cumulative Deaths'!K171</f>
        <v>3</v>
      </c>
      <c r="L172" s="21">
        <f>Table3[[#This Row],[Canada]]-'Cumulative Deaths'!L171</f>
        <v>1</v>
      </c>
      <c r="M172" s="21">
        <f>Table3[[#This Row],[India ]]-'Cumulative Deaths'!M171</f>
        <v>647</v>
      </c>
      <c r="N172" s="21">
        <f>Table3[[#This Row],[Japan]]-'Cumulative Deaths'!N171</f>
        <v>11</v>
      </c>
      <c r="O172" s="21">
        <f>Table3[[#This Row],[Australia]]-'Cumulative Deaths'!O171</f>
        <v>0</v>
      </c>
      <c r="P172" s="21">
        <f>Table3[[#This Row],[Brazil]]-'Cumulative Deaths'!P171</f>
        <v>470</v>
      </c>
      <c r="Q172" s="21">
        <f>Table3[[#This Row],[Russia]]-'Cumulative Deaths'!Q171</f>
        <v>51</v>
      </c>
      <c r="R172" s="21">
        <f>Table3[[#This Row],[Turkey]]-'Cumulative Deaths'!R171</f>
        <v>57</v>
      </c>
    </row>
    <row r="173" spans="2:19" x14ac:dyDescent="0.3">
      <c r="B173" s="2">
        <v>44082</v>
      </c>
      <c r="C173" s="21">
        <f>Table3[[#This Row],[China]]-'Cumulative Deaths'!C172</f>
        <v>0</v>
      </c>
      <c r="D173" s="21">
        <f>Table3[[#This Row],[Italy]]-'Cumulative Deaths'!D172</f>
        <v>10</v>
      </c>
      <c r="E173" s="21">
        <f>Table3[[#This Row],[Spain]]-'Cumulative Deaths'!E172</f>
        <v>0</v>
      </c>
      <c r="F173" s="21">
        <f>Table3[[#This Row],[USA]]-'Cumulative Deaths'!F172</f>
        <v>287</v>
      </c>
      <c r="G173" s="21">
        <f>Table3[[#This Row],[France]]-'Cumulative Deaths'!G172</f>
        <v>2</v>
      </c>
      <c r="H173" s="21">
        <f>Table3[[#This Row],[Iran]]-'Cumulative Deaths'!H172</f>
        <v>132</v>
      </c>
      <c r="I173" s="21">
        <f>Table3[[#This Row],[Germany]]-'Cumulative Deaths'!I172</f>
        <v>4</v>
      </c>
      <c r="J173" s="21">
        <f>Table3[[#This Row],[South Korea]]-'Cumulative Deaths'!J172</f>
        <v>0</v>
      </c>
      <c r="K173" s="21">
        <f>Table3[[#This Row],[UK]]-'Cumulative Deaths'!K172</f>
        <v>0</v>
      </c>
      <c r="L173" s="21">
        <f>Table3[[#This Row],[Canada]]-'Cumulative Deaths'!L172</f>
        <v>0</v>
      </c>
      <c r="M173" s="21">
        <f>Table3[[#This Row],[India ]]-'Cumulative Deaths'!M172</f>
        <v>1071</v>
      </c>
      <c r="N173" s="21">
        <f>Table3[[#This Row],[Japan]]-'Cumulative Deaths'!N172</f>
        <v>17</v>
      </c>
      <c r="O173" s="21">
        <f>Table3[[#This Row],[Australia]]-'Cumulative Deaths'!O172</f>
        <v>0</v>
      </c>
      <c r="P173" s="21">
        <f>Table3[[#This Row],[Brazil]]-'Cumulative Deaths'!P172</f>
        <v>265</v>
      </c>
      <c r="Q173" s="21">
        <f>Table3[[#This Row],[Russia]]-'Cumulative Deaths'!Q172</f>
        <v>122</v>
      </c>
      <c r="R173" s="21">
        <f>Table3[[#This Row],[Turkey]]-'Cumulative Deaths'!R172</f>
        <v>0</v>
      </c>
    </row>
    <row r="174" spans="2:19" x14ac:dyDescent="0.3">
      <c r="B174" s="2">
        <v>44083</v>
      </c>
      <c r="C174" s="21">
        <f>Table3[[#This Row],[China]]-'Cumulative Deaths'!C173</f>
        <v>0</v>
      </c>
      <c r="D174" s="21">
        <f>Table3[[#This Row],[Italy]]-'Cumulative Deaths'!D173</f>
        <v>14</v>
      </c>
      <c r="E174" s="21">
        <f>Table3[[#This Row],[Spain]]-'Cumulative Deaths'!E173</f>
        <v>112</v>
      </c>
      <c r="F174" s="21">
        <f>Table3[[#This Row],[USA]]-'Cumulative Deaths'!F173</f>
        <v>803</v>
      </c>
      <c r="G174" s="21">
        <f>Table3[[#This Row],[France]]-'Cumulative Deaths'!G173</f>
        <v>68</v>
      </c>
      <c r="H174" s="21">
        <f>Table3[[#This Row],[Iran]]-'Cumulative Deaths'!H173</f>
        <v>127</v>
      </c>
      <c r="I174" s="21">
        <f>Table3[[#This Row],[Germany]]-'Cumulative Deaths'!I173</f>
        <v>3</v>
      </c>
      <c r="J174" s="21">
        <f>Table3[[#This Row],[South Korea]]-'Cumulative Deaths'!J173</f>
        <v>0</v>
      </c>
      <c r="K174" s="21">
        <f>Table3[[#This Row],[UK]]-'Cumulative Deaths'!K173</f>
        <v>40</v>
      </c>
      <c r="L174" s="21">
        <f>Table3[[#This Row],[Canada]]-'Cumulative Deaths'!L173</f>
        <v>8</v>
      </c>
      <c r="M174" s="21">
        <f>Table3[[#This Row],[India ]]-'Cumulative Deaths'!M173</f>
        <v>1168</v>
      </c>
      <c r="N174" s="21">
        <f>Table3[[#This Row],[Japan]]-'Cumulative Deaths'!N173</f>
        <v>15</v>
      </c>
      <c r="O174" s="21">
        <f>Table3[[#This Row],[Australia]]-'Cumulative Deaths'!O173</f>
        <v>0</v>
      </c>
      <c r="P174" s="21">
        <f>Table3[[#This Row],[Brazil]]-'Cumulative Deaths'!P173</f>
        <v>1118</v>
      </c>
      <c r="Q174" s="21">
        <f>Table3[[#This Row],[Russia]]-'Cumulative Deaths'!Q173</f>
        <v>142</v>
      </c>
      <c r="R174" s="21">
        <f>Table3[[#This Row],[Turkey]]-'Cumulative Deaths'!R173</f>
        <v>107</v>
      </c>
    </row>
    <row r="175" spans="2:19" x14ac:dyDescent="0.3">
      <c r="B175" s="2">
        <v>44084</v>
      </c>
      <c r="C175" s="21">
        <f>Table3[[#This Row],[China]]-'Cumulative Deaths'!C174</f>
        <v>0</v>
      </c>
      <c r="D175" s="21">
        <f>Table3[[#This Row],[Italy]]-'Cumulative Deaths'!D174</f>
        <v>10</v>
      </c>
      <c r="E175" s="21">
        <f>Table3[[#This Row],[Spain]]-'Cumulative Deaths'!E174</f>
        <v>0</v>
      </c>
      <c r="F175" s="21">
        <f>Table3[[#This Row],[USA]]-'Cumulative Deaths'!F174</f>
        <v>1117</v>
      </c>
      <c r="G175" s="21">
        <f>Table3[[#This Row],[France]]-'Cumulative Deaths'!G174</f>
        <v>0</v>
      </c>
      <c r="H175" s="21">
        <f>Table3[[#This Row],[Iran]]-'Cumulative Deaths'!H174</f>
        <v>129</v>
      </c>
      <c r="I175" s="21">
        <f>Table3[[#This Row],[Germany]]-'Cumulative Deaths'!I174</f>
        <v>6</v>
      </c>
      <c r="J175" s="21">
        <f>Table3[[#This Row],[South Korea]]-'Cumulative Deaths'!J174</f>
        <v>0</v>
      </c>
      <c r="K175" s="21">
        <f>Table3[[#This Row],[UK]]-'Cumulative Deaths'!K174</f>
        <v>14</v>
      </c>
      <c r="L175" s="21">
        <f>Table3[[#This Row],[Canada]]-'Cumulative Deaths'!L174</f>
        <v>4</v>
      </c>
      <c r="M175" s="21">
        <f>Table3[[#This Row],[India ]]-'Cumulative Deaths'!M174</f>
        <v>1620</v>
      </c>
      <c r="N175" s="21">
        <f>Table3[[#This Row],[Japan]]-'Cumulative Deaths'!N174</f>
        <v>7</v>
      </c>
      <c r="O175" s="21">
        <f>Table3[[#This Row],[Australia]]-'Cumulative Deaths'!O174</f>
        <v>0</v>
      </c>
      <c r="P175" s="21">
        <f>Table3[[#This Row],[Brazil]]-'Cumulative Deaths'!P174</f>
        <v>738</v>
      </c>
      <c r="Q175" s="21">
        <f>Table3[[#This Row],[Russia]]-'Cumulative Deaths'!Q174</f>
        <v>128</v>
      </c>
      <c r="R175" s="21">
        <f>Table3[[#This Row],[Turkey]]-'Cumulative Deaths'!R174</f>
        <v>0</v>
      </c>
    </row>
    <row r="176" spans="2:19" x14ac:dyDescent="0.3">
      <c r="B176" s="2">
        <v>44085</v>
      </c>
      <c r="C176" s="21">
        <f>Table3[[#This Row],[China]]-'Cumulative Deaths'!C175</f>
        <v>0</v>
      </c>
      <c r="D176" s="21">
        <f>Table3[[#This Row],[Italy]]-'Cumulative Deaths'!D175</f>
        <v>10</v>
      </c>
      <c r="E176" s="21">
        <f>Table3[[#This Row],[Spain]]-'Cumulative Deaths'!E175</f>
        <v>119</v>
      </c>
      <c r="F176" s="21">
        <f>Table3[[#This Row],[USA]]-'Cumulative Deaths'!F175</f>
        <v>1157</v>
      </c>
      <c r="G176" s="21">
        <f>Table3[[#This Row],[France]]-'Cumulative Deaths'!G175</f>
        <v>19</v>
      </c>
      <c r="H176" s="21">
        <f>Table3[[#This Row],[Iran]]-'Cumulative Deaths'!H175</f>
        <v>115</v>
      </c>
      <c r="I176" s="21">
        <f>Table3[[#This Row],[Germany]]-'Cumulative Deaths'!I175</f>
        <v>6</v>
      </c>
      <c r="J176" s="21">
        <f>Table3[[#This Row],[South Korea]]-'Cumulative Deaths'!J175</f>
        <v>0</v>
      </c>
      <c r="K176" s="21">
        <f>Table3[[#This Row],[UK]]-'Cumulative Deaths'!K175</f>
        <v>6</v>
      </c>
      <c r="L176" s="21">
        <f>Table3[[#This Row],[Canada]]-'Cumulative Deaths'!L175</f>
        <v>5</v>
      </c>
      <c r="M176" s="21">
        <f>Table3[[#This Row],[India ]]-'Cumulative Deaths'!M175</f>
        <v>1217</v>
      </c>
      <c r="N176" s="21">
        <f>Table3[[#This Row],[Japan]]-'Cumulative Deaths'!N175</f>
        <v>9</v>
      </c>
      <c r="O176" s="21">
        <f>Table3[[#This Row],[Australia]]-'Cumulative Deaths'!O175</f>
        <v>0</v>
      </c>
      <c r="P176" s="21">
        <f>Table3[[#This Row],[Brazil]]-'Cumulative Deaths'!P175</f>
        <v>1008</v>
      </c>
      <c r="Q176" s="21">
        <f>Table3[[#This Row],[Russia]]-'Cumulative Deaths'!Q175</f>
        <v>102</v>
      </c>
      <c r="R176" s="21">
        <f>Table3[[#This Row],[Turkey]]-'Cumulative Deaths'!R175</f>
        <v>114</v>
      </c>
    </row>
    <row r="177" spans="2:18" x14ac:dyDescent="0.3">
      <c r="B177" s="2">
        <v>44086</v>
      </c>
      <c r="C177" s="21">
        <f>Table3[[#This Row],[China]]-'Cumulative Deaths'!C176</f>
        <v>0</v>
      </c>
      <c r="D177" s="21">
        <f>Table3[[#This Row],[Italy]]-'Cumulative Deaths'!D176</f>
        <v>6</v>
      </c>
      <c r="E177" s="21">
        <f>Table3[[#This Row],[Spain]]-'Cumulative Deaths'!E176</f>
        <v>0</v>
      </c>
      <c r="F177" s="21">
        <f>Table3[[#This Row],[USA]]-'Cumulative Deaths'!F176</f>
        <v>931</v>
      </c>
      <c r="G177" s="21">
        <f>Table3[[#This Row],[France]]-'Cumulative Deaths'!G176</f>
        <v>80</v>
      </c>
      <c r="H177" s="21">
        <f>Table3[[#This Row],[Iran]]-'Cumulative Deaths'!H176</f>
        <v>116</v>
      </c>
      <c r="I177" s="21">
        <f>Table3[[#This Row],[Germany]]-'Cumulative Deaths'!I176</f>
        <v>4</v>
      </c>
      <c r="J177" s="21">
        <f>Table3[[#This Row],[South Korea]]-'Cumulative Deaths'!J176</f>
        <v>0</v>
      </c>
      <c r="K177" s="21">
        <f>Table3[[#This Row],[UK]]-'Cumulative Deaths'!K176</f>
        <v>9</v>
      </c>
      <c r="L177" s="21">
        <f>Table3[[#This Row],[Canada]]-'Cumulative Deaths'!L176</f>
        <v>7</v>
      </c>
      <c r="M177" s="21">
        <f>Table3[[#This Row],[India ]]-'Cumulative Deaths'!M176</f>
        <v>1090</v>
      </c>
      <c r="N177" s="21">
        <f>Table3[[#This Row],[Japan]]-'Cumulative Deaths'!N176</f>
        <v>13</v>
      </c>
      <c r="O177" s="21">
        <f>Table3[[#This Row],[Australia]]-'Cumulative Deaths'!O176</f>
        <v>0</v>
      </c>
      <c r="P177" s="21">
        <f>Table3[[#This Row],[Brazil]]-'Cumulative Deaths'!P176</f>
        <v>1005</v>
      </c>
      <c r="Q177" s="21">
        <f>Table3[[#This Row],[Russia]]-'Cumulative Deaths'!Q176</f>
        <v>119</v>
      </c>
      <c r="R177" s="21">
        <f>Table3[[#This Row],[Turkey]]-'Cumulative Deaths'!R176</f>
        <v>48</v>
      </c>
    </row>
    <row r="178" spans="2:18" x14ac:dyDescent="0.3">
      <c r="B178" s="2">
        <v>44087</v>
      </c>
      <c r="C178" s="21">
        <f>Table3[[#This Row],[China]]-'Cumulative Deaths'!C177</f>
        <v>0</v>
      </c>
      <c r="D178" s="21">
        <f>Table3[[#This Row],[Italy]]-'Cumulative Deaths'!D177</f>
        <v>7</v>
      </c>
      <c r="E178" s="21">
        <f>Table3[[#This Row],[Spain]]-'Cumulative Deaths'!E177</f>
        <v>0</v>
      </c>
      <c r="F178" s="21">
        <f>Table3[[#This Row],[USA]]-'Cumulative Deaths'!F177</f>
        <v>615</v>
      </c>
      <c r="G178" s="21">
        <f>Table3[[#This Row],[France]]-'Cumulative Deaths'!G177</f>
        <v>23</v>
      </c>
      <c r="H178" s="21">
        <f>Table3[[#This Row],[Iran]]-'Cumulative Deaths'!H177</f>
        <v>128</v>
      </c>
      <c r="I178" s="21">
        <f>Table3[[#This Row],[Germany]]-'Cumulative Deaths'!I177</f>
        <v>0</v>
      </c>
      <c r="J178" s="21">
        <f>Table3[[#This Row],[South Korea]]-'Cumulative Deaths'!J177</f>
        <v>0</v>
      </c>
      <c r="K178" s="21">
        <f>Table3[[#This Row],[UK]]-'Cumulative Deaths'!K177</f>
        <v>5</v>
      </c>
      <c r="L178" s="21">
        <f>Table3[[#This Row],[Canada]]-'Cumulative Deaths'!L177</f>
        <v>1</v>
      </c>
      <c r="M178" s="21">
        <f>Table3[[#This Row],[India ]]-'Cumulative Deaths'!M177</f>
        <v>1138</v>
      </c>
      <c r="N178" s="21">
        <f>Table3[[#This Row],[Japan]]-'Cumulative Deaths'!N177</f>
        <v>6</v>
      </c>
      <c r="O178" s="21">
        <f>Table3[[#This Row],[Australia]]-'Cumulative Deaths'!O177</f>
        <v>0</v>
      </c>
      <c r="P178" s="21">
        <f>Table3[[#This Row],[Brazil]]-'Cumulative Deaths'!P177</f>
        <v>538</v>
      </c>
      <c r="Q178" s="21">
        <f>Table3[[#This Row],[Russia]]-'Cumulative Deaths'!Q177</f>
        <v>94</v>
      </c>
      <c r="R178" s="21">
        <f>Table3[[#This Row],[Turkey]]-'Cumulative Deaths'!R177</f>
        <v>57</v>
      </c>
    </row>
  </sheetData>
  <conditionalFormatting sqref="C179:Q1048576 C34:E34 G34:P34 C35:P46 C47:J47 L47:P47 C48:P67 C70:P71 P72 C72:D72 C1:Q4 C5:P33 Q5:Q22 R4:R22 Q24:R68 C73:P73 Q70:R73 C74:R93 C94:L94 N94:R94 F72:N72 C68:F68 H68:P68 C95:R99 K100:R100 C100:I100 C101:R125 C126:Q126 C127:R129 C130:F130 H130:R130 C131:R143 D144:R144 C145:R147 C148:H148 J148:R148 C149:J151 L149:R151 C153:R169 C171:R17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727E-C0B5-4081-96E0-F42A08FE6BDF}">
  <dimension ref="B2:AI178"/>
  <sheetViews>
    <sheetView topLeftCell="A146" zoomScale="70" zoomScaleNormal="70" workbookViewId="0">
      <selection activeCell="Q186" sqref="Q185:Q186"/>
    </sheetView>
  </sheetViews>
  <sheetFormatPr defaultRowHeight="14.4" x14ac:dyDescent="0.3"/>
  <cols>
    <col min="2" max="2" width="11.5546875" bestFit="1" customWidth="1"/>
    <col min="3" max="3" width="9.77734375" customWidth="1"/>
    <col min="4" max="4" width="8.88671875" style="15"/>
    <col min="5" max="5" width="10.77734375" customWidth="1"/>
    <col min="6" max="6" width="8.88671875" style="15"/>
    <col min="7" max="7" width="10.33203125" customWidth="1"/>
    <col min="8" max="8" width="8.88671875" style="15"/>
    <col min="9" max="9" width="12.21875" bestFit="1" customWidth="1"/>
    <col min="10" max="10" width="8.88671875" style="15"/>
    <col min="11" max="11" width="11.5546875" customWidth="1"/>
    <col min="12" max="12" width="8.88671875" style="15"/>
    <col min="13" max="13" width="12" bestFit="1" customWidth="1"/>
    <col min="14" max="14" width="8.88671875" style="15"/>
    <col min="15" max="15" width="12.21875" customWidth="1"/>
    <col min="16" max="16" width="8.88671875" style="15"/>
    <col min="17" max="17" width="12.44140625" customWidth="1"/>
    <col min="18" max="18" width="8.88671875" style="15"/>
    <col min="19" max="19" width="11.109375" bestFit="1" customWidth="1"/>
    <col min="20" max="20" width="8.88671875" style="15"/>
    <col min="21" max="21" width="11.5546875" customWidth="1"/>
    <col min="22" max="22" width="8.88671875" style="15"/>
    <col min="23" max="23" width="13.33203125" bestFit="1" customWidth="1"/>
    <col min="24" max="24" width="9.109375" style="15" customWidth="1"/>
    <col min="26" max="26" width="8.88671875" style="15"/>
    <col min="27" max="27" width="14" customWidth="1"/>
    <col min="28" max="28" width="8.88671875" style="15"/>
    <col min="29" max="29" width="12.88671875" customWidth="1"/>
    <col min="30" max="30" width="8.88671875" style="15"/>
    <col min="31" max="31" width="12.6640625" bestFit="1" customWidth="1"/>
    <col min="32" max="32" width="8.88671875" style="15"/>
    <col min="34" max="34" width="8.88671875" style="15"/>
  </cols>
  <sheetData>
    <row r="2" spans="2:35" x14ac:dyDescent="0.3">
      <c r="B2" s="3" t="s">
        <v>0</v>
      </c>
      <c r="C2" s="20" t="s">
        <v>3</v>
      </c>
      <c r="D2" s="37" t="s">
        <v>14</v>
      </c>
      <c r="E2" s="20" t="s">
        <v>4</v>
      </c>
      <c r="F2" s="37" t="s">
        <v>17</v>
      </c>
      <c r="G2" s="20" t="s">
        <v>5</v>
      </c>
      <c r="H2" s="37" t="s">
        <v>18</v>
      </c>
      <c r="I2" s="20" t="s">
        <v>6</v>
      </c>
      <c r="J2" s="37" t="s">
        <v>19</v>
      </c>
      <c r="K2" s="20" t="s">
        <v>7</v>
      </c>
      <c r="L2" s="37" t="s">
        <v>20</v>
      </c>
      <c r="M2" s="20" t="s">
        <v>8</v>
      </c>
      <c r="N2" s="37" t="s">
        <v>21</v>
      </c>
      <c r="O2" s="20" t="s">
        <v>9</v>
      </c>
      <c r="P2" s="37" t="s">
        <v>22</v>
      </c>
      <c r="Q2" s="20" t="s">
        <v>10</v>
      </c>
      <c r="R2" s="37" t="s">
        <v>23</v>
      </c>
      <c r="S2" s="20" t="s">
        <v>11</v>
      </c>
      <c r="T2" s="37" t="s">
        <v>24</v>
      </c>
      <c r="U2" s="20" t="s">
        <v>12</v>
      </c>
      <c r="V2" s="37" t="s">
        <v>25</v>
      </c>
      <c r="W2" s="20" t="s">
        <v>13</v>
      </c>
      <c r="X2" s="37" t="s">
        <v>36</v>
      </c>
      <c r="Y2" s="30" t="s">
        <v>29</v>
      </c>
      <c r="Z2" s="37" t="s">
        <v>37</v>
      </c>
      <c r="AA2" s="30" t="s">
        <v>27</v>
      </c>
      <c r="AB2" s="37" t="s">
        <v>38</v>
      </c>
      <c r="AC2" s="30" t="s">
        <v>28</v>
      </c>
      <c r="AD2" s="37" t="s">
        <v>39</v>
      </c>
      <c r="AE2" s="30" t="s">
        <v>42</v>
      </c>
      <c r="AF2" s="9" t="s">
        <v>44</v>
      </c>
      <c r="AG2" s="30" t="s">
        <v>43</v>
      </c>
      <c r="AH2" s="9" t="s">
        <v>45</v>
      </c>
      <c r="AI2" s="30" t="s">
        <v>57</v>
      </c>
    </row>
    <row r="3" spans="2:35" x14ac:dyDescent="0.3">
      <c r="B3" s="2">
        <v>43906</v>
      </c>
      <c r="C3" s="21">
        <f>'Cumulative Cases'!C4</f>
        <v>80860</v>
      </c>
      <c r="D3" s="38"/>
      <c r="E3" s="21">
        <f>'Cumulative Cases'!D4</f>
        <v>27980</v>
      </c>
      <c r="F3" s="38"/>
      <c r="G3" s="22">
        <f>'Cumulative Cases'!E4</f>
        <v>9437</v>
      </c>
      <c r="H3" s="39"/>
      <c r="I3" s="22">
        <f>'Cumulative Cases'!F4</f>
        <v>4186</v>
      </c>
      <c r="J3" s="39"/>
      <c r="K3" s="22">
        <f>'Cumulative Cases'!G4</f>
        <v>5423</v>
      </c>
      <c r="L3" s="39"/>
      <c r="M3" s="22">
        <f>'Cumulative Cases'!H4</f>
        <v>14991</v>
      </c>
      <c r="N3" s="39"/>
      <c r="O3" s="22">
        <f>'Cumulative Cases'!I4</f>
        <v>7241</v>
      </c>
      <c r="P3" s="39"/>
      <c r="Q3" s="22">
        <f>'Cumulative Cases'!J4</f>
        <v>8236</v>
      </c>
      <c r="R3" s="39"/>
      <c r="S3" s="22">
        <f>'Cumulative Cases'!K4</f>
        <v>1551</v>
      </c>
      <c r="T3" s="39"/>
      <c r="U3" s="22">
        <f>'Cumulative Cases'!L4</f>
        <v>376</v>
      </c>
      <c r="V3" s="39"/>
      <c r="W3" s="22">
        <f>'Cumulative Cases'!M4</f>
        <v>130</v>
      </c>
      <c r="X3" s="39"/>
      <c r="Y3" s="22">
        <f>'Cumulative Cases'!N4</f>
        <v>835</v>
      </c>
      <c r="Z3" s="39"/>
      <c r="AA3" s="22">
        <f>'Cumulative Cases'!O4</f>
        <v>377</v>
      </c>
      <c r="AB3" s="39"/>
      <c r="AC3" s="22">
        <f>'Cumulative Cases'!P4</f>
        <v>218</v>
      </c>
      <c r="AD3" s="39"/>
      <c r="AE3">
        <f>'Cumulative Cases'!Q4</f>
        <v>93</v>
      </c>
      <c r="AG3">
        <f>'Cumulative Cases'!R4</f>
        <v>0</v>
      </c>
    </row>
    <row r="4" spans="2:35" x14ac:dyDescent="0.3">
      <c r="B4" s="2">
        <v>43907</v>
      </c>
      <c r="C4" s="21">
        <f>'Cumulative Cases'!C5</f>
        <v>80881</v>
      </c>
      <c r="D4" s="38">
        <f t="shared" ref="D4:D16" si="0">((C4-C3)/C3)*100</f>
        <v>2.5970813752164233E-2</v>
      </c>
      <c r="E4" s="21">
        <f>'Cumulative Cases'!D5</f>
        <v>31506</v>
      </c>
      <c r="F4" s="38">
        <f t="shared" ref="F4:F16" si="1">((E4-E3)/E3)*100</f>
        <v>12.601858470335955</v>
      </c>
      <c r="G4" s="22">
        <f>'Cumulative Cases'!E5</f>
        <v>11309</v>
      </c>
      <c r="H4" s="39">
        <f t="shared" ref="H4:H16" si="2">((G4-G3)/G3)*100</f>
        <v>19.836812546360072</v>
      </c>
      <c r="I4" s="22">
        <f>'Cumulative Cases'!F5</f>
        <v>5709</v>
      </c>
      <c r="J4" s="39">
        <f t="shared" ref="J4:J16" si="3">((I4-I3)/I3)*100</f>
        <v>36.383182035355951</v>
      </c>
      <c r="K4" s="22">
        <f>'Cumulative Cases'!G5</f>
        <v>6633</v>
      </c>
      <c r="L4" s="39">
        <f t="shared" ref="L4:L16" si="4">((K4-K3)/K3)*100</f>
        <v>22.312373225152129</v>
      </c>
      <c r="M4" s="22">
        <f>'Cumulative Cases'!H5</f>
        <v>16169</v>
      </c>
      <c r="N4" s="39">
        <f t="shared" ref="N4:N16" si="5">((M4-M3)/M3)*100</f>
        <v>7.8580481622306717</v>
      </c>
      <c r="O4" s="22">
        <f>'Cumulative Cases'!I5</f>
        <v>9597</v>
      </c>
      <c r="P4" s="39">
        <f t="shared" ref="P4:P16" si="6">((O4-O3)/O3)*100</f>
        <v>32.536942411269159</v>
      </c>
      <c r="Q4" s="22">
        <f>'Cumulative Cases'!J5</f>
        <v>8320</v>
      </c>
      <c r="R4" s="39">
        <f t="shared" ref="R4:R16" si="7">((Q4-Q3)/Q3)*100</f>
        <v>1.0199125789218066</v>
      </c>
      <c r="S4" s="22">
        <f>'Cumulative Cases'!K5</f>
        <v>1950</v>
      </c>
      <c r="T4" s="39">
        <f t="shared" ref="T4:T16" si="8">((S4-S3)/S3)*100</f>
        <v>25.72533849129594</v>
      </c>
      <c r="U4" s="22">
        <f>'Cumulative Cases'!L5</f>
        <v>467</v>
      </c>
      <c r="V4" s="39">
        <f t="shared" ref="V4:V16" si="9">((U4-U3)/U3)*100</f>
        <v>24.202127659574469</v>
      </c>
      <c r="W4" s="22">
        <f>'Cumulative Cases'!M5</f>
        <v>142</v>
      </c>
      <c r="X4" s="39">
        <f t="shared" ref="X4:X16" si="10">((W4-W3)/W3)*100</f>
        <v>9.2307692307692317</v>
      </c>
      <c r="Y4" s="22">
        <f>'Cumulative Cases'!N5</f>
        <v>851</v>
      </c>
      <c r="Z4" s="39">
        <f t="shared" ref="Z4:Z16" si="11">((Y4-Y3)/Y3)*100</f>
        <v>1.9161676646706587</v>
      </c>
      <c r="AA4" s="22">
        <f>'Cumulative Cases'!O5</f>
        <v>452</v>
      </c>
      <c r="AB4" s="39">
        <f t="shared" ref="AB4:AB16" si="12">((AA4-AA3)/AA3)*100</f>
        <v>19.893899204244033</v>
      </c>
      <c r="AC4" s="22">
        <f>'Cumulative Cases'!P5</f>
        <v>352</v>
      </c>
      <c r="AD4" s="39">
        <f>((AC4-AC3)/AC3)*100</f>
        <v>61.467889908256879</v>
      </c>
      <c r="AE4">
        <f>'Cumulative Cases'!Q5</f>
        <v>114</v>
      </c>
      <c r="AF4" s="15">
        <f t="shared" ref="AF4:AF34" si="13">((AE4-AE3)/AE3)*100</f>
        <v>22.58064516129032</v>
      </c>
      <c r="AG4">
        <f>'Cumulative Cases'!R5</f>
        <v>0</v>
      </c>
    </row>
    <row r="5" spans="2:35" x14ac:dyDescent="0.3">
      <c r="B5" s="2">
        <v>43908</v>
      </c>
      <c r="C5" s="21">
        <f>'Cumulative Cases'!C6</f>
        <v>80906</v>
      </c>
      <c r="D5" s="38">
        <f t="shared" si="0"/>
        <v>3.0909607942532859E-2</v>
      </c>
      <c r="E5" s="21">
        <f>'Cumulative Cases'!D6</f>
        <v>35713</v>
      </c>
      <c r="F5" s="38">
        <f t="shared" si="1"/>
        <v>13.353012124674665</v>
      </c>
      <c r="G5" s="22">
        <f>'Cumulative Cases'!E6</f>
        <v>13910</v>
      </c>
      <c r="H5" s="39">
        <f t="shared" si="2"/>
        <v>22.999381023963213</v>
      </c>
      <c r="I5" s="22">
        <f>'Cumulative Cases'!F6</f>
        <v>7666</v>
      </c>
      <c r="J5" s="39">
        <f t="shared" si="3"/>
        <v>34.279208267647576</v>
      </c>
      <c r="K5" s="22">
        <f>'Cumulative Cases'!G6</f>
        <v>7730</v>
      </c>
      <c r="L5" s="39">
        <f t="shared" si="4"/>
        <v>16.53851952359415</v>
      </c>
      <c r="M5" s="22">
        <f>'Cumulative Cases'!H6</f>
        <v>17361</v>
      </c>
      <c r="N5" s="39">
        <f t="shared" si="5"/>
        <v>7.3721318572577159</v>
      </c>
      <c r="O5" s="22">
        <f>'Cumulative Cases'!I6</f>
        <v>12612</v>
      </c>
      <c r="P5" s="39">
        <f t="shared" si="6"/>
        <v>31.416067521100345</v>
      </c>
      <c r="Q5" s="22">
        <f>'Cumulative Cases'!J6</f>
        <v>8413</v>
      </c>
      <c r="R5" s="39">
        <f t="shared" si="7"/>
        <v>1.1177884615384615</v>
      </c>
      <c r="S5" s="22">
        <f>'Cumulative Cases'!K6</f>
        <v>2642</v>
      </c>
      <c r="T5" s="39">
        <f t="shared" si="8"/>
        <v>35.487179487179489</v>
      </c>
      <c r="U5" s="22">
        <f>'Cumulative Cases'!L6</f>
        <v>644</v>
      </c>
      <c r="V5" s="39">
        <f t="shared" si="9"/>
        <v>37.901498929336185</v>
      </c>
      <c r="W5" s="22">
        <f>'Cumulative Cases'!M6</f>
        <v>156</v>
      </c>
      <c r="X5" s="39">
        <f t="shared" si="10"/>
        <v>9.8591549295774641</v>
      </c>
      <c r="Y5" s="22">
        <f>'Cumulative Cases'!N6</f>
        <v>918</v>
      </c>
      <c r="Z5" s="39">
        <f t="shared" si="11"/>
        <v>7.873090481786134</v>
      </c>
      <c r="AA5" s="22">
        <f>'Cumulative Cases'!O6</f>
        <v>568</v>
      </c>
      <c r="AB5" s="39">
        <f t="shared" si="12"/>
        <v>25.663716814159294</v>
      </c>
      <c r="AC5" s="22">
        <f>'Cumulative Cases'!P6</f>
        <v>394</v>
      </c>
      <c r="AD5" s="39">
        <f t="shared" ref="AD5:AD16" si="14">((AC5-AC4)/AC4)*100</f>
        <v>11.931818181818182</v>
      </c>
      <c r="AE5">
        <f>'Cumulative Cases'!Q6</f>
        <v>147</v>
      </c>
      <c r="AF5" s="15">
        <f t="shared" si="13"/>
        <v>28.947368421052634</v>
      </c>
      <c r="AG5">
        <f>'Cumulative Cases'!R6</f>
        <v>98</v>
      </c>
    </row>
    <row r="6" spans="2:35" x14ac:dyDescent="0.3">
      <c r="B6" s="2">
        <v>43909</v>
      </c>
      <c r="C6" s="21">
        <f>'Cumulative Cases'!C7</f>
        <v>80930</v>
      </c>
      <c r="D6" s="38">
        <f t="shared" si="0"/>
        <v>2.9664054581860434E-2</v>
      </c>
      <c r="E6" s="21">
        <f>'Cumulative Cases'!D7</f>
        <v>41035</v>
      </c>
      <c r="F6" s="38">
        <f t="shared" si="1"/>
        <v>14.902136476913169</v>
      </c>
      <c r="G6" s="22">
        <f>'Cumulative Cases'!E7</f>
        <v>17395</v>
      </c>
      <c r="H6" s="39">
        <f t="shared" si="2"/>
        <v>25.053918044572249</v>
      </c>
      <c r="I6" s="22">
        <f>'Cumulative Cases'!F7</f>
        <v>11348</v>
      </c>
      <c r="J6" s="39">
        <f t="shared" si="3"/>
        <v>48.030263501174012</v>
      </c>
      <c r="K6" s="22">
        <f>'Cumulative Cases'!G7</f>
        <v>9134</v>
      </c>
      <c r="L6" s="39">
        <f t="shared" si="4"/>
        <v>18.163001293661061</v>
      </c>
      <c r="M6" s="22">
        <f>'Cumulative Cases'!H7</f>
        <v>18407</v>
      </c>
      <c r="N6" s="39">
        <f t="shared" si="5"/>
        <v>6.0249985599907836</v>
      </c>
      <c r="O6" s="22">
        <f>'Cumulative Cases'!I7</f>
        <v>15194</v>
      </c>
      <c r="P6" s="39">
        <f t="shared" si="6"/>
        <v>20.472565810339361</v>
      </c>
      <c r="Q6" s="22">
        <f>'Cumulative Cases'!J7</f>
        <v>8565</v>
      </c>
      <c r="R6" s="39">
        <f t="shared" si="7"/>
        <v>1.8067276833472006</v>
      </c>
      <c r="S6" s="22">
        <f>'Cumulative Cases'!K7</f>
        <v>2707</v>
      </c>
      <c r="T6" s="39">
        <f t="shared" si="8"/>
        <v>2.4602573807721422</v>
      </c>
      <c r="U6" s="22">
        <f>'Cumulative Cases'!L7</f>
        <v>797</v>
      </c>
      <c r="V6" s="39">
        <f t="shared" si="9"/>
        <v>23.757763975155282</v>
      </c>
      <c r="W6" s="22">
        <f>'Cumulative Cases'!M7</f>
        <v>197</v>
      </c>
      <c r="X6" s="39">
        <f t="shared" si="10"/>
        <v>26.282051282051285</v>
      </c>
      <c r="Y6" s="22">
        <f>'Cumulative Cases'!N7</f>
        <v>956</v>
      </c>
      <c r="Z6" s="39">
        <f t="shared" si="11"/>
        <v>4.1394335511982572</v>
      </c>
      <c r="AA6" s="22">
        <f>'Cumulative Cases'!O7</f>
        <v>710</v>
      </c>
      <c r="AB6" s="39">
        <f t="shared" si="12"/>
        <v>25</v>
      </c>
      <c r="AC6" s="22">
        <f>'Cumulative Cases'!P7</f>
        <v>535</v>
      </c>
      <c r="AD6" s="39">
        <f t="shared" si="14"/>
        <v>35.786802030456855</v>
      </c>
      <c r="AE6">
        <f>'Cumulative Cases'!Q7</f>
        <v>199</v>
      </c>
      <c r="AF6" s="15">
        <f t="shared" si="13"/>
        <v>35.374149659863946</v>
      </c>
      <c r="AG6">
        <f>'Cumulative Cases'!R7</f>
        <v>192</v>
      </c>
      <c r="AH6" s="15">
        <f t="shared" ref="AH6:AH34" si="15">((AG6-AG5)/AG5)*100</f>
        <v>95.918367346938766</v>
      </c>
    </row>
    <row r="7" spans="2:35" x14ac:dyDescent="0.3">
      <c r="B7" s="2">
        <v>43910</v>
      </c>
      <c r="C7" s="21">
        <f>'Cumulative Cases'!C8</f>
        <v>80977</v>
      </c>
      <c r="D7" s="38">
        <f t="shared" si="0"/>
        <v>5.8074879525515877E-2</v>
      </c>
      <c r="E7" s="21">
        <f>'Cumulative Cases'!D8</f>
        <v>47021</v>
      </c>
      <c r="F7" s="38">
        <f t="shared" si="1"/>
        <v>14.587547215791396</v>
      </c>
      <c r="G7" s="22">
        <f>'Cumulative Cases'!E8</f>
        <v>20412</v>
      </c>
      <c r="H7" s="39">
        <f t="shared" si="2"/>
        <v>17.344064386317907</v>
      </c>
      <c r="I7" s="22">
        <f>'Cumulative Cases'!F8</f>
        <v>16489</v>
      </c>
      <c r="J7" s="39">
        <f t="shared" si="3"/>
        <v>45.303137116672545</v>
      </c>
      <c r="K7" s="22">
        <f>'Cumulative Cases'!G8</f>
        <v>10995</v>
      </c>
      <c r="L7" s="39">
        <f t="shared" si="4"/>
        <v>20.37442522443617</v>
      </c>
      <c r="M7" s="22">
        <f>'Cumulative Cases'!H8</f>
        <v>19664</v>
      </c>
      <c r="N7" s="39">
        <f t="shared" si="5"/>
        <v>6.8289237789971207</v>
      </c>
      <c r="O7" s="22">
        <f>'Cumulative Cases'!I8</f>
        <v>19758</v>
      </c>
      <c r="P7" s="39">
        <f t="shared" si="6"/>
        <v>30.038172963011718</v>
      </c>
      <c r="Q7" s="22">
        <f>'Cumulative Cases'!J8</f>
        <v>8652</v>
      </c>
      <c r="R7" s="39">
        <f t="shared" si="7"/>
        <v>1.0157618213660247</v>
      </c>
      <c r="S7" s="22">
        <f>'Cumulative Cases'!K8</f>
        <v>3269</v>
      </c>
      <c r="T7" s="39">
        <f t="shared" si="8"/>
        <v>20.760990025858884</v>
      </c>
      <c r="U7" s="22">
        <f>'Cumulative Cases'!L8</f>
        <v>943</v>
      </c>
      <c r="V7" s="39">
        <f t="shared" si="9"/>
        <v>18.318695106649937</v>
      </c>
      <c r="W7" s="22">
        <f>'Cumulative Cases'!M8</f>
        <v>249</v>
      </c>
      <c r="X7" s="39">
        <f t="shared" si="10"/>
        <v>26.395939086294419</v>
      </c>
      <c r="Y7" s="22">
        <f>'Cumulative Cases'!N8</f>
        <v>1012</v>
      </c>
      <c r="Z7" s="39">
        <f t="shared" si="11"/>
        <v>5.8577405857740583</v>
      </c>
      <c r="AA7" s="22">
        <f>'Cumulative Cases'!O8</f>
        <v>876</v>
      </c>
      <c r="AB7" s="39">
        <f t="shared" si="12"/>
        <v>23.380281690140844</v>
      </c>
      <c r="AC7" s="22">
        <f>'Cumulative Cases'!P8</f>
        <v>655</v>
      </c>
      <c r="AD7" s="39">
        <f t="shared" si="14"/>
        <v>22.429906542056074</v>
      </c>
      <c r="AE7">
        <f>'Cumulative Cases'!Q8</f>
        <v>253</v>
      </c>
      <c r="AF7" s="15">
        <f t="shared" si="13"/>
        <v>27.1356783919598</v>
      </c>
      <c r="AG7">
        <f>'Cumulative Cases'!R8</f>
        <v>359</v>
      </c>
      <c r="AH7" s="15">
        <f t="shared" si="15"/>
        <v>86.979166666666657</v>
      </c>
    </row>
    <row r="8" spans="2:35" x14ac:dyDescent="0.3">
      <c r="B8" s="2">
        <v>43911</v>
      </c>
      <c r="C8" s="21">
        <f>'Cumulative Cases'!C9</f>
        <v>81014</v>
      </c>
      <c r="D8" s="38">
        <f t="shared" si="0"/>
        <v>4.5691986613482845E-2</v>
      </c>
      <c r="E8" s="21">
        <f>'Cumulative Cases'!D9</f>
        <v>53578</v>
      </c>
      <c r="F8" s="38">
        <f t="shared" si="1"/>
        <v>13.94483315965207</v>
      </c>
      <c r="G8" s="22">
        <f>'Cumulative Cases'!E9</f>
        <v>25374</v>
      </c>
      <c r="H8" s="39">
        <f t="shared" si="2"/>
        <v>24.309229864785419</v>
      </c>
      <c r="I8" s="22">
        <f>'Cumulative Cases'!F9</f>
        <v>22213</v>
      </c>
      <c r="J8" s="39">
        <f t="shared" si="3"/>
        <v>34.714051792103831</v>
      </c>
      <c r="K8" s="22">
        <f>'Cumulative Cases'!G9</f>
        <v>12773</v>
      </c>
      <c r="L8" s="39">
        <f t="shared" si="4"/>
        <v>16.170986812187358</v>
      </c>
      <c r="M8" s="22">
        <f>'Cumulative Cases'!H9</f>
        <v>20610</v>
      </c>
      <c r="N8" s="39">
        <f t="shared" si="5"/>
        <v>4.810821806346623</v>
      </c>
      <c r="O8" s="22">
        <f>'Cumulative Cases'!I9</f>
        <v>23495</v>
      </c>
      <c r="P8" s="39">
        <f t="shared" si="6"/>
        <v>18.91385767790262</v>
      </c>
      <c r="Q8" s="22">
        <f>'Cumulative Cases'!J9</f>
        <v>8799</v>
      </c>
      <c r="R8" s="39">
        <f t="shared" si="7"/>
        <v>1.6990291262135921</v>
      </c>
      <c r="S8" s="22">
        <f>'Cumulative Cases'!K9</f>
        <v>4176</v>
      </c>
      <c r="T8" s="39">
        <f t="shared" si="8"/>
        <v>27.745487916794126</v>
      </c>
      <c r="U8" s="22">
        <f>'Cumulative Cases'!L9</f>
        <v>1147</v>
      </c>
      <c r="V8" s="39">
        <f t="shared" si="9"/>
        <v>21.633085896076352</v>
      </c>
      <c r="W8" s="22">
        <f>'Cumulative Cases'!M9</f>
        <v>329</v>
      </c>
      <c r="X8" s="39">
        <f t="shared" si="10"/>
        <v>32.128514056224901</v>
      </c>
      <c r="Y8" s="22">
        <f>'Cumulative Cases'!N9</f>
        <v>1054</v>
      </c>
      <c r="Z8" s="39">
        <f t="shared" si="11"/>
        <v>4.150197628458498</v>
      </c>
      <c r="AA8" s="22">
        <f>'Cumulative Cases'!O9</f>
        <v>1072</v>
      </c>
      <c r="AB8" s="39">
        <f t="shared" si="12"/>
        <v>22.37442922374429</v>
      </c>
      <c r="AC8" s="22">
        <f>'Cumulative Cases'!P9</f>
        <v>1021</v>
      </c>
      <c r="AD8" s="39">
        <f t="shared" si="14"/>
        <v>55.877862595419849</v>
      </c>
      <c r="AE8">
        <f>'Cumulative Cases'!Q9</f>
        <v>306</v>
      </c>
      <c r="AF8" s="15">
        <f t="shared" si="13"/>
        <v>20.948616600790515</v>
      </c>
      <c r="AG8">
        <f>'Cumulative Cases'!R9</f>
        <v>670</v>
      </c>
      <c r="AH8" s="15">
        <f t="shared" si="15"/>
        <v>86.629526462395546</v>
      </c>
    </row>
    <row r="9" spans="2:35" x14ac:dyDescent="0.3">
      <c r="B9" s="2">
        <v>43912</v>
      </c>
      <c r="C9" s="21">
        <f>'Cumulative Cases'!C10</f>
        <v>81060</v>
      </c>
      <c r="D9" s="38">
        <f t="shared" si="0"/>
        <v>5.6780309576122651E-2</v>
      </c>
      <c r="E9" s="21">
        <f>'Cumulative Cases'!D10</f>
        <v>59138</v>
      </c>
      <c r="F9" s="38">
        <f t="shared" si="1"/>
        <v>10.377393706372018</v>
      </c>
      <c r="G9" s="22">
        <f>'Cumulative Cases'!E10</f>
        <v>28603</v>
      </c>
      <c r="H9" s="39">
        <f t="shared" si="2"/>
        <v>12.725624655158823</v>
      </c>
      <c r="I9" s="22">
        <f>'Cumulative Cases'!F10</f>
        <v>32801</v>
      </c>
      <c r="J9" s="39">
        <f t="shared" si="3"/>
        <v>47.665781299239185</v>
      </c>
      <c r="K9" s="22">
        <f>'Cumulative Cases'!G10</f>
        <v>14459</v>
      </c>
      <c r="L9" s="39">
        <f t="shared" si="4"/>
        <v>13.199718155484225</v>
      </c>
      <c r="M9" s="22">
        <f>'Cumulative Cases'!H10</f>
        <v>21638</v>
      </c>
      <c r="N9" s="39">
        <f t="shared" si="5"/>
        <v>4.9878699660359054</v>
      </c>
      <c r="O9" s="22">
        <f>'Cumulative Cases'!I10</f>
        <v>27246</v>
      </c>
      <c r="P9" s="39">
        <f t="shared" si="6"/>
        <v>15.96509895722494</v>
      </c>
      <c r="Q9" s="22">
        <f>'Cumulative Cases'!J10</f>
        <v>8897</v>
      </c>
      <c r="R9" s="39">
        <f t="shared" si="7"/>
        <v>1.1137629276054097</v>
      </c>
      <c r="S9" s="22">
        <f>'Cumulative Cases'!K10</f>
        <v>5018</v>
      </c>
      <c r="T9" s="39">
        <f t="shared" si="8"/>
        <v>20.162835249042146</v>
      </c>
      <c r="U9" s="22">
        <f>'Cumulative Cases'!L10</f>
        <v>1385</v>
      </c>
      <c r="V9" s="39">
        <f t="shared" si="9"/>
        <v>20.74978204010462</v>
      </c>
      <c r="W9" s="22">
        <f>'Cumulative Cases'!M10</f>
        <v>391</v>
      </c>
      <c r="X9" s="39">
        <f t="shared" si="10"/>
        <v>18.844984802431611</v>
      </c>
      <c r="Y9" s="22">
        <f>'Cumulative Cases'!N10</f>
        <v>1101</v>
      </c>
      <c r="Z9" s="39">
        <f t="shared" si="11"/>
        <v>4.4592030360531307</v>
      </c>
      <c r="AA9" s="22">
        <f>'Cumulative Cases'!O10</f>
        <v>1353</v>
      </c>
      <c r="AB9" s="39">
        <f t="shared" si="12"/>
        <v>26.212686567164177</v>
      </c>
      <c r="AC9" s="22">
        <f>'Cumulative Cases'!P10</f>
        <v>1209</v>
      </c>
      <c r="AD9" s="39">
        <f t="shared" si="14"/>
        <v>18.413320274240942</v>
      </c>
      <c r="AE9">
        <f>'Cumulative Cases'!Q10</f>
        <v>367</v>
      </c>
      <c r="AF9" s="15">
        <f t="shared" si="13"/>
        <v>19.934640522875817</v>
      </c>
      <c r="AG9">
        <f>'Cumulative Cases'!R10</f>
        <v>947</v>
      </c>
      <c r="AH9" s="15">
        <f t="shared" si="15"/>
        <v>41.343283582089555</v>
      </c>
    </row>
    <row r="10" spans="2:35" x14ac:dyDescent="0.3">
      <c r="B10" s="2">
        <v>43913</v>
      </c>
      <c r="C10" s="21">
        <f>'Cumulative Cases'!C11</f>
        <v>81116</v>
      </c>
      <c r="D10" s="38">
        <f t="shared" si="0"/>
        <v>6.9084628670120898E-2</v>
      </c>
      <c r="E10" s="21">
        <f>'Cumulative Cases'!D11</f>
        <v>63928</v>
      </c>
      <c r="F10" s="38">
        <f t="shared" si="1"/>
        <v>8.0996990090973657</v>
      </c>
      <c r="G10" s="22">
        <f>'Cumulative Cases'!E11</f>
        <v>33089</v>
      </c>
      <c r="H10" s="39">
        <f t="shared" si="2"/>
        <v>15.683669545152606</v>
      </c>
      <c r="I10" s="22">
        <f>'Cumulative Cases'!F11</f>
        <v>41170</v>
      </c>
      <c r="J10" s="39">
        <f t="shared" si="3"/>
        <v>25.51446602237737</v>
      </c>
      <c r="K10" s="22">
        <f>'Cumulative Cases'!G11</f>
        <v>16689</v>
      </c>
      <c r="L10" s="39">
        <f t="shared" si="4"/>
        <v>15.4229199806349</v>
      </c>
      <c r="M10" s="22">
        <f>'Cumulative Cases'!H11</f>
        <v>23049</v>
      </c>
      <c r="N10" s="39">
        <f t="shared" si="5"/>
        <v>6.5209353914409833</v>
      </c>
      <c r="O10" s="22">
        <f>'Cumulative Cases'!I11</f>
        <v>30752</v>
      </c>
      <c r="P10" s="39">
        <f t="shared" si="6"/>
        <v>12.86794391837334</v>
      </c>
      <c r="Q10" s="22">
        <f>'Cumulative Cases'!J11</f>
        <v>8961</v>
      </c>
      <c r="R10" s="39">
        <f t="shared" si="7"/>
        <v>0.71934359896594358</v>
      </c>
      <c r="S10" s="22">
        <f>'Cumulative Cases'!K11</f>
        <v>5911</v>
      </c>
      <c r="T10" s="39">
        <f t="shared" si="8"/>
        <v>17.795934635312875</v>
      </c>
      <c r="U10" s="22">
        <f>'Cumulative Cases'!L11</f>
        <v>1563</v>
      </c>
      <c r="V10" s="39">
        <f t="shared" si="9"/>
        <v>12.851985559566787</v>
      </c>
      <c r="W10" s="22">
        <f>'Cumulative Cases'!M11</f>
        <v>496</v>
      </c>
      <c r="X10" s="39">
        <f t="shared" si="10"/>
        <v>26.854219948849106</v>
      </c>
      <c r="Y10" s="22">
        <f>'Cumulative Cases'!N11</f>
        <v>1138</v>
      </c>
      <c r="Z10" s="39">
        <f t="shared" si="11"/>
        <v>3.3605812897366025</v>
      </c>
      <c r="AA10" s="22">
        <f>'Cumulative Cases'!O11</f>
        <v>1717</v>
      </c>
      <c r="AB10" s="39">
        <f t="shared" si="12"/>
        <v>26.903178122690321</v>
      </c>
      <c r="AC10" s="22">
        <f>'Cumulative Cases'!P11</f>
        <v>1629</v>
      </c>
      <c r="AD10" s="39">
        <f t="shared" si="14"/>
        <v>34.739454094292803</v>
      </c>
      <c r="AE10">
        <f>'Cumulative Cases'!Q11</f>
        <v>438</v>
      </c>
      <c r="AF10" s="15">
        <f t="shared" si="13"/>
        <v>19.346049046321525</v>
      </c>
      <c r="AG10">
        <f>'Cumulative Cases'!R11</f>
        <v>1236</v>
      </c>
      <c r="AH10" s="15">
        <f t="shared" si="15"/>
        <v>30.517423442449843</v>
      </c>
    </row>
    <row r="11" spans="2:35" x14ac:dyDescent="0.3">
      <c r="B11" s="2">
        <v>43914</v>
      </c>
      <c r="C11" s="21">
        <f>'Cumulative Cases'!C12</f>
        <v>81180</v>
      </c>
      <c r="D11" s="38">
        <f t="shared" si="0"/>
        <v>7.8899354011539038E-2</v>
      </c>
      <c r="E11" s="21">
        <f>'Cumulative Cases'!D12</f>
        <v>69176</v>
      </c>
      <c r="F11" s="38">
        <f t="shared" si="1"/>
        <v>8.2092353898135411</v>
      </c>
      <c r="G11" s="22">
        <f>'Cumulative Cases'!E12</f>
        <v>39676</v>
      </c>
      <c r="H11" s="39">
        <f t="shared" si="2"/>
        <v>19.906917706790779</v>
      </c>
      <c r="I11" s="22">
        <f>'Cumulative Cases'!F12</f>
        <v>50075</v>
      </c>
      <c r="J11" s="39">
        <f t="shared" si="3"/>
        <v>21.629827544328396</v>
      </c>
      <c r="K11" s="22">
        <f>'Cumulative Cases'!G12</f>
        <v>19856</v>
      </c>
      <c r="L11" s="39">
        <f t="shared" si="4"/>
        <v>18.976571394331597</v>
      </c>
      <c r="M11" s="22">
        <f>'Cumulative Cases'!H12</f>
        <v>24811</v>
      </c>
      <c r="N11" s="39">
        <f t="shared" si="5"/>
        <v>7.6445832791010453</v>
      </c>
      <c r="O11" s="22">
        <f>'Cumulative Cases'!I12</f>
        <v>33429</v>
      </c>
      <c r="P11" s="39">
        <f t="shared" si="6"/>
        <v>8.7051248699271593</v>
      </c>
      <c r="Q11" s="22">
        <f>'Cumulative Cases'!J12</f>
        <v>9037</v>
      </c>
      <c r="R11" s="39">
        <f t="shared" si="7"/>
        <v>0.84811962950563557</v>
      </c>
      <c r="S11" s="22">
        <f>'Cumulative Cases'!K12</f>
        <v>8077</v>
      </c>
      <c r="T11" s="39">
        <f t="shared" si="8"/>
        <v>36.643545931314499</v>
      </c>
      <c r="U11" s="22">
        <f>'Cumulative Cases'!L12</f>
        <v>2187</v>
      </c>
      <c r="V11" s="39">
        <f t="shared" si="9"/>
        <v>39.923224568138195</v>
      </c>
      <c r="W11" s="22">
        <f>'Cumulative Cases'!M12</f>
        <v>551</v>
      </c>
      <c r="X11" s="39">
        <f t="shared" si="10"/>
        <v>11.088709677419354</v>
      </c>
      <c r="Y11" s="22">
        <f>'Cumulative Cases'!N12</f>
        <v>1209</v>
      </c>
      <c r="Z11" s="39">
        <f t="shared" si="11"/>
        <v>6.2390158172231986</v>
      </c>
      <c r="AA11" s="22">
        <f>'Cumulative Cases'!O12</f>
        <v>2144</v>
      </c>
      <c r="AB11" s="39">
        <f t="shared" si="12"/>
        <v>24.868957483983692</v>
      </c>
      <c r="AC11" s="22">
        <f>'Cumulative Cases'!P12</f>
        <v>1980</v>
      </c>
      <c r="AD11" s="39">
        <f t="shared" si="14"/>
        <v>21.546961325966851</v>
      </c>
      <c r="AE11">
        <f>'Cumulative Cases'!Q12</f>
        <v>495</v>
      </c>
      <c r="AF11" s="15">
        <f t="shared" si="13"/>
        <v>13.013698630136986</v>
      </c>
      <c r="AG11">
        <f>'Cumulative Cases'!R12</f>
        <v>1529</v>
      </c>
      <c r="AH11" s="15">
        <f t="shared" si="15"/>
        <v>23.705501618122977</v>
      </c>
    </row>
    <row r="12" spans="2:35" x14ac:dyDescent="0.3">
      <c r="B12" s="2">
        <v>43915</v>
      </c>
      <c r="C12" s="21">
        <f>'Cumulative Cases'!C13</f>
        <v>81221</v>
      </c>
      <c r="D12" s="38">
        <f t="shared" si="0"/>
        <v>5.0505050505050504E-2</v>
      </c>
      <c r="E12" s="21">
        <f>'Cumulative Cases'!D13</f>
        <v>74836</v>
      </c>
      <c r="F12" s="38">
        <f t="shared" si="1"/>
        <v>8.1820284491731226</v>
      </c>
      <c r="G12" s="22">
        <f>'Cumulative Cases'!E13</f>
        <v>47610</v>
      </c>
      <c r="H12" s="39">
        <f t="shared" si="2"/>
        <v>19.996975501562659</v>
      </c>
      <c r="I12" s="22">
        <f>'Cumulative Cases'!F13</f>
        <v>60126</v>
      </c>
      <c r="J12" s="39">
        <f t="shared" si="3"/>
        <v>20.071892161757361</v>
      </c>
      <c r="K12" s="22">
        <f>'Cumulative Cases'!G13</f>
        <v>22654</v>
      </c>
      <c r="L12" s="39">
        <f t="shared" si="4"/>
        <v>14.091458501208704</v>
      </c>
      <c r="M12" s="22">
        <f>'Cumulative Cases'!H13</f>
        <v>27077</v>
      </c>
      <c r="N12" s="39">
        <f t="shared" si="5"/>
        <v>9.1330458264479475</v>
      </c>
      <c r="O12" s="22">
        <f>'Cumulative Cases'!I13</f>
        <v>38182</v>
      </c>
      <c r="P12" s="39">
        <f t="shared" si="6"/>
        <v>14.218193783840377</v>
      </c>
      <c r="Q12" s="22">
        <f>'Cumulative Cases'!J13</f>
        <v>9137</v>
      </c>
      <c r="R12" s="39">
        <f t="shared" si="7"/>
        <v>1.106561912138984</v>
      </c>
      <c r="S12" s="22">
        <f>'Cumulative Cases'!K13</f>
        <v>8077</v>
      </c>
      <c r="T12" s="39">
        <f t="shared" si="8"/>
        <v>0</v>
      </c>
      <c r="U12" s="22">
        <f>'Cumulative Cases'!L13</f>
        <v>2923</v>
      </c>
      <c r="V12" s="39">
        <f t="shared" si="9"/>
        <v>33.653406492912666</v>
      </c>
      <c r="W12" s="22">
        <f>'Cumulative Cases'!M13</f>
        <v>606</v>
      </c>
      <c r="X12" s="39">
        <f t="shared" si="10"/>
        <v>9.9818511796733205</v>
      </c>
      <c r="Y12" s="22">
        <f>'Cumulative Cases'!N13</f>
        <v>1299</v>
      </c>
      <c r="Z12" s="39">
        <f t="shared" si="11"/>
        <v>7.4441687344913143</v>
      </c>
      <c r="AA12" s="22">
        <f>'Cumulative Cases'!O13</f>
        <v>2431</v>
      </c>
      <c r="AB12" s="39">
        <f t="shared" si="12"/>
        <v>13.386194029850746</v>
      </c>
      <c r="AC12" s="22">
        <f>'Cumulative Cases'!P13</f>
        <v>2274</v>
      </c>
      <c r="AD12" s="39">
        <f t="shared" si="14"/>
        <v>14.84848484848485</v>
      </c>
      <c r="AE12">
        <f>'Cumulative Cases'!Q13</f>
        <v>658</v>
      </c>
      <c r="AF12" s="15">
        <f t="shared" si="13"/>
        <v>32.929292929292927</v>
      </c>
      <c r="AG12">
        <f>'Cumulative Cases'!R13</f>
        <v>1872</v>
      </c>
      <c r="AH12" s="15">
        <f t="shared" si="15"/>
        <v>22.432962720732505</v>
      </c>
    </row>
    <row r="13" spans="2:35" x14ac:dyDescent="0.3">
      <c r="B13" s="2">
        <v>43916</v>
      </c>
      <c r="C13" s="21">
        <f>'Cumulative Cases'!C14</f>
        <v>81299</v>
      </c>
      <c r="D13" s="38">
        <f t="shared" si="0"/>
        <v>9.6034276849583239E-2</v>
      </c>
      <c r="E13" s="21">
        <f>'Cumulative Cases'!D14</f>
        <v>80589</v>
      </c>
      <c r="F13" s="38">
        <f t="shared" si="1"/>
        <v>7.6874766155326322</v>
      </c>
      <c r="G13" s="22">
        <f>'Cumulative Cases'!E14</f>
        <v>56197</v>
      </c>
      <c r="H13" s="39">
        <f t="shared" si="2"/>
        <v>18.03612686410418</v>
      </c>
      <c r="I13" s="22">
        <f>'Cumulative Cases'!F14</f>
        <v>79313</v>
      </c>
      <c r="J13" s="39">
        <f t="shared" si="3"/>
        <v>31.911319562252604</v>
      </c>
      <c r="K13" s="22">
        <f>'Cumulative Cases'!G14</f>
        <v>29155</v>
      </c>
      <c r="L13" s="39">
        <f t="shared" si="4"/>
        <v>28.696918866425353</v>
      </c>
      <c r="M13" s="22">
        <f>'Cumulative Cases'!H14</f>
        <v>29406</v>
      </c>
      <c r="N13" s="39">
        <f t="shared" si="5"/>
        <v>8.6013960187613101</v>
      </c>
      <c r="O13" s="22">
        <f>'Cumulative Cases'!I14</f>
        <v>45464</v>
      </c>
      <c r="P13" s="39">
        <f t="shared" si="6"/>
        <v>19.071813943743123</v>
      </c>
      <c r="Q13" s="22">
        <f>'Cumulative Cases'!J14</f>
        <v>9241</v>
      </c>
      <c r="R13" s="39">
        <f t="shared" si="7"/>
        <v>1.1382291780671994</v>
      </c>
      <c r="S13" s="22">
        <f>'Cumulative Cases'!K14</f>
        <v>11658</v>
      </c>
      <c r="T13" s="39">
        <f t="shared" si="8"/>
        <v>44.335768230778754</v>
      </c>
      <c r="U13" s="22">
        <f>'Cumulative Cases'!L14</f>
        <v>3588</v>
      </c>
      <c r="V13" s="39">
        <f t="shared" si="9"/>
        <v>22.750598699965789</v>
      </c>
      <c r="W13" s="22">
        <f>'Cumulative Cases'!M14</f>
        <v>732</v>
      </c>
      <c r="X13" s="39">
        <f t="shared" si="10"/>
        <v>20.792079207920793</v>
      </c>
      <c r="Y13" s="22">
        <f>'Cumulative Cases'!N14</f>
        <v>1401</v>
      </c>
      <c r="Z13" s="39">
        <f t="shared" si="11"/>
        <v>7.8521939953810627</v>
      </c>
      <c r="AA13" s="22">
        <f>'Cumulative Cases'!O14</f>
        <v>2810</v>
      </c>
      <c r="AB13" s="39">
        <f t="shared" si="12"/>
        <v>15.590292060880294</v>
      </c>
      <c r="AC13" s="22">
        <f>'Cumulative Cases'!P14</f>
        <v>2611</v>
      </c>
      <c r="AD13" s="39">
        <f t="shared" si="14"/>
        <v>14.819700967458225</v>
      </c>
      <c r="AE13">
        <f>'Cumulative Cases'!Q14</f>
        <v>840</v>
      </c>
      <c r="AF13" s="15">
        <f t="shared" si="13"/>
        <v>27.659574468085108</v>
      </c>
      <c r="AG13">
        <f>'Cumulative Cases'!R14</f>
        <v>2433</v>
      </c>
      <c r="AH13" s="15">
        <f t="shared" si="15"/>
        <v>29.967948717948715</v>
      </c>
    </row>
    <row r="14" spans="2:35" x14ac:dyDescent="0.3">
      <c r="B14" s="2">
        <v>43917</v>
      </c>
      <c r="C14" s="21">
        <f>'Cumulative Cases'!C15</f>
        <v>81345</v>
      </c>
      <c r="D14" s="38">
        <f t="shared" si="0"/>
        <v>5.6581261762137292E-2</v>
      </c>
      <c r="E14" s="21">
        <f>'Cumulative Cases'!D15</f>
        <v>86498</v>
      </c>
      <c r="F14" s="38">
        <f t="shared" si="1"/>
        <v>7.3322661901748383</v>
      </c>
      <c r="G14" s="22">
        <f>'Cumulative Cases'!E15</f>
        <v>64059</v>
      </c>
      <c r="H14" s="39">
        <f t="shared" si="2"/>
        <v>13.990070644340447</v>
      </c>
      <c r="I14" s="22">
        <f>'Cumulative Cases'!F15</f>
        <v>94281</v>
      </c>
      <c r="J14" s="39">
        <f t="shared" si="3"/>
        <v>18.872063848297252</v>
      </c>
      <c r="K14" s="22">
        <f>'Cumulative Cases'!G15</f>
        <v>29591</v>
      </c>
      <c r="L14" s="39">
        <f t="shared" si="4"/>
        <v>1.4954553249871378</v>
      </c>
      <c r="M14" s="22">
        <f>'Cumulative Cases'!H15</f>
        <v>32332</v>
      </c>
      <c r="N14" s="39">
        <f t="shared" si="5"/>
        <v>9.9503502686526559</v>
      </c>
      <c r="O14" s="22">
        <f>'Cumulative Cases'!I15</f>
        <v>49344</v>
      </c>
      <c r="P14" s="39">
        <f t="shared" si="6"/>
        <v>8.5342248812247057</v>
      </c>
      <c r="Q14" s="22">
        <f>'Cumulative Cases'!J15</f>
        <v>9332</v>
      </c>
      <c r="R14" s="39">
        <f t="shared" si="7"/>
        <v>0.98474191104858788</v>
      </c>
      <c r="S14" s="22">
        <f>'Cumulative Cases'!K15</f>
        <v>14375</v>
      </c>
      <c r="T14" s="39">
        <f t="shared" si="8"/>
        <v>23.305884371247213</v>
      </c>
      <c r="U14" s="22">
        <f>'Cumulative Cases'!L15</f>
        <v>4184</v>
      </c>
      <c r="V14" s="39">
        <f t="shared" si="9"/>
        <v>16.610925306577482</v>
      </c>
      <c r="W14" s="22">
        <f>'Cumulative Cases'!M15</f>
        <v>887</v>
      </c>
      <c r="X14" s="39">
        <f t="shared" si="10"/>
        <v>21.174863387978142</v>
      </c>
      <c r="Y14" s="22">
        <f>'Cumulative Cases'!N15</f>
        <v>1519</v>
      </c>
      <c r="Z14" s="39">
        <f t="shared" si="11"/>
        <v>8.4225553176302643</v>
      </c>
      <c r="AA14" s="22">
        <f>'Cumulative Cases'!O15</f>
        <v>3180</v>
      </c>
      <c r="AB14" s="39">
        <f t="shared" si="12"/>
        <v>13.167259786476867</v>
      </c>
      <c r="AC14" s="22">
        <f>'Cumulative Cases'!P15</f>
        <v>3027</v>
      </c>
      <c r="AD14" s="39">
        <f t="shared" si="14"/>
        <v>15.93259287629261</v>
      </c>
      <c r="AE14">
        <f>'Cumulative Cases'!Q15</f>
        <v>1036</v>
      </c>
      <c r="AF14" s="15">
        <f t="shared" si="13"/>
        <v>23.333333333333332</v>
      </c>
      <c r="AG14">
        <f>'Cumulative Cases'!R15</f>
        <v>5698</v>
      </c>
      <c r="AH14" s="15">
        <f t="shared" si="15"/>
        <v>134.19646526921497</v>
      </c>
    </row>
    <row r="15" spans="2:35" x14ac:dyDescent="0.3">
      <c r="B15" s="2">
        <v>43918</v>
      </c>
      <c r="C15" s="21">
        <f>'Cumulative Cases'!C16</f>
        <v>81401</v>
      </c>
      <c r="D15" s="38">
        <f t="shared" si="0"/>
        <v>6.88425840555658E-2</v>
      </c>
      <c r="E15" s="21">
        <f>'Cumulative Cases'!D16</f>
        <v>92472</v>
      </c>
      <c r="F15" s="38">
        <f t="shared" si="1"/>
        <v>6.9065180697819599</v>
      </c>
      <c r="G15" s="22">
        <f>'Cumulative Cases'!E16</f>
        <v>72251</v>
      </c>
      <c r="H15" s="39">
        <f t="shared" si="2"/>
        <v>12.788210868105965</v>
      </c>
      <c r="I15" s="22">
        <f>'Cumulative Cases'!F16</f>
        <v>114958</v>
      </c>
      <c r="J15" s="39">
        <f t="shared" si="3"/>
        <v>21.931248077555392</v>
      </c>
      <c r="K15" s="22">
        <f>'Cumulative Cases'!G16</f>
        <v>33450</v>
      </c>
      <c r="L15" s="39">
        <f t="shared" si="4"/>
        <v>13.04112736980839</v>
      </c>
      <c r="M15" s="22">
        <f>'Cumulative Cases'!H16</f>
        <v>35408</v>
      </c>
      <c r="N15" s="39">
        <f t="shared" si="5"/>
        <v>9.5137943832735363</v>
      </c>
      <c r="O15" s="22">
        <f>'Cumulative Cases'!I16</f>
        <v>56202</v>
      </c>
      <c r="P15" s="39">
        <f t="shared" si="6"/>
        <v>13.898346303501945</v>
      </c>
      <c r="Q15" s="22">
        <f>'Cumulative Cases'!J16</f>
        <v>9478</v>
      </c>
      <c r="R15" s="39">
        <f t="shared" si="7"/>
        <v>1.5645092156022289</v>
      </c>
      <c r="S15" s="22">
        <f>'Cumulative Cases'!K16</f>
        <v>17301</v>
      </c>
      <c r="T15" s="39">
        <f t="shared" si="8"/>
        <v>20.35478260869565</v>
      </c>
      <c r="U15" s="22">
        <f>'Cumulative Cases'!L16</f>
        <v>5434</v>
      </c>
      <c r="V15" s="39">
        <f t="shared" si="9"/>
        <v>29.875717017208416</v>
      </c>
      <c r="W15" s="22">
        <f>'Cumulative Cases'!M16</f>
        <v>933</v>
      </c>
      <c r="X15" s="39">
        <f t="shared" si="10"/>
        <v>5.186020293122886</v>
      </c>
      <c r="Y15" s="22">
        <f>'Cumulative Cases'!N16</f>
        <v>1722</v>
      </c>
      <c r="Z15" s="39">
        <f t="shared" si="11"/>
        <v>13.364055299539171</v>
      </c>
      <c r="AA15" s="22">
        <f>'Cumulative Cases'!O16</f>
        <v>3640</v>
      </c>
      <c r="AB15" s="39">
        <f t="shared" si="12"/>
        <v>14.465408805031446</v>
      </c>
      <c r="AC15" s="22">
        <f>'Cumulative Cases'!P16</f>
        <v>3546</v>
      </c>
      <c r="AD15" s="39">
        <f t="shared" si="14"/>
        <v>17.145688800792865</v>
      </c>
      <c r="AE15">
        <f>'Cumulative Cases'!Q16</f>
        <v>1264</v>
      </c>
      <c r="AF15" s="15">
        <f t="shared" si="13"/>
        <v>22.007722007722009</v>
      </c>
      <c r="AG15">
        <f>'Cumulative Cases'!R16</f>
        <v>7402</v>
      </c>
      <c r="AH15" s="15">
        <f t="shared" si="15"/>
        <v>29.905229905229909</v>
      </c>
    </row>
    <row r="16" spans="2:35" x14ac:dyDescent="0.3">
      <c r="B16" s="2">
        <v>43919</v>
      </c>
      <c r="C16" s="21">
        <f>'Cumulative Cases'!C17</f>
        <v>81445</v>
      </c>
      <c r="D16" s="38">
        <f t="shared" si="0"/>
        <v>5.4053390007493769E-2</v>
      </c>
      <c r="E16" s="21">
        <f>'Cumulative Cases'!D17</f>
        <v>97689</v>
      </c>
      <c r="F16" s="38">
        <f t="shared" si="1"/>
        <v>5.6417077601868675</v>
      </c>
      <c r="G16" s="22">
        <f>'Cumulative Cases'!E17</f>
        <v>78799</v>
      </c>
      <c r="H16" s="39">
        <f t="shared" si="2"/>
        <v>9.0628503411717478</v>
      </c>
      <c r="I16" s="22">
        <f>'Cumulative Cases'!F17</f>
        <v>132351</v>
      </c>
      <c r="J16" s="39">
        <f t="shared" si="3"/>
        <v>15.12987351902434</v>
      </c>
      <c r="K16" s="22">
        <f>'Cumulative Cases'!G17</f>
        <v>37575</v>
      </c>
      <c r="L16" s="39">
        <f t="shared" si="4"/>
        <v>12.331838565022421</v>
      </c>
      <c r="M16" s="22">
        <f>'Cumulative Cases'!H17</f>
        <v>38309</v>
      </c>
      <c r="N16" s="39">
        <f t="shared" si="5"/>
        <v>8.1930637144148228</v>
      </c>
      <c r="O16" s="22">
        <f>'Cumulative Cases'!I17</f>
        <v>60739</v>
      </c>
      <c r="P16" s="39">
        <f t="shared" si="6"/>
        <v>8.0726664531511343</v>
      </c>
      <c r="Q16" s="22">
        <f>'Cumulative Cases'!J17</f>
        <v>9583</v>
      </c>
      <c r="R16" s="39">
        <f t="shared" si="7"/>
        <v>1.1078286558345642</v>
      </c>
      <c r="S16" s="22">
        <f>'Cumulative Cases'!K17</f>
        <v>19522</v>
      </c>
      <c r="T16" s="39">
        <f t="shared" si="8"/>
        <v>12.837408242298132</v>
      </c>
      <c r="U16" s="22">
        <f>'Cumulative Cases'!L17</f>
        <v>5886</v>
      </c>
      <c r="V16" s="39">
        <f t="shared" si="9"/>
        <v>8.3179977916820018</v>
      </c>
      <c r="W16" s="22">
        <f>'Cumulative Cases'!M17</f>
        <v>1127</v>
      </c>
      <c r="X16" s="39">
        <f t="shared" si="10"/>
        <v>20.79314040728832</v>
      </c>
      <c r="Y16" s="22">
        <f>'Cumulative Cases'!N17</f>
        <v>1897</v>
      </c>
      <c r="Z16" s="39">
        <f t="shared" si="11"/>
        <v>10.16260162601626</v>
      </c>
      <c r="AA16" s="22">
        <f>'Cumulative Cases'!O17</f>
        <v>3980</v>
      </c>
      <c r="AB16" s="39">
        <f t="shared" si="12"/>
        <v>9.3406593406593412</v>
      </c>
      <c r="AC16" s="22">
        <f>'Cumulative Cases'!P17</f>
        <v>4006</v>
      </c>
      <c r="AD16" s="39">
        <f t="shared" si="14"/>
        <v>12.972363226170334</v>
      </c>
      <c r="AE16">
        <f>'Cumulative Cases'!Q17</f>
        <v>1534</v>
      </c>
      <c r="AF16" s="15">
        <f t="shared" si="13"/>
        <v>21.360759493670887</v>
      </c>
      <c r="AG16">
        <f>'Cumulative Cases'!R17</f>
        <v>9217</v>
      </c>
      <c r="AH16" s="15">
        <f t="shared" si="15"/>
        <v>24.520399891921102</v>
      </c>
    </row>
    <row r="17" spans="2:34" x14ac:dyDescent="0.3">
      <c r="B17" s="2">
        <v>43920</v>
      </c>
      <c r="C17" s="21">
        <f>'Cumulative Cases'!C18</f>
        <v>81479</v>
      </c>
      <c r="D17" s="38">
        <f t="shared" ref="D17:D22" si="16">((C17-C16)/C16)*100</f>
        <v>4.1745963533673026E-2</v>
      </c>
      <c r="E17" s="21">
        <f>'Cumulative Cases'!D18</f>
        <v>101739</v>
      </c>
      <c r="F17" s="38">
        <f t="shared" ref="F17:F22" si="17">((E17-E16)/E16)*100</f>
        <v>4.1458096612719961</v>
      </c>
      <c r="G17" s="22">
        <f>'Cumulative Cases'!E18</f>
        <v>85199</v>
      </c>
      <c r="H17" s="39">
        <f t="shared" ref="H17:H22" si="18">((G17-G16)/G16)*100</f>
        <v>8.1219304813512867</v>
      </c>
      <c r="I17" s="22">
        <f>'Cumulative Cases'!F18</f>
        <v>147729</v>
      </c>
      <c r="J17" s="39">
        <f t="shared" ref="J17:J22" si="19">((I17-I16)/I16)*100</f>
        <v>11.619103746854954</v>
      </c>
      <c r="K17" s="22">
        <f>'Cumulative Cases'!G18</f>
        <v>40174</v>
      </c>
      <c r="L17" s="39">
        <f t="shared" ref="L17:L22" si="20">((K17-K16)/K16)*100</f>
        <v>6.9168330006653358</v>
      </c>
      <c r="M17" s="22">
        <f>'Cumulative Cases'!H18</f>
        <v>41495</v>
      </c>
      <c r="N17" s="39">
        <f t="shared" ref="N17:N22" si="21">((M17-M16)/M16)*100</f>
        <v>8.3165835704403666</v>
      </c>
      <c r="O17" s="22">
        <f>'Cumulative Cases'!I18</f>
        <v>64468</v>
      </c>
      <c r="P17" s="39">
        <f t="shared" ref="P17:P22" si="22">((O17-O16)/O16)*100</f>
        <v>6.1393832628130198</v>
      </c>
      <c r="Q17" s="22">
        <f>'Cumulative Cases'!J18</f>
        <v>9661</v>
      </c>
      <c r="R17" s="39">
        <f t="shared" ref="R17:R22" si="23">((Q17-Q16)/Q16)*100</f>
        <v>0.81394135448189497</v>
      </c>
      <c r="S17" s="22">
        <f>'Cumulative Cases'!K18</f>
        <v>22141</v>
      </c>
      <c r="T17" s="39">
        <f t="shared" ref="T17:T22" si="24">((S17-S16)/S16)*100</f>
        <v>13.415633644093845</v>
      </c>
      <c r="U17" s="22">
        <f>'Cumulative Cases'!L18</f>
        <v>6671</v>
      </c>
      <c r="V17" s="39">
        <f t="shared" ref="V17:V22" si="25">((U17-U16)/U16)*100</f>
        <v>13.336731226639484</v>
      </c>
      <c r="W17" s="22">
        <f>'Cumulative Cases'!M18</f>
        <v>1209</v>
      </c>
      <c r="X17" s="39">
        <f t="shared" ref="X17:X22" si="26">((W17-W16)/W16)*100</f>
        <v>7.2759538598047913</v>
      </c>
      <c r="Y17" s="22">
        <f>'Cumulative Cases'!N18</f>
        <v>1976</v>
      </c>
      <c r="Z17" s="39">
        <f t="shared" ref="Z17:Z22" si="27">((Y17-Y16)/Y16)*100</f>
        <v>4.1644702161307325</v>
      </c>
      <c r="AA17" s="22">
        <f>'Cumulative Cases'!O18</f>
        <v>4245</v>
      </c>
      <c r="AB17" s="39">
        <f t="shared" ref="AB17:AB22" si="28">((AA17-AA16)/AA16)*100</f>
        <v>6.658291457286432</v>
      </c>
      <c r="AC17" s="22">
        <f>'Cumulative Cases'!P18</f>
        <v>4371</v>
      </c>
      <c r="AD17" s="39">
        <f t="shared" ref="AD17:AD22" si="29">((AC17-AC16)/AC16)*100</f>
        <v>9.1113330004992505</v>
      </c>
      <c r="AE17">
        <f>'Cumulative Cases'!Q18</f>
        <v>1836</v>
      </c>
      <c r="AF17" s="15">
        <f t="shared" si="13"/>
        <v>19.687092568448499</v>
      </c>
      <c r="AG17">
        <f>'Cumulative Cases'!R18</f>
        <v>10827</v>
      </c>
      <c r="AH17" s="15">
        <f t="shared" si="15"/>
        <v>17.467722686340458</v>
      </c>
    </row>
    <row r="18" spans="2:34" x14ac:dyDescent="0.3">
      <c r="B18" s="2">
        <v>43921</v>
      </c>
      <c r="C18" s="21">
        <f>'Cumulative Cases'!C19</f>
        <v>81524</v>
      </c>
      <c r="D18" s="38">
        <f t="shared" si="16"/>
        <v>5.5228954699984047E-2</v>
      </c>
      <c r="E18" s="21">
        <f>'Cumulative Cases'!D19</f>
        <v>105792</v>
      </c>
      <c r="F18" s="38">
        <f t="shared" si="17"/>
        <v>3.9837230560552004</v>
      </c>
      <c r="G18" s="22">
        <f>'Cumulative Cases'!E19</f>
        <v>94917</v>
      </c>
      <c r="H18" s="39">
        <f t="shared" si="18"/>
        <v>11.40623716240801</v>
      </c>
      <c r="I18" s="22">
        <f>'Cumulative Cases'!F19</f>
        <v>176518</v>
      </c>
      <c r="J18" s="39">
        <f t="shared" si="19"/>
        <v>19.487710605229847</v>
      </c>
      <c r="K18" s="22">
        <f>'Cumulative Cases'!G19</f>
        <v>44550</v>
      </c>
      <c r="L18" s="39">
        <f t="shared" si="20"/>
        <v>10.892617115547369</v>
      </c>
      <c r="M18" s="22">
        <f>'Cumulative Cases'!H19</f>
        <v>44606</v>
      </c>
      <c r="N18" s="39">
        <f t="shared" si="21"/>
        <v>7.4972888299795164</v>
      </c>
      <c r="O18" s="22">
        <f>'Cumulative Cases'!I19</f>
        <v>70197</v>
      </c>
      <c r="P18" s="39">
        <f t="shared" si="22"/>
        <v>8.8865793882236144</v>
      </c>
      <c r="Q18" s="22">
        <f>'Cumulative Cases'!J19</f>
        <v>9786</v>
      </c>
      <c r="R18" s="39">
        <f t="shared" si="23"/>
        <v>1.2938619190559983</v>
      </c>
      <c r="S18" s="22">
        <f>'Cumulative Cases'!K19</f>
        <v>25150</v>
      </c>
      <c r="T18" s="39">
        <f t="shared" si="24"/>
        <v>13.590172078948557</v>
      </c>
      <c r="U18" s="22">
        <f>'Cumulative Cases'!L19</f>
        <v>7474</v>
      </c>
      <c r="V18" s="39">
        <f t="shared" si="25"/>
        <v>12.03717583570679</v>
      </c>
      <c r="W18" s="22">
        <f>'Cumulative Cases'!M19</f>
        <v>1614</v>
      </c>
      <c r="X18" s="39">
        <f t="shared" si="26"/>
        <v>33.498759305210918</v>
      </c>
      <c r="Y18" s="22">
        <f>'Cumulative Cases'!N19</f>
        <v>2193</v>
      </c>
      <c r="Z18" s="39">
        <f t="shared" si="27"/>
        <v>10.981781376518217</v>
      </c>
      <c r="AA18" s="22">
        <f>'Cumulative Cases'!O19</f>
        <v>4561</v>
      </c>
      <c r="AB18" s="39">
        <f t="shared" si="28"/>
        <v>7.444051825677267</v>
      </c>
      <c r="AC18" s="22">
        <f>'Cumulative Cases'!P19</f>
        <v>4715</v>
      </c>
      <c r="AD18" s="39">
        <f t="shared" si="29"/>
        <v>7.8700526195378639</v>
      </c>
      <c r="AE18">
        <f>'Cumulative Cases'!Q19</f>
        <v>2337</v>
      </c>
      <c r="AF18" s="15">
        <f t="shared" si="13"/>
        <v>27.287581699346404</v>
      </c>
      <c r="AG18">
        <f>'Cumulative Cases'!R19</f>
        <v>13531</v>
      </c>
      <c r="AH18" s="15">
        <f t="shared" si="15"/>
        <v>24.974600535697792</v>
      </c>
    </row>
    <row r="19" spans="2:34" x14ac:dyDescent="0.3">
      <c r="B19" s="2">
        <v>43922</v>
      </c>
      <c r="C19" s="21">
        <f>'Cumulative Cases'!C20</f>
        <v>81556</v>
      </c>
      <c r="D19" s="38">
        <f t="shared" si="16"/>
        <v>3.9252244737745939E-2</v>
      </c>
      <c r="E19" s="21">
        <f>'Cumulative Cases'!D20</f>
        <v>110574</v>
      </c>
      <c r="F19" s="38">
        <f t="shared" si="17"/>
        <v>4.5201905626134309</v>
      </c>
      <c r="G19" s="22">
        <f>'Cumulative Cases'!E20</f>
        <v>102136</v>
      </c>
      <c r="H19" s="39">
        <f t="shared" si="18"/>
        <v>7.6055922542853232</v>
      </c>
      <c r="I19" s="22">
        <f>'Cumulative Cases'!F20</f>
        <v>205036</v>
      </c>
      <c r="J19" s="39">
        <f t="shared" si="19"/>
        <v>16.155859459091989</v>
      </c>
      <c r="K19" s="22">
        <f>'Cumulative Cases'!G20</f>
        <v>52128</v>
      </c>
      <c r="L19" s="39">
        <f t="shared" si="20"/>
        <v>17.01010101010101</v>
      </c>
      <c r="M19" s="22">
        <f>'Cumulative Cases'!H20</f>
        <v>47593</v>
      </c>
      <c r="N19" s="39">
        <f t="shared" si="21"/>
        <v>6.6964085549029271</v>
      </c>
      <c r="O19" s="22">
        <f>'Cumulative Cases'!I20</f>
        <v>76895</v>
      </c>
      <c r="P19" s="39">
        <f t="shared" si="22"/>
        <v>9.541718307050159</v>
      </c>
      <c r="Q19" s="22">
        <f>'Cumulative Cases'!J20</f>
        <v>9887</v>
      </c>
      <c r="R19" s="39">
        <f t="shared" si="23"/>
        <v>1.0320866544042511</v>
      </c>
      <c r="S19" s="22">
        <f>'Cumulative Cases'!K20</f>
        <v>29474</v>
      </c>
      <c r="T19" s="39">
        <f t="shared" si="24"/>
        <v>17.192842942345923</v>
      </c>
      <c r="U19" s="22">
        <f>'Cumulative Cases'!L20</f>
        <v>9489</v>
      </c>
      <c r="V19" s="39">
        <f t="shared" si="25"/>
        <v>26.960128445276961</v>
      </c>
      <c r="W19" s="22">
        <f>'Cumulative Cases'!M20</f>
        <v>2012</v>
      </c>
      <c r="X19" s="39">
        <f t="shared" si="26"/>
        <v>24.65923172242875</v>
      </c>
      <c r="Y19" s="22">
        <f>'Cumulative Cases'!N20</f>
        <v>2494</v>
      </c>
      <c r="Z19" s="39">
        <f t="shared" si="27"/>
        <v>13.725490196078432</v>
      </c>
      <c r="AA19" s="22">
        <f>'Cumulative Cases'!O20</f>
        <v>4864</v>
      </c>
      <c r="AB19" s="39">
        <f t="shared" si="28"/>
        <v>6.6432799824599877</v>
      </c>
      <c r="AC19" s="22">
        <f>'Cumulative Cases'!P20</f>
        <v>5923</v>
      </c>
      <c r="AD19" s="39">
        <f t="shared" si="29"/>
        <v>25.620360551431602</v>
      </c>
      <c r="AE19">
        <f>'Cumulative Cases'!Q20</f>
        <v>2777</v>
      </c>
      <c r="AF19" s="15">
        <f t="shared" si="13"/>
        <v>18.827556696619599</v>
      </c>
      <c r="AG19">
        <f>'Cumulative Cases'!R20</f>
        <v>15679</v>
      </c>
      <c r="AH19" s="15">
        <f t="shared" si="15"/>
        <v>15.874658192299165</v>
      </c>
    </row>
    <row r="20" spans="2:34" x14ac:dyDescent="0.3">
      <c r="B20" s="2">
        <v>43923</v>
      </c>
      <c r="C20" s="21">
        <f>'Cumulative Cases'!C21</f>
        <v>81590</v>
      </c>
      <c r="D20" s="38">
        <f t="shared" si="16"/>
        <v>4.1689146108195595E-2</v>
      </c>
      <c r="E20" s="21">
        <f>'Cumulative Cases'!D21</f>
        <v>115242</v>
      </c>
      <c r="F20" s="38">
        <f t="shared" si="17"/>
        <v>4.2216072494438119</v>
      </c>
      <c r="G20" s="22">
        <f>'Cumulative Cases'!E21</f>
        <v>110238</v>
      </c>
      <c r="H20" s="39">
        <f t="shared" si="18"/>
        <v>7.9325605075585486</v>
      </c>
      <c r="I20" s="22">
        <f>'Cumulative Cases'!F21</f>
        <v>235972</v>
      </c>
      <c r="J20" s="39">
        <f t="shared" si="19"/>
        <v>15.088082092900759</v>
      </c>
      <c r="K20" s="22">
        <f>'Cumulative Cases'!G21</f>
        <v>56989</v>
      </c>
      <c r="L20" s="39">
        <f t="shared" si="20"/>
        <v>9.3251227747084098</v>
      </c>
      <c r="M20" s="22">
        <f>'Cumulative Cases'!H21</f>
        <v>50468</v>
      </c>
      <c r="N20" s="39">
        <f t="shared" si="21"/>
        <v>6.0408043199630193</v>
      </c>
      <c r="O20" s="22">
        <f>'Cumulative Cases'!I21</f>
        <v>83726</v>
      </c>
      <c r="P20" s="39">
        <f t="shared" si="22"/>
        <v>8.8835424930099478</v>
      </c>
      <c r="Q20" s="22">
        <f>'Cumulative Cases'!J21</f>
        <v>9976</v>
      </c>
      <c r="R20" s="39">
        <f t="shared" si="23"/>
        <v>0.90017194295539604</v>
      </c>
      <c r="S20" s="22">
        <f>'Cumulative Cases'!K21</f>
        <v>33718</v>
      </c>
      <c r="T20" s="39">
        <f t="shared" si="24"/>
        <v>14.399131437877452</v>
      </c>
      <c r="U20" s="22">
        <f>'Cumulative Cases'!L21</f>
        <v>11068</v>
      </c>
      <c r="V20" s="39">
        <f t="shared" si="25"/>
        <v>16.640320370955845</v>
      </c>
      <c r="W20" s="22">
        <f>'Cumulative Cases'!M21</f>
        <v>2530</v>
      </c>
      <c r="X20" s="39">
        <f t="shared" si="26"/>
        <v>25.745526838966203</v>
      </c>
      <c r="Y20" s="22">
        <f>'Cumulative Cases'!N21</f>
        <v>2769</v>
      </c>
      <c r="Z20" s="39">
        <f t="shared" si="27"/>
        <v>11.026463512429832</v>
      </c>
      <c r="AA20" s="22">
        <f>'Cumulative Cases'!O21</f>
        <v>5137</v>
      </c>
      <c r="AB20" s="39">
        <f t="shared" si="28"/>
        <v>5.6126644736842106</v>
      </c>
      <c r="AC20" s="22">
        <f>'Cumulative Cases'!P21</f>
        <v>7031</v>
      </c>
      <c r="AD20" s="39">
        <f t="shared" si="29"/>
        <v>18.70673645112274</v>
      </c>
      <c r="AE20">
        <f>'Cumulative Cases'!Q21</f>
        <v>3548</v>
      </c>
      <c r="AF20" s="15">
        <f t="shared" si="13"/>
        <v>27.763773856679869</v>
      </c>
      <c r="AG20">
        <f>'Cumulative Cases'!R21</f>
        <v>18135</v>
      </c>
      <c r="AH20" s="15">
        <f t="shared" si="15"/>
        <v>15.664264302570317</v>
      </c>
    </row>
    <row r="21" spans="2:34" x14ac:dyDescent="0.3">
      <c r="B21" s="2">
        <v>43924</v>
      </c>
      <c r="C21" s="21">
        <f>'Cumulative Cases'!C22</f>
        <v>81623</v>
      </c>
      <c r="D21" s="38">
        <f t="shared" si="16"/>
        <v>4.0446133104547123E-2</v>
      </c>
      <c r="E21" s="21">
        <f>'Cumulative Cases'!D22</f>
        <v>119827</v>
      </c>
      <c r="F21" s="38">
        <f t="shared" si="17"/>
        <v>3.9785841967338293</v>
      </c>
      <c r="G21" s="22">
        <f>'Cumulative Cases'!E22</f>
        <v>117710</v>
      </c>
      <c r="H21" s="39">
        <f t="shared" si="18"/>
        <v>6.7780620112846748</v>
      </c>
      <c r="I21" s="22">
        <f>'Cumulative Cases'!F22</f>
        <v>265506</v>
      </c>
      <c r="J21" s="39">
        <f t="shared" si="19"/>
        <v>12.515891715966301</v>
      </c>
      <c r="K21" s="22">
        <f>'Cumulative Cases'!G22</f>
        <v>59105</v>
      </c>
      <c r="L21" s="39">
        <f t="shared" si="20"/>
        <v>3.7129972450823843</v>
      </c>
      <c r="M21" s="22">
        <f>'Cumulative Cases'!H22</f>
        <v>53183</v>
      </c>
      <c r="N21" s="39">
        <f t="shared" si="21"/>
        <v>5.3796465086787668</v>
      </c>
      <c r="O21" s="22">
        <f>'Cumulative Cases'!I22</f>
        <v>89410</v>
      </c>
      <c r="P21" s="39">
        <f t="shared" si="22"/>
        <v>6.7888111219931684</v>
      </c>
      <c r="Q21" s="22">
        <f>'Cumulative Cases'!J22</f>
        <v>10062</v>
      </c>
      <c r="R21" s="39">
        <f t="shared" si="23"/>
        <v>0.86206896551724133</v>
      </c>
      <c r="S21" s="22">
        <f>'Cumulative Cases'!K22</f>
        <v>38168</v>
      </c>
      <c r="T21" s="39">
        <f t="shared" si="24"/>
        <v>13.197698558633371</v>
      </c>
      <c r="U21" s="22">
        <f>'Cumulative Cases'!L22</f>
        <v>11747</v>
      </c>
      <c r="V21" s="39">
        <f t="shared" si="25"/>
        <v>6.1348030357788224</v>
      </c>
      <c r="W21" s="22">
        <f>'Cumulative Cases'!M22</f>
        <v>3053</v>
      </c>
      <c r="X21" s="39">
        <f t="shared" si="26"/>
        <v>20.671936758893281</v>
      </c>
      <c r="Y21" s="22">
        <f>'Cumulative Cases'!N22</f>
        <v>3129</v>
      </c>
      <c r="Z21" s="39">
        <f t="shared" si="27"/>
        <v>13.001083423618635</v>
      </c>
      <c r="AA21" s="22">
        <f>'Cumulative Cases'!O22</f>
        <v>5350</v>
      </c>
      <c r="AB21" s="39">
        <f t="shared" si="28"/>
        <v>4.1463889429628189</v>
      </c>
      <c r="AC21" s="22">
        <f>'Cumulative Cases'!P22</f>
        <v>8229</v>
      </c>
      <c r="AD21" s="39">
        <f t="shared" si="29"/>
        <v>17.038828047219457</v>
      </c>
      <c r="AE21">
        <f>'Cumulative Cases'!Q22</f>
        <v>4149</v>
      </c>
      <c r="AF21" s="15">
        <f t="shared" si="13"/>
        <v>16.939120631341602</v>
      </c>
      <c r="AG21">
        <f>'Cumulative Cases'!R22</f>
        <v>20921</v>
      </c>
      <c r="AH21" s="15">
        <f t="shared" si="15"/>
        <v>15.362558588365042</v>
      </c>
    </row>
    <row r="22" spans="2:34" x14ac:dyDescent="0.3">
      <c r="B22" s="2">
        <v>43925</v>
      </c>
      <c r="C22" s="21">
        <f>'Cumulative Cases'!C23</f>
        <v>81639</v>
      </c>
      <c r="D22" s="38">
        <f t="shared" si="16"/>
        <v>1.9602317974100437E-2</v>
      </c>
      <c r="E22" s="21">
        <f>'Cumulative Cases'!D23</f>
        <v>124632</v>
      </c>
      <c r="F22" s="38">
        <f t="shared" si="17"/>
        <v>4.0099476745641631</v>
      </c>
      <c r="G22" s="22">
        <f>'Cumulative Cases'!E23</f>
        <v>124736</v>
      </c>
      <c r="H22" s="39">
        <f t="shared" si="18"/>
        <v>5.9689066349503017</v>
      </c>
      <c r="I22" s="22">
        <f>'Cumulative Cases'!F23</f>
        <v>300106</v>
      </c>
      <c r="J22" s="39">
        <f t="shared" si="19"/>
        <v>13.031720563753737</v>
      </c>
      <c r="K22" s="22">
        <f>'Cumulative Cases'!G23</f>
        <v>82165</v>
      </c>
      <c r="L22" s="39">
        <f t="shared" si="20"/>
        <v>39.015311733355887</v>
      </c>
      <c r="M22" s="22">
        <f>'Cumulative Cases'!H23</f>
        <v>55743</v>
      </c>
      <c r="N22" s="39">
        <f t="shared" si="21"/>
        <v>4.8135682454919806</v>
      </c>
      <c r="O22" s="22">
        <f>'Cumulative Cases'!I23</f>
        <v>92155</v>
      </c>
      <c r="P22" s="39">
        <f t="shared" si="22"/>
        <v>3.0701263840733697</v>
      </c>
      <c r="Q22" s="22">
        <f>'Cumulative Cases'!J23</f>
        <v>10156</v>
      </c>
      <c r="R22" s="39">
        <f t="shared" si="23"/>
        <v>0.93420791095209699</v>
      </c>
      <c r="S22" s="22">
        <f>'Cumulative Cases'!K23</f>
        <v>41903</v>
      </c>
      <c r="T22" s="39">
        <f t="shared" si="24"/>
        <v>9.7856843429050517</v>
      </c>
      <c r="U22" s="22">
        <f>'Cumulative Cases'!L23</f>
        <v>12953</v>
      </c>
      <c r="V22" s="39">
        <f t="shared" si="25"/>
        <v>10.266451008768197</v>
      </c>
      <c r="W22" s="22">
        <f>'Cumulative Cases'!M23</f>
        <v>3501</v>
      </c>
      <c r="X22" s="39">
        <f t="shared" si="26"/>
        <v>14.67409105797576</v>
      </c>
      <c r="Y22" s="22">
        <f>'Cumulative Cases'!N23</f>
        <v>3507</v>
      </c>
      <c r="Z22" s="39">
        <f t="shared" si="27"/>
        <v>12.080536912751679</v>
      </c>
      <c r="AA22" s="22">
        <f>'Cumulative Cases'!O23</f>
        <v>5550</v>
      </c>
      <c r="AB22" s="39">
        <f t="shared" si="28"/>
        <v>3.7383177570093453</v>
      </c>
      <c r="AC22" s="22">
        <f>'Cumulative Cases'!P23</f>
        <v>9391</v>
      </c>
      <c r="AD22" s="39">
        <f t="shared" si="29"/>
        <v>14.120792319844453</v>
      </c>
      <c r="AE22">
        <f>'Cumulative Cases'!Q23</f>
        <v>4731</v>
      </c>
      <c r="AF22" s="15">
        <f t="shared" si="13"/>
        <v>14.027476500361532</v>
      </c>
      <c r="AG22">
        <f>'Cumulative Cases'!R23</f>
        <v>20921</v>
      </c>
    </row>
    <row r="23" spans="2:34" x14ac:dyDescent="0.3">
      <c r="B23" s="2">
        <v>43926</v>
      </c>
      <c r="C23" s="21">
        <f>'Cumulative Cases'!C24</f>
        <v>82602</v>
      </c>
      <c r="D23" s="38">
        <f t="shared" ref="D23:D28" si="30">((C23-C22)/C22)*100</f>
        <v>1.1795832873994045</v>
      </c>
      <c r="E23" s="21">
        <f>'Cumulative Cases'!D24</f>
        <v>128948</v>
      </c>
      <c r="F23" s="38">
        <f t="shared" ref="F23:F28" si="31">((E23-E22)/E22)*100</f>
        <v>3.4629950574491302</v>
      </c>
      <c r="G23" s="22">
        <f>'Cumulative Cases'!E24</f>
        <v>130759</v>
      </c>
      <c r="H23" s="39">
        <f t="shared" ref="H23:H28" si="32">((G23-G22)/G22)*100</f>
        <v>4.8285979989738328</v>
      </c>
      <c r="I23" s="22">
        <f>'Cumulative Cases'!F24</f>
        <v>324052</v>
      </c>
      <c r="J23" s="39">
        <f t="shared" ref="J23:J28" si="33">((I23-I22)/I22)*100</f>
        <v>7.9791806894897137</v>
      </c>
      <c r="K23" s="22">
        <f>'Cumulative Cases'!G24</f>
        <v>90864</v>
      </c>
      <c r="L23" s="39">
        <f t="shared" ref="L23:L28" si="34">((K23-K22)/K22)*100</f>
        <v>10.587233006754701</v>
      </c>
      <c r="M23" s="22">
        <f>'Cumulative Cases'!H24</f>
        <v>58226</v>
      </c>
      <c r="N23" s="39">
        <f t="shared" ref="N23:N28" si="35">((M23-M22)/M22)*100</f>
        <v>4.4543709524065802</v>
      </c>
      <c r="O23" s="22">
        <f>'Cumulative Cases'!I24</f>
        <v>98765</v>
      </c>
      <c r="P23" s="39">
        <f t="shared" ref="P23:P28" si="36">((O23-O22)/O22)*100</f>
        <v>7.1726981715587863</v>
      </c>
      <c r="Q23" s="22">
        <f>'Cumulative Cases'!J24</f>
        <v>10237</v>
      </c>
      <c r="R23" s="39">
        <f t="shared" ref="R23:R28" si="37">((Q23-Q22)/Q22)*100</f>
        <v>0.79755809373769204</v>
      </c>
      <c r="S23" s="22">
        <f>'Cumulative Cases'!K24</f>
        <v>48406</v>
      </c>
      <c r="T23" s="39">
        <f t="shared" ref="T23:T28" si="38">((S23-S22)/S22)*100</f>
        <v>15.519175238049781</v>
      </c>
      <c r="U23" s="22">
        <f>'Cumulative Cases'!L24</f>
        <v>14493</v>
      </c>
      <c r="V23" s="39">
        <f t="shared" ref="V23:V28" si="39">((U23-U22)/U22)*100</f>
        <v>11.889137651509303</v>
      </c>
      <c r="W23" s="22">
        <f>'Cumulative Cases'!M24</f>
        <v>3588</v>
      </c>
      <c r="X23" s="39">
        <f t="shared" ref="X23:X28" si="40">((W23-W22)/W22)*100</f>
        <v>2.4850042844901457</v>
      </c>
      <c r="Y23" s="22">
        <f>'Cumulative Cases'!N24</f>
        <v>3507</v>
      </c>
      <c r="Z23" s="39">
        <f t="shared" ref="Z23:Z28" si="41">((Y23-Y22)/Y22)*100</f>
        <v>0</v>
      </c>
      <c r="AA23" s="22">
        <f>'Cumulative Cases'!O24</f>
        <v>5687</v>
      </c>
      <c r="AB23" s="39">
        <f t="shared" ref="AB23:AB28" si="42">((AA23-AA22)/AA22)*100</f>
        <v>2.4684684684684686</v>
      </c>
      <c r="AC23" s="22">
        <f>'Cumulative Cases'!P24</f>
        <v>10568</v>
      </c>
      <c r="AD23" s="39">
        <f t="shared" ref="AD23:AD28" si="43">((AC23-AC22)/AC22)*100</f>
        <v>12.533276541369395</v>
      </c>
      <c r="AE23">
        <f>'Cumulative Cases'!Q24</f>
        <v>0</v>
      </c>
      <c r="AG23">
        <f>'Cumulative Cases'!R24</f>
        <v>27069</v>
      </c>
      <c r="AH23" s="15">
        <f t="shared" si="15"/>
        <v>29.386740595573823</v>
      </c>
    </row>
    <row r="24" spans="2:34" x14ac:dyDescent="0.3">
      <c r="B24" s="2">
        <v>43927</v>
      </c>
      <c r="C24" s="21">
        <f>'Cumulative Cases'!C25</f>
        <v>82602</v>
      </c>
      <c r="D24" s="38">
        <f t="shared" si="30"/>
        <v>0</v>
      </c>
      <c r="E24" s="21">
        <f>'Cumulative Cases'!D25</f>
        <v>132547</v>
      </c>
      <c r="F24" s="38">
        <f t="shared" si="31"/>
        <v>2.7910475540527964</v>
      </c>
      <c r="G24" s="22">
        <f>'Cumulative Cases'!E25</f>
        <v>135032</v>
      </c>
      <c r="H24" s="39">
        <f t="shared" si="32"/>
        <v>3.2678438960224536</v>
      </c>
      <c r="I24" s="22">
        <f>'Cumulative Cases'!F25</f>
        <v>352249</v>
      </c>
      <c r="J24" s="39">
        <f t="shared" si="33"/>
        <v>8.7013812597978113</v>
      </c>
      <c r="K24" s="22">
        <f>'Cumulative Cases'!G25</f>
        <v>98010</v>
      </c>
      <c r="L24" s="39">
        <f t="shared" si="34"/>
        <v>7.8645007923930272</v>
      </c>
      <c r="M24" s="22">
        <f>'Cumulative Cases'!H25</f>
        <v>60500</v>
      </c>
      <c r="N24" s="39">
        <f t="shared" si="35"/>
        <v>3.9054717823652663</v>
      </c>
      <c r="O24" s="22">
        <f>'Cumulative Cases'!I25</f>
        <v>100232</v>
      </c>
      <c r="P24" s="39">
        <f t="shared" si="36"/>
        <v>1.485343998379993</v>
      </c>
      <c r="Q24" s="22">
        <f>'Cumulative Cases'!J25</f>
        <v>10284</v>
      </c>
      <c r="R24" s="39">
        <f t="shared" si="37"/>
        <v>0.45911888248510307</v>
      </c>
      <c r="S24" s="22">
        <f>'Cumulative Cases'!K25</f>
        <v>51608</v>
      </c>
      <c r="T24" s="39">
        <f t="shared" si="38"/>
        <v>6.6148824525885219</v>
      </c>
      <c r="U24" s="22">
        <f>'Cumulative Cases'!L25</f>
        <v>15940</v>
      </c>
      <c r="V24" s="39">
        <f t="shared" si="39"/>
        <v>9.984130269785414</v>
      </c>
      <c r="W24" s="22">
        <f>'Cumulative Cases'!M25</f>
        <v>4778</v>
      </c>
      <c r="X24" s="39">
        <f t="shared" si="40"/>
        <v>33.16610925306577</v>
      </c>
      <c r="Y24" s="22">
        <f>'Cumulative Cases'!N25</f>
        <v>4083</v>
      </c>
      <c r="Z24" s="39">
        <f t="shared" si="41"/>
        <v>16.424294268605646</v>
      </c>
      <c r="AA24" s="22">
        <f>'Cumulative Cases'!O25</f>
        <v>5797</v>
      </c>
      <c r="AB24" s="39">
        <f t="shared" si="42"/>
        <v>1.9342359767891684</v>
      </c>
      <c r="AC24" s="22">
        <f>'Cumulative Cases'!P25</f>
        <v>11518</v>
      </c>
      <c r="AD24" s="39">
        <f t="shared" si="43"/>
        <v>8.9894019682059039</v>
      </c>
      <c r="AE24">
        <f>'Cumulative Cases'!Q25</f>
        <v>6343</v>
      </c>
      <c r="AG24">
        <f>'Cumulative Cases'!R25</f>
        <v>30217</v>
      </c>
      <c r="AH24" s="15">
        <f t="shared" si="15"/>
        <v>11.629539325427611</v>
      </c>
    </row>
    <row r="25" spans="2:34" x14ac:dyDescent="0.3">
      <c r="B25" s="2">
        <v>43928</v>
      </c>
      <c r="C25" s="21">
        <f>'Cumulative Cases'!C26</f>
        <v>82602</v>
      </c>
      <c r="D25" s="38">
        <f t="shared" si="30"/>
        <v>0</v>
      </c>
      <c r="E25" s="21">
        <f>'Cumulative Cases'!D26</f>
        <v>135586</v>
      </c>
      <c r="F25" s="38">
        <f t="shared" si="31"/>
        <v>2.2927716206326814</v>
      </c>
      <c r="G25" s="22">
        <f>'Cumulative Cases'!E26</f>
        <v>140511</v>
      </c>
      <c r="H25" s="39">
        <f t="shared" si="32"/>
        <v>4.057556727294271</v>
      </c>
      <c r="I25" s="22">
        <f>'Cumulative Cases'!F26</f>
        <v>385985</v>
      </c>
      <c r="J25" s="39">
        <f t="shared" si="33"/>
        <v>9.5773160463195079</v>
      </c>
      <c r="K25" s="22">
        <f>'Cumulative Cases'!G26</f>
        <v>98010</v>
      </c>
      <c r="L25" s="39">
        <f t="shared" si="34"/>
        <v>0</v>
      </c>
      <c r="M25" s="22">
        <f>'Cumulative Cases'!H26</f>
        <v>62589</v>
      </c>
      <c r="N25" s="39">
        <f t="shared" si="35"/>
        <v>3.4528925619834712</v>
      </c>
      <c r="O25" s="22">
        <f>'Cumulative Cases'!I26</f>
        <v>106409</v>
      </c>
      <c r="P25" s="39">
        <f t="shared" si="36"/>
        <v>6.1627025301300975</v>
      </c>
      <c r="Q25" s="22">
        <f>'Cumulative Cases'!J26</f>
        <v>10331</v>
      </c>
      <c r="R25" s="39">
        <f t="shared" si="37"/>
        <v>0.45702061454686893</v>
      </c>
      <c r="S25" s="22">
        <f>'Cumulative Cases'!K26</f>
        <v>55242</v>
      </c>
      <c r="T25" s="39">
        <f t="shared" si="38"/>
        <v>7.0415439466749348</v>
      </c>
      <c r="U25" s="22">
        <f>'Cumulative Cases'!L26</f>
        <v>17553</v>
      </c>
      <c r="V25" s="39">
        <f t="shared" si="39"/>
        <v>10.119196988707655</v>
      </c>
      <c r="W25" s="22">
        <f>'Cumulative Cases'!M26</f>
        <v>5337</v>
      </c>
      <c r="X25" s="39">
        <f t="shared" si="40"/>
        <v>11.69945583926329</v>
      </c>
      <c r="Y25" s="22">
        <f>'Cumulative Cases'!N26</f>
        <v>4459</v>
      </c>
      <c r="Z25" s="39">
        <f t="shared" si="41"/>
        <v>9.208915013470488</v>
      </c>
      <c r="AA25" s="22">
        <f>'Cumulative Cases'!O26</f>
        <v>5919</v>
      </c>
      <c r="AB25" s="39">
        <f t="shared" si="42"/>
        <v>2.1045368293945144</v>
      </c>
      <c r="AC25" s="22">
        <f>'Cumulative Cases'!P26</f>
        <v>12377</v>
      </c>
      <c r="AD25" s="39">
        <f t="shared" si="43"/>
        <v>7.4578919951380458</v>
      </c>
      <c r="AE25">
        <f>'Cumulative Cases'!Q26</f>
        <v>7497</v>
      </c>
      <c r="AF25" s="15">
        <f t="shared" si="13"/>
        <v>18.193283935046509</v>
      </c>
      <c r="AG25">
        <f>'Cumulative Cases'!R26</f>
        <v>34109</v>
      </c>
      <c r="AH25" s="15">
        <f t="shared" si="15"/>
        <v>12.880166793526824</v>
      </c>
    </row>
    <row r="26" spans="2:34" x14ac:dyDescent="0.3">
      <c r="B26" s="2">
        <v>43929</v>
      </c>
      <c r="C26" s="21">
        <f>'Cumulative Cases'!C27</f>
        <v>82602</v>
      </c>
      <c r="D26" s="38">
        <f t="shared" si="30"/>
        <v>0</v>
      </c>
      <c r="E26" s="21">
        <f>'Cumulative Cases'!D27</f>
        <v>139422</v>
      </c>
      <c r="F26" s="38">
        <f t="shared" si="31"/>
        <v>2.8292006549348754</v>
      </c>
      <c r="G26" s="22">
        <f>'Cumulative Cases'!E27</f>
        <v>146690</v>
      </c>
      <c r="H26" s="39">
        <f t="shared" si="32"/>
        <v>4.3975204788237221</v>
      </c>
      <c r="I26" s="22">
        <f>'Cumulative Cases'!F27</f>
        <v>410916</v>
      </c>
      <c r="J26" s="39">
        <f t="shared" si="33"/>
        <v>6.4590592898687778</v>
      </c>
      <c r="K26" s="22">
        <f>'Cumulative Cases'!G27</f>
        <v>109069</v>
      </c>
      <c r="L26" s="39">
        <f t="shared" si="34"/>
        <v>11.283542495663708</v>
      </c>
      <c r="M26" s="22">
        <f>'Cumulative Cases'!H27</f>
        <v>64586</v>
      </c>
      <c r="N26" s="39">
        <f t="shared" si="35"/>
        <v>3.1906565051366851</v>
      </c>
      <c r="O26" s="22">
        <f>'Cumulative Cases'!I27</f>
        <v>110100</v>
      </c>
      <c r="P26" s="39">
        <f t="shared" si="36"/>
        <v>3.468691558044902</v>
      </c>
      <c r="Q26" s="22">
        <f>'Cumulative Cases'!J27</f>
        <v>10384</v>
      </c>
      <c r="R26" s="39">
        <f t="shared" si="37"/>
        <v>0.51301906882199211</v>
      </c>
      <c r="S26" s="22">
        <f>'Cumulative Cases'!K27</f>
        <v>60733</v>
      </c>
      <c r="T26" s="39">
        <f t="shared" si="38"/>
        <v>9.9399008001158542</v>
      </c>
      <c r="U26" s="22">
        <f>'Cumulative Cases'!L27</f>
        <v>18479</v>
      </c>
      <c r="V26" s="39">
        <f t="shared" si="39"/>
        <v>5.2754514897738272</v>
      </c>
      <c r="W26" s="22">
        <f>'Cumulative Cases'!M27</f>
        <v>5916</v>
      </c>
      <c r="X26" s="39">
        <f t="shared" si="40"/>
        <v>10.848791455874087</v>
      </c>
      <c r="Y26" s="22">
        <f>'Cumulative Cases'!N27</f>
        <v>4961</v>
      </c>
      <c r="Z26" s="39">
        <f t="shared" si="41"/>
        <v>11.258129625476563</v>
      </c>
      <c r="AA26" s="22">
        <f>'Cumulative Cases'!O27</f>
        <v>6013</v>
      </c>
      <c r="AB26" s="39">
        <f t="shared" si="42"/>
        <v>1.5881060990032101</v>
      </c>
      <c r="AC26" s="22">
        <f>'Cumulative Cases'!P27</f>
        <v>14275</v>
      </c>
      <c r="AD26" s="39">
        <f t="shared" si="43"/>
        <v>15.334895370445182</v>
      </c>
      <c r="AE26">
        <f>'Cumulative Cases'!Q27</f>
        <v>8672</v>
      </c>
      <c r="AF26" s="15">
        <f t="shared" si="13"/>
        <v>15.672935841003069</v>
      </c>
      <c r="AG26">
        <f>'Cumulative Cases'!R27</f>
        <v>38226</v>
      </c>
      <c r="AH26" s="15">
        <f t="shared" si="15"/>
        <v>12.070128118678355</v>
      </c>
    </row>
    <row r="27" spans="2:34" x14ac:dyDescent="0.3">
      <c r="B27" s="2">
        <v>43930</v>
      </c>
      <c r="C27" s="21">
        <f>'Cumulative Cases'!C28</f>
        <v>82602</v>
      </c>
      <c r="D27" s="38">
        <f t="shared" si="30"/>
        <v>0</v>
      </c>
      <c r="E27" s="21">
        <f>'Cumulative Cases'!D28</f>
        <v>143626</v>
      </c>
      <c r="F27" s="38">
        <f t="shared" si="31"/>
        <v>3.0153060492605186</v>
      </c>
      <c r="G27" s="22">
        <f>'Cumulative Cases'!E28</f>
        <v>152446</v>
      </c>
      <c r="H27" s="39">
        <f t="shared" si="32"/>
        <v>3.9239211943554433</v>
      </c>
      <c r="I27" s="22">
        <f>'Cumulative Cases'!F28</f>
        <v>455445</v>
      </c>
      <c r="J27" s="39">
        <f t="shared" si="33"/>
        <v>10.836521332827147</v>
      </c>
      <c r="K27" s="22">
        <f>'Cumulative Cases'!G28</f>
        <v>117749</v>
      </c>
      <c r="L27" s="39">
        <f t="shared" si="34"/>
        <v>7.9582649515444341</v>
      </c>
      <c r="M27" s="22">
        <f>'Cumulative Cases'!H28</f>
        <v>66220</v>
      </c>
      <c r="N27" s="39">
        <f t="shared" si="35"/>
        <v>2.5299600532623168</v>
      </c>
      <c r="O27" s="22">
        <f>'Cumulative Cases'!I28</f>
        <v>115489</v>
      </c>
      <c r="P27" s="39">
        <f t="shared" si="36"/>
        <v>4.8946412352406901</v>
      </c>
      <c r="Q27" s="22">
        <f>'Cumulative Cases'!J28</f>
        <v>10423</v>
      </c>
      <c r="R27" s="39">
        <f t="shared" si="37"/>
        <v>0.37557781201849</v>
      </c>
      <c r="S27" s="22">
        <f>'Cumulative Cases'!K28</f>
        <v>65077</v>
      </c>
      <c r="T27" s="39">
        <f t="shared" si="38"/>
        <v>7.1526188398399553</v>
      </c>
      <c r="U27" s="22">
        <f>'Cumulative Cases'!L28</f>
        <v>20690</v>
      </c>
      <c r="V27" s="39">
        <f t="shared" si="39"/>
        <v>11.964933167379186</v>
      </c>
      <c r="W27" s="22">
        <f>'Cumulative Cases'!M28</f>
        <v>6725</v>
      </c>
      <c r="X27" s="39">
        <f t="shared" si="40"/>
        <v>13.674780256930358</v>
      </c>
      <c r="Y27" s="22">
        <f>'Cumulative Cases'!N28</f>
        <v>5548</v>
      </c>
      <c r="Z27" s="39">
        <f t="shared" si="41"/>
        <v>11.832291876637775</v>
      </c>
      <c r="AA27" s="22">
        <f>'Cumulative Cases'!O28</f>
        <v>6108</v>
      </c>
      <c r="AB27" s="39">
        <f t="shared" si="42"/>
        <v>1.5799101945784135</v>
      </c>
      <c r="AC27" s="22">
        <f>'Cumulative Cases'!P28</f>
        <v>16474</v>
      </c>
      <c r="AD27" s="39">
        <f t="shared" si="43"/>
        <v>15.404553415061295</v>
      </c>
      <c r="AE27">
        <f>'Cumulative Cases'!Q28</f>
        <v>10131</v>
      </c>
      <c r="AF27" s="15">
        <f t="shared" si="13"/>
        <v>16.824261992619927</v>
      </c>
      <c r="AG27">
        <f>'Cumulative Cases'!R28</f>
        <v>42282</v>
      </c>
      <c r="AH27" s="15">
        <f t="shared" si="15"/>
        <v>10.610579186940825</v>
      </c>
    </row>
    <row r="28" spans="2:34" x14ac:dyDescent="0.3">
      <c r="B28" s="2">
        <v>43931</v>
      </c>
      <c r="C28" s="21">
        <f>'Cumulative Cases'!C29</f>
        <v>82602</v>
      </c>
      <c r="D28" s="38">
        <f t="shared" si="30"/>
        <v>0</v>
      </c>
      <c r="E28" s="21">
        <f>'Cumulative Cases'!D29</f>
        <v>147577</v>
      </c>
      <c r="F28" s="38">
        <f t="shared" si="31"/>
        <v>2.7508946848063718</v>
      </c>
      <c r="G28" s="22">
        <f>'Cumulative Cases'!E29</f>
        <v>157053</v>
      </c>
      <c r="H28" s="39">
        <f t="shared" si="32"/>
        <v>3.0220537108221928</v>
      </c>
      <c r="I28" s="22">
        <f>'Cumulative Cases'!F29</f>
        <v>489973</v>
      </c>
      <c r="J28" s="39">
        <f t="shared" si="33"/>
        <v>7.5811568905136735</v>
      </c>
      <c r="K28" s="22">
        <f>'Cumulative Cases'!G29</f>
        <v>124869</v>
      </c>
      <c r="L28" s="39">
        <f t="shared" si="34"/>
        <v>6.0467604820423109</v>
      </c>
      <c r="M28" s="22">
        <f>'Cumulative Cases'!H29</f>
        <v>68192</v>
      </c>
      <c r="N28" s="39">
        <f t="shared" si="35"/>
        <v>2.9779522802778615</v>
      </c>
      <c r="O28" s="22">
        <f>'Cumulative Cases'!I29</f>
        <v>119311</v>
      </c>
      <c r="P28" s="39">
        <f t="shared" si="36"/>
        <v>3.3094060906233493</v>
      </c>
      <c r="Q28" s="22">
        <f>'Cumulative Cases'!J29</f>
        <v>10450</v>
      </c>
      <c r="R28" s="39">
        <f t="shared" si="37"/>
        <v>0.25904250215868752</v>
      </c>
      <c r="S28" s="22">
        <f>'Cumulative Cases'!K29</f>
        <v>73758</v>
      </c>
      <c r="T28" s="39">
        <f t="shared" si="38"/>
        <v>13.339582340919218</v>
      </c>
      <c r="U28" s="22">
        <f>'Cumulative Cases'!L29</f>
        <v>22008</v>
      </c>
      <c r="V28" s="39">
        <f t="shared" si="39"/>
        <v>6.3702271628806191</v>
      </c>
      <c r="W28" s="22">
        <f>'Cumulative Cases'!M29</f>
        <v>7598</v>
      </c>
      <c r="X28" s="39">
        <f t="shared" si="40"/>
        <v>12.981412639405205</v>
      </c>
      <c r="Y28" s="22">
        <f>'Cumulative Cases'!N29</f>
        <v>6134</v>
      </c>
      <c r="Z28" s="39">
        <f t="shared" si="41"/>
        <v>10.562364816149964</v>
      </c>
      <c r="AA28" s="22">
        <f>'Cumulative Cases'!O29</f>
        <v>6204</v>
      </c>
      <c r="AB28" s="39">
        <f t="shared" si="42"/>
        <v>1.5717092337917484</v>
      </c>
      <c r="AC28" s="22">
        <f>'Cumulative Cases'!P29</f>
        <v>18397</v>
      </c>
      <c r="AD28" s="39">
        <f t="shared" si="43"/>
        <v>11.672939176884787</v>
      </c>
      <c r="AE28">
        <f>'Cumulative Cases'!Q29</f>
        <v>11917</v>
      </c>
      <c r="AF28" s="15">
        <f t="shared" si="13"/>
        <v>17.629059322870397</v>
      </c>
      <c r="AG28">
        <f>'Cumulative Cases'!R29</f>
        <v>47029</v>
      </c>
      <c r="AH28" s="15">
        <f t="shared" si="15"/>
        <v>11.226999668889835</v>
      </c>
    </row>
    <row r="29" spans="2:34" x14ac:dyDescent="0.3">
      <c r="B29" s="2">
        <v>43932</v>
      </c>
      <c r="C29" s="21">
        <f>'Cumulative Cases'!C30</f>
        <v>82602</v>
      </c>
      <c r="D29" s="38">
        <f t="shared" ref="D29:D34" si="44">((C29-C28)/C28)*100</f>
        <v>0</v>
      </c>
      <c r="E29" s="21">
        <f>'Cumulative Cases'!D30</f>
        <v>152271</v>
      </c>
      <c r="F29" s="38">
        <f t="shared" ref="F29:F34" si="45">((E29-E28)/E28)*100</f>
        <v>3.1807124416406354</v>
      </c>
      <c r="G29" s="22">
        <f>'Cumulative Cases'!E30</f>
        <v>161883</v>
      </c>
      <c r="H29" s="39">
        <f t="shared" ref="H29:H34" si="46">((G29-G28)/G28)*100</f>
        <v>3.0753949303738226</v>
      </c>
      <c r="I29" s="22">
        <f>'Cumulative Cases'!F30</f>
        <v>521714</v>
      </c>
      <c r="J29" s="39">
        <f t="shared" ref="J29:J34" si="47">((I29-I28)/I28)*100</f>
        <v>6.4781120592359169</v>
      </c>
      <c r="K29" s="22">
        <f>'Cumulative Cases'!G30</f>
        <v>129654</v>
      </c>
      <c r="L29" s="39">
        <f t="shared" ref="L29:L34" si="48">((K29-K28)/K28)*100</f>
        <v>3.8320159527184492</v>
      </c>
      <c r="M29" s="22">
        <f>'Cumulative Cases'!H30</f>
        <v>70029</v>
      </c>
      <c r="N29" s="39">
        <f t="shared" ref="N29:N34" si="49">((M29-M28)/M28)*100</f>
        <v>2.6938643829188176</v>
      </c>
      <c r="O29" s="22">
        <f>'Cumulative Cases'!I30</f>
        <v>122422</v>
      </c>
      <c r="P29" s="39">
        <f t="shared" ref="P29:P34" si="50">((O29-O28)/O28)*100</f>
        <v>2.6074712306493115</v>
      </c>
      <c r="Q29" s="22">
        <f>'Cumulative Cases'!J30</f>
        <v>10480</v>
      </c>
      <c r="R29" s="39">
        <f t="shared" ref="R29:R34" si="51">((Q29-Q28)/Q28)*100</f>
        <v>0.28708133971291866</v>
      </c>
      <c r="S29" s="22">
        <f>'Cumulative Cases'!K30</f>
        <v>78991</v>
      </c>
      <c r="T29" s="39">
        <f t="shared" ref="T29:T34" si="52">((S29-S28)/S28)*100</f>
        <v>7.0948236123539132</v>
      </c>
      <c r="U29" s="22">
        <f>'Cumulative Cases'!L30</f>
        <v>23174</v>
      </c>
      <c r="V29" s="39">
        <f t="shared" ref="V29:V34" si="53">((U29-U28)/U28)*100</f>
        <v>5.2980734278444199</v>
      </c>
      <c r="W29" s="22">
        <f>'Cumulative Cases'!M30</f>
        <v>8439</v>
      </c>
      <c r="X29" s="39">
        <f t="shared" ref="X29:X34" si="54">((W29-W28)/W28)*100</f>
        <v>11.068702290076336</v>
      </c>
      <c r="Y29" s="22">
        <f>'Cumulative Cases'!N30</f>
        <v>6923</v>
      </c>
      <c r="Z29" s="39">
        <f t="shared" ref="Z29:Z34" si="55">((Y29-Y28)/Y28)*100</f>
        <v>12.862732311705249</v>
      </c>
      <c r="AA29" s="22">
        <f>'Cumulative Cases'!O30</f>
        <v>6303</v>
      </c>
      <c r="AB29" s="39">
        <f t="shared" ref="AB29:AB34" si="56">((AA29-AA28)/AA28)*100</f>
        <v>1.5957446808510638</v>
      </c>
      <c r="AC29" s="22">
        <f>'Cumulative Cases'!P30</f>
        <v>20154</v>
      </c>
      <c r="AD29" s="39">
        <f t="shared" ref="AD29:AD34" si="57">((AC29-AC28)/AC28)*100</f>
        <v>9.550470185356307</v>
      </c>
      <c r="AE29">
        <f>'Cumulative Cases'!Q30</f>
        <v>13584</v>
      </c>
      <c r="AF29" s="15">
        <f t="shared" si="13"/>
        <v>13.98841990433834</v>
      </c>
      <c r="AG29">
        <f>'Cumulative Cases'!R30</f>
        <v>52167</v>
      </c>
      <c r="AH29" s="15">
        <f t="shared" si="15"/>
        <v>10.925173828914074</v>
      </c>
    </row>
    <row r="30" spans="2:34" x14ac:dyDescent="0.3">
      <c r="B30" s="2">
        <v>43933</v>
      </c>
      <c r="C30" s="21">
        <f>'Cumulative Cases'!C31</f>
        <v>82602</v>
      </c>
      <c r="D30" s="38">
        <f t="shared" si="44"/>
        <v>0</v>
      </c>
      <c r="E30" s="21">
        <f>'Cumulative Cases'!D31</f>
        <v>156363</v>
      </c>
      <c r="F30" s="38">
        <f t="shared" si="45"/>
        <v>2.6873140650550664</v>
      </c>
      <c r="G30" s="22">
        <f>'Cumulative Cases'!E31</f>
        <v>166045</v>
      </c>
      <c r="H30" s="39">
        <f t="shared" si="46"/>
        <v>2.5709926304800379</v>
      </c>
      <c r="I30" s="22">
        <f>'Cumulative Cases'!F31</f>
        <v>546481</v>
      </c>
      <c r="J30" s="39">
        <f t="shared" si="47"/>
        <v>4.7472369919151101</v>
      </c>
      <c r="K30" s="22">
        <f>'Cumulative Cases'!G31</f>
        <v>132591</v>
      </c>
      <c r="L30" s="39">
        <f t="shared" si="48"/>
        <v>2.2652598454347728</v>
      </c>
      <c r="M30" s="22">
        <f>'Cumulative Cases'!H31</f>
        <v>71686</v>
      </c>
      <c r="N30" s="39">
        <f t="shared" si="49"/>
        <v>2.3661625897842322</v>
      </c>
      <c r="O30" s="22">
        <f>'Cumulative Cases'!I31</f>
        <v>126117</v>
      </c>
      <c r="P30" s="39">
        <f t="shared" si="50"/>
        <v>3.0182483540540099</v>
      </c>
      <c r="Q30" s="22">
        <f>'Cumulative Cases'!J31</f>
        <v>10512</v>
      </c>
      <c r="R30" s="39">
        <f t="shared" si="51"/>
        <v>0.30534351145038169</v>
      </c>
      <c r="S30" s="22">
        <f>'Cumulative Cases'!K31</f>
        <v>84279</v>
      </c>
      <c r="T30" s="39">
        <f t="shared" si="52"/>
        <v>6.6944335430618676</v>
      </c>
      <c r="U30" s="22">
        <f>'Cumulative Cases'!L31</f>
        <v>23738</v>
      </c>
      <c r="V30" s="39">
        <f t="shared" si="53"/>
        <v>2.4337619746267367</v>
      </c>
      <c r="W30" s="22">
        <f>'Cumulative Cases'!M31</f>
        <v>9204</v>
      </c>
      <c r="X30" s="39">
        <f t="shared" si="54"/>
        <v>9.0650551013153216</v>
      </c>
      <c r="Y30" s="22">
        <f>'Cumulative Cases'!N31</f>
        <v>7399</v>
      </c>
      <c r="Z30" s="39">
        <f t="shared" si="55"/>
        <v>6.8756319514661266</v>
      </c>
      <c r="AA30" s="22">
        <f>'Cumulative Cases'!O31</f>
        <v>6315</v>
      </c>
      <c r="AB30" s="39">
        <f t="shared" si="56"/>
        <v>0.19038553069966682</v>
      </c>
      <c r="AC30" s="22">
        <f>'Cumulative Cases'!P31</f>
        <v>21065</v>
      </c>
      <c r="AD30" s="39">
        <f t="shared" si="57"/>
        <v>4.5201945023320427</v>
      </c>
      <c r="AE30">
        <f>'Cumulative Cases'!Q31</f>
        <v>15770</v>
      </c>
      <c r="AF30" s="15">
        <f t="shared" si="13"/>
        <v>16.092461719670201</v>
      </c>
      <c r="AG30">
        <f>'Cumulative Cases'!R31</f>
        <v>56956</v>
      </c>
      <c r="AH30" s="15">
        <f t="shared" si="15"/>
        <v>9.1801330342937106</v>
      </c>
    </row>
    <row r="31" spans="2:34" x14ac:dyDescent="0.3">
      <c r="B31" s="2">
        <v>43934</v>
      </c>
      <c r="C31" s="21">
        <f>'Cumulative Cases'!C32</f>
        <v>82602</v>
      </c>
      <c r="D31" s="38">
        <f t="shared" si="44"/>
        <v>0</v>
      </c>
      <c r="E31" s="21">
        <f>'Cumulative Cases'!D32</f>
        <v>159516</v>
      </c>
      <c r="F31" s="38">
        <f t="shared" si="45"/>
        <v>2.0164616949022469</v>
      </c>
      <c r="G31" s="22">
        <f>'Cumulative Cases'!E32</f>
        <v>169496</v>
      </c>
      <c r="H31" s="39">
        <f t="shared" si="46"/>
        <v>2.0783522539070733</v>
      </c>
      <c r="I31" s="22">
        <f>'Cumulative Cases'!F32</f>
        <v>574138</v>
      </c>
      <c r="J31" s="39">
        <f t="shared" si="47"/>
        <v>5.0609261804161543</v>
      </c>
      <c r="K31" s="22">
        <f>'Cumulative Cases'!G32</f>
        <v>136779</v>
      </c>
      <c r="L31" s="39">
        <f t="shared" si="48"/>
        <v>3.1585854243500688</v>
      </c>
      <c r="M31" s="22">
        <f>'Cumulative Cases'!H32</f>
        <v>73303</v>
      </c>
      <c r="N31" s="39">
        <f t="shared" si="49"/>
        <v>2.255670563289903</v>
      </c>
      <c r="O31" s="22">
        <f>'Cumulative Cases'!I32</f>
        <v>127952</v>
      </c>
      <c r="P31" s="39">
        <f t="shared" si="50"/>
        <v>1.4549981366508877</v>
      </c>
      <c r="Q31" s="22">
        <f>'Cumulative Cases'!J32</f>
        <v>10537</v>
      </c>
      <c r="R31" s="39">
        <f t="shared" si="51"/>
        <v>0.2378234398782344</v>
      </c>
      <c r="S31" s="22">
        <f>'Cumulative Cases'!K32</f>
        <v>88621</v>
      </c>
      <c r="T31" s="39">
        <f t="shared" si="52"/>
        <v>5.1519358321764619</v>
      </c>
      <c r="U31" s="22">
        <f>'Cumulative Cases'!L32</f>
        <v>25546</v>
      </c>
      <c r="V31" s="39">
        <f t="shared" si="53"/>
        <v>7.616479905636532</v>
      </c>
      <c r="W31" s="22">
        <f>'Cumulative Cases'!M32</f>
        <v>10453</v>
      </c>
      <c r="X31" s="39">
        <f t="shared" si="54"/>
        <v>13.57018687527162</v>
      </c>
      <c r="Y31" s="22">
        <f>'Cumulative Cases'!N32</f>
        <v>7688</v>
      </c>
      <c r="Z31" s="39">
        <f t="shared" si="55"/>
        <v>3.905933234220841</v>
      </c>
      <c r="AA31" s="22">
        <f>'Cumulative Cases'!O32</f>
        <v>6359</v>
      </c>
      <c r="AB31" s="39">
        <f t="shared" si="56"/>
        <v>0.69675376088677754</v>
      </c>
      <c r="AC31" s="22">
        <f>'Cumulative Cases'!P32</f>
        <v>22720</v>
      </c>
      <c r="AD31" s="39">
        <f t="shared" si="57"/>
        <v>7.8566342273914067</v>
      </c>
      <c r="AE31">
        <f>'Cumulative Cases'!Q32</f>
        <v>18328</v>
      </c>
      <c r="AF31" s="15">
        <f t="shared" si="13"/>
        <v>16.220672162333543</v>
      </c>
      <c r="AG31">
        <f>'Cumulative Cases'!R32</f>
        <v>61049</v>
      </c>
      <c r="AH31" s="15">
        <f t="shared" si="15"/>
        <v>7.1862490343422998</v>
      </c>
    </row>
    <row r="32" spans="2:34" x14ac:dyDescent="0.3">
      <c r="B32" s="2">
        <v>43935</v>
      </c>
      <c r="C32" s="21">
        <f>'Cumulative Cases'!C33</f>
        <v>82602</v>
      </c>
      <c r="D32" s="38">
        <f t="shared" si="44"/>
        <v>0</v>
      </c>
      <c r="E32" s="21">
        <f>'Cumulative Cases'!D33</f>
        <v>162488</v>
      </c>
      <c r="F32" s="38">
        <f t="shared" si="45"/>
        <v>1.8631359863587351</v>
      </c>
      <c r="G32" s="22">
        <f>'Cumulative Cases'!E33</f>
        <v>172655</v>
      </c>
      <c r="H32" s="39">
        <f t="shared" si="46"/>
        <v>1.8637607967149665</v>
      </c>
      <c r="I32" s="22">
        <f>'Cumulative Cases'!F33</f>
        <v>596211</v>
      </c>
      <c r="J32" s="39">
        <f t="shared" si="47"/>
        <v>3.8445460847392088</v>
      </c>
      <c r="K32" s="22">
        <f>'Cumulative Cases'!G33</f>
        <v>143303</v>
      </c>
      <c r="L32" s="39">
        <f t="shared" si="48"/>
        <v>4.7697380445828674</v>
      </c>
      <c r="M32" s="22">
        <f>'Cumulative Cases'!H33</f>
        <v>74877</v>
      </c>
      <c r="N32" s="39">
        <f t="shared" si="49"/>
        <v>2.1472518177973616</v>
      </c>
      <c r="O32" s="22">
        <f>'Cumulative Cases'!I33</f>
        <v>130944</v>
      </c>
      <c r="P32" s="39">
        <f t="shared" si="50"/>
        <v>2.3383768913342506</v>
      </c>
      <c r="Q32" s="22">
        <f>'Cumulative Cases'!J33</f>
        <v>10564</v>
      </c>
      <c r="R32" s="39">
        <f t="shared" si="51"/>
        <v>0.25623991648476796</v>
      </c>
      <c r="S32" s="22">
        <f>'Cumulative Cases'!K33</f>
        <v>93873</v>
      </c>
      <c r="T32" s="39">
        <f t="shared" si="52"/>
        <v>5.9263605691653218</v>
      </c>
      <c r="U32" s="22">
        <f>'Cumulative Cases'!L33</f>
        <v>26206</v>
      </c>
      <c r="V32" s="39">
        <f t="shared" si="53"/>
        <v>2.5835747279417522</v>
      </c>
      <c r="W32" s="22">
        <f>'Cumulative Cases'!M33</f>
        <v>11476</v>
      </c>
      <c r="X32" s="39">
        <f t="shared" si="54"/>
        <v>9.7866641155649088</v>
      </c>
      <c r="Y32" s="22">
        <f>'Cumulative Cases'!N33</f>
        <v>8173</v>
      </c>
      <c r="Z32" s="39">
        <f t="shared" si="55"/>
        <v>6.3085327783558798</v>
      </c>
      <c r="AA32" s="22">
        <f>'Cumulative Cases'!O33</f>
        <v>6494</v>
      </c>
      <c r="AB32" s="39">
        <f t="shared" si="56"/>
        <v>2.122975310583425</v>
      </c>
      <c r="AC32" s="22">
        <f>'Cumulative Cases'!P33</f>
        <v>24169</v>
      </c>
      <c r="AD32" s="39">
        <f t="shared" si="57"/>
        <v>6.3776408450704229</v>
      </c>
      <c r="AE32">
        <f>'Cumulative Cases'!Q33</f>
        <v>21102</v>
      </c>
      <c r="AF32" s="15">
        <f t="shared" si="13"/>
        <v>15.135312090790048</v>
      </c>
      <c r="AG32">
        <f>'Cumulative Cases'!R33</f>
        <v>65111</v>
      </c>
      <c r="AH32" s="15">
        <f t="shared" si="15"/>
        <v>6.6536716408131173</v>
      </c>
    </row>
    <row r="33" spans="2:34" x14ac:dyDescent="0.3">
      <c r="B33" s="2">
        <v>43936</v>
      </c>
      <c r="C33" s="21">
        <f>'Cumulative Cases'!C34</f>
        <v>82602</v>
      </c>
      <c r="D33" s="38">
        <f t="shared" si="44"/>
        <v>0</v>
      </c>
      <c r="E33" s="21">
        <f>'Cumulative Cases'!D34</f>
        <v>165155</v>
      </c>
      <c r="F33" s="38">
        <f t="shared" si="45"/>
        <v>1.6413519767613609</v>
      </c>
      <c r="G33" s="22">
        <f>'Cumulative Cases'!E34</f>
        <v>177633</v>
      </c>
      <c r="H33" s="39">
        <f t="shared" si="46"/>
        <v>2.8832063942544379</v>
      </c>
      <c r="I33" s="22">
        <f>'Cumulative Cases'!F34</f>
        <v>619234</v>
      </c>
      <c r="J33" s="39">
        <f t="shared" si="47"/>
        <v>3.8615523698824745</v>
      </c>
      <c r="K33" s="22">
        <f>'Cumulative Cases'!G34</f>
        <v>147863</v>
      </c>
      <c r="L33" s="39">
        <f t="shared" si="48"/>
        <v>3.182068763389462</v>
      </c>
      <c r="M33" s="22">
        <f>'Cumulative Cases'!H34</f>
        <v>76389</v>
      </c>
      <c r="N33" s="39">
        <f t="shared" si="49"/>
        <v>2.0193116711406707</v>
      </c>
      <c r="O33" s="22">
        <f>'Cumulative Cases'!I34</f>
        <v>132945</v>
      </c>
      <c r="P33" s="39">
        <f t="shared" si="50"/>
        <v>1.5281341642228738</v>
      </c>
      <c r="Q33" s="22">
        <f>'Cumulative Cases'!J34</f>
        <v>10591</v>
      </c>
      <c r="R33" s="39">
        <f t="shared" si="51"/>
        <v>0.2555850056796668</v>
      </c>
      <c r="S33" s="22">
        <f>'Cumulative Cases'!K34</f>
        <v>98476</v>
      </c>
      <c r="T33" s="39">
        <f t="shared" si="52"/>
        <v>4.9034333620955977</v>
      </c>
      <c r="U33" s="22">
        <f>'Cumulative Cases'!L34</f>
        <v>28205</v>
      </c>
      <c r="V33" s="39">
        <f t="shared" si="53"/>
        <v>7.6280241166145153</v>
      </c>
      <c r="W33" s="22">
        <f>'Cumulative Cases'!M34</f>
        <v>12370</v>
      </c>
      <c r="X33" s="39">
        <f t="shared" si="54"/>
        <v>7.7901707912164513</v>
      </c>
      <c r="Y33" s="22">
        <f>'Cumulative Cases'!N34</f>
        <v>8683</v>
      </c>
      <c r="Z33" s="39">
        <f t="shared" si="55"/>
        <v>6.2400587299645167</v>
      </c>
      <c r="AA33" s="22">
        <f>'Cumulative Cases'!O34</f>
        <v>6447</v>
      </c>
      <c r="AB33" s="39">
        <f t="shared" si="56"/>
        <v>-0.72374499538035109</v>
      </c>
      <c r="AC33" s="22">
        <f>'Cumulative Cases'!P34</f>
        <v>26113</v>
      </c>
      <c r="AD33" s="39">
        <f t="shared" si="57"/>
        <v>8.0433613306301464</v>
      </c>
      <c r="AE33">
        <f>'Cumulative Cases'!Q34</f>
        <v>24490</v>
      </c>
      <c r="AF33" s="15">
        <f t="shared" si="13"/>
        <v>16.055350203772154</v>
      </c>
      <c r="AG33">
        <f>'Cumulative Cases'!R34</f>
        <v>69392</v>
      </c>
      <c r="AH33" s="15">
        <f t="shared" si="15"/>
        <v>6.5749258957779793</v>
      </c>
    </row>
    <row r="34" spans="2:34" x14ac:dyDescent="0.3">
      <c r="B34" s="2">
        <v>43937</v>
      </c>
      <c r="C34" s="21">
        <f>'Cumulative Cases'!C35</f>
        <v>82602</v>
      </c>
      <c r="D34" s="38">
        <f t="shared" si="44"/>
        <v>0</v>
      </c>
      <c r="E34" s="21">
        <f>'Cumulative Cases'!D35</f>
        <v>168941</v>
      </c>
      <c r="F34" s="38">
        <f t="shared" si="45"/>
        <v>2.2923919953982623</v>
      </c>
      <c r="G34" s="22">
        <f>'Cumulative Cases'!E35</f>
        <v>182816</v>
      </c>
      <c r="H34" s="39">
        <f t="shared" si="46"/>
        <v>2.9178136945274806</v>
      </c>
      <c r="I34" s="22">
        <f>'Cumulative Cases'!F35</f>
        <v>666949</v>
      </c>
      <c r="J34" s="39">
        <f t="shared" si="47"/>
        <v>7.7054877477657877</v>
      </c>
      <c r="K34" s="22">
        <f>'Cumulative Cases'!G35</f>
        <v>147863</v>
      </c>
      <c r="L34" s="39">
        <f t="shared" si="48"/>
        <v>0</v>
      </c>
      <c r="M34" s="22">
        <f>'Cumulative Cases'!H35</f>
        <v>77995</v>
      </c>
      <c r="N34" s="39">
        <f t="shared" si="49"/>
        <v>2.1023969419680846</v>
      </c>
      <c r="O34" s="22">
        <f>'Cumulative Cases'!I35</f>
        <v>135441</v>
      </c>
      <c r="P34" s="39">
        <f t="shared" si="50"/>
        <v>1.8774681259167325</v>
      </c>
      <c r="Q34" s="22">
        <f>'Cumulative Cases'!J35</f>
        <v>10613</v>
      </c>
      <c r="R34" s="39">
        <f t="shared" si="51"/>
        <v>0.20772353885374376</v>
      </c>
      <c r="S34" s="22">
        <f>'Cumulative Cases'!K35</f>
        <v>103093</v>
      </c>
      <c r="T34" s="39">
        <f t="shared" si="52"/>
        <v>4.6884520086112351</v>
      </c>
      <c r="U34" s="22">
        <f>'Cumulative Cases'!L35</f>
        <v>29925</v>
      </c>
      <c r="V34" s="39">
        <f t="shared" si="53"/>
        <v>6.0982095373160785</v>
      </c>
      <c r="W34" s="22">
        <f>'Cumulative Cases'!M35</f>
        <v>13428</v>
      </c>
      <c r="X34" s="39">
        <f t="shared" si="54"/>
        <v>8.5529506871463212</v>
      </c>
      <c r="Y34" s="22">
        <f>'Cumulative Cases'!N35</f>
        <v>9296</v>
      </c>
      <c r="Z34" s="39">
        <f t="shared" si="55"/>
        <v>7.0597719682137514</v>
      </c>
      <c r="AA34" s="22">
        <f>'Cumulative Cases'!O35</f>
        <v>6479</v>
      </c>
      <c r="AB34" s="39">
        <f t="shared" si="56"/>
        <v>0.49635489374903058</v>
      </c>
      <c r="AC34" s="22">
        <f>'Cumulative Cases'!P35</f>
        <v>29214</v>
      </c>
      <c r="AD34" s="39">
        <f t="shared" si="57"/>
        <v>11.875311147704208</v>
      </c>
      <c r="AE34">
        <f>'Cumulative Cases'!Q35</f>
        <v>27938</v>
      </c>
      <c r="AF34" s="15">
        <f t="shared" si="13"/>
        <v>14.079216006533279</v>
      </c>
      <c r="AG34">
        <f>'Cumulative Cases'!R35</f>
        <v>74193</v>
      </c>
      <c r="AH34" s="15">
        <f t="shared" si="15"/>
        <v>6.9186649757897163</v>
      </c>
    </row>
    <row r="35" spans="2:34" x14ac:dyDescent="0.3">
      <c r="B35" s="2">
        <v>43938</v>
      </c>
      <c r="C35" s="21">
        <f>'Cumulative Cases'!C36</f>
        <v>82695</v>
      </c>
      <c r="D35" s="38">
        <f t="shared" ref="D35:D40" si="58">((C35-C34)/C34)*100</f>
        <v>0.11258807292801626</v>
      </c>
      <c r="E35" s="21">
        <f>'Cumulative Cases'!D36</f>
        <v>172434</v>
      </c>
      <c r="F35" s="38">
        <f t="shared" ref="F35:F40" si="59">((E35-E34)/E34)*100</f>
        <v>2.0675857251940029</v>
      </c>
      <c r="G35" s="22">
        <f>'Cumulative Cases'!E36</f>
        <v>188093</v>
      </c>
      <c r="H35" s="39">
        <f t="shared" ref="H35:H40" si="60">((G35-G34)/G34)*100</f>
        <v>2.8865088394888851</v>
      </c>
      <c r="I35" s="22">
        <f>'Cumulative Cases'!F36</f>
        <v>689286</v>
      </c>
      <c r="J35" s="39">
        <f t="shared" ref="J35:J40" si="61">((I35-I34)/I34)*100</f>
        <v>3.3491316427492959</v>
      </c>
      <c r="K35" s="22">
        <f>'Cumulative Cases'!G36</f>
        <v>168241</v>
      </c>
      <c r="L35" s="39">
        <f t="shared" ref="L35:L40" si="62">((K35-K34)/K34)*100</f>
        <v>13.781676281422669</v>
      </c>
      <c r="M35" s="22">
        <f>'Cumulative Cases'!H36</f>
        <v>79494</v>
      </c>
      <c r="N35" s="39">
        <f t="shared" ref="N35:N40" si="63">((M35-M34)/M34)*100</f>
        <v>1.9219180716712607</v>
      </c>
      <c r="O35" s="22">
        <f>'Cumulative Cases'!I36</f>
        <v>138584</v>
      </c>
      <c r="P35" s="39">
        <f t="shared" ref="P35:P40" si="64">((O35-O34)/O34)*100</f>
        <v>2.320567627232522</v>
      </c>
      <c r="Q35" s="22">
        <f>'Cumulative Cases'!J36</f>
        <v>10635</v>
      </c>
      <c r="R35" s="39">
        <f t="shared" ref="R35:R40" si="65">((Q35-Q34)/Q34)*100</f>
        <v>0.2072929426175445</v>
      </c>
      <c r="S35" s="22">
        <f>'Cumulative Cases'!K36</f>
        <v>108692</v>
      </c>
      <c r="T35" s="39">
        <f t="shared" ref="T35:T40" si="66">((S35-S34)/S34)*100</f>
        <v>5.4310185948609506</v>
      </c>
      <c r="U35" s="22">
        <f>'Cumulative Cases'!L36</f>
        <v>32106</v>
      </c>
      <c r="V35" s="39">
        <f t="shared" ref="V35:V40" si="67">((U35-U34)/U34)*100</f>
        <v>7.2882205513784468</v>
      </c>
      <c r="W35" s="22">
        <f>'Cumulative Cases'!M36</f>
        <v>14347</v>
      </c>
      <c r="X35" s="39">
        <f t="shared" ref="X35:X40" si="68">((W35-W34)/W34)*100</f>
        <v>6.8439082514149536</v>
      </c>
      <c r="Y35" s="22">
        <f>'Cumulative Cases'!N36</f>
        <v>9849</v>
      </c>
      <c r="Z35" s="39">
        <f t="shared" ref="Z35:Z40" si="69">((Y35-Y34)/Y34)*100</f>
        <v>5.9487951807228914</v>
      </c>
      <c r="AA35" s="22">
        <f>'Cumulative Cases'!O36</f>
        <v>6526</v>
      </c>
      <c r="AB35" s="39">
        <f t="shared" ref="AB35:AB40" si="70">((AA35-AA34)/AA34)*100</f>
        <v>0.72542058959716005</v>
      </c>
      <c r="AC35" s="22">
        <f>'Cumulative Cases'!P36</f>
        <v>30961</v>
      </c>
      <c r="AD35" s="39">
        <f t="shared" ref="AD35:AD40" si="71">((AC35-AC34)/AC34)*100</f>
        <v>5.9800095844458143</v>
      </c>
      <c r="AE35">
        <f>'Cumulative Cases'!Q36</f>
        <v>32008</v>
      </c>
      <c r="AF35" s="15">
        <f t="shared" ref="AF35:AF66" si="72">((AE35-AE34)/AE34)*100</f>
        <v>14.567971937862408</v>
      </c>
      <c r="AG35">
        <f>'Cumulative Cases'!R36</f>
        <v>78546</v>
      </c>
      <c r="AH35" s="15">
        <f t="shared" ref="AH35:AH66" si="73">((AG35-AG34)/AG34)*100</f>
        <v>5.8671303222675997</v>
      </c>
    </row>
    <row r="36" spans="2:34" x14ac:dyDescent="0.3">
      <c r="B36" s="2">
        <v>43939</v>
      </c>
      <c r="C36" s="21">
        <f>'Cumulative Cases'!C37</f>
        <v>82719</v>
      </c>
      <c r="D36" s="38">
        <f t="shared" si="58"/>
        <v>2.9022310901505532E-2</v>
      </c>
      <c r="E36" s="21">
        <f>'Cumulative Cases'!D37</f>
        <v>175925</v>
      </c>
      <c r="F36" s="38">
        <f t="shared" si="59"/>
        <v>2.0245427235927949</v>
      </c>
      <c r="G36" s="22">
        <f>'Cumulative Cases'!E37</f>
        <v>192317</v>
      </c>
      <c r="H36" s="39">
        <f t="shared" si="60"/>
        <v>2.2456976070348178</v>
      </c>
      <c r="I36" s="22">
        <f>'Cumulative Cases'!F37</f>
        <v>726856</v>
      </c>
      <c r="J36" s="39">
        <f t="shared" si="61"/>
        <v>5.4505676888838597</v>
      </c>
      <c r="K36" s="22">
        <f>'Cumulative Cases'!G37</f>
        <v>168241</v>
      </c>
      <c r="L36" s="39">
        <f t="shared" si="62"/>
        <v>0</v>
      </c>
      <c r="M36" s="22">
        <f>'Cumulative Cases'!H37</f>
        <v>80868</v>
      </c>
      <c r="N36" s="39">
        <f t="shared" si="63"/>
        <v>1.7284323345158126</v>
      </c>
      <c r="O36" s="22">
        <f>'Cumulative Cases'!I37</f>
        <v>141747</v>
      </c>
      <c r="P36" s="39">
        <f t="shared" si="64"/>
        <v>2.2823702591929806</v>
      </c>
      <c r="Q36" s="22">
        <f>'Cumulative Cases'!J37</f>
        <v>10653</v>
      </c>
      <c r="R36" s="39">
        <f t="shared" si="65"/>
        <v>0.16925246826516221</v>
      </c>
      <c r="S36" s="22">
        <f>'Cumulative Cases'!K37</f>
        <v>114217</v>
      </c>
      <c r="T36" s="39">
        <f t="shared" si="66"/>
        <v>5.083170794538697</v>
      </c>
      <c r="U36" s="22">
        <f>'Cumulative Cases'!L37</f>
        <v>33137</v>
      </c>
      <c r="V36" s="39">
        <f t="shared" si="67"/>
        <v>3.2112377748707406</v>
      </c>
      <c r="W36" s="22">
        <f>'Cumulative Cases'!M37</f>
        <v>15722</v>
      </c>
      <c r="X36" s="39">
        <f t="shared" si="68"/>
        <v>9.583885132780372</v>
      </c>
      <c r="Y36" s="22">
        <f>'Cumulative Cases'!N37</f>
        <v>10433</v>
      </c>
      <c r="Z36" s="39">
        <f t="shared" si="69"/>
        <v>5.9295359935018785</v>
      </c>
      <c r="AA36" s="22">
        <f>'Cumulative Cases'!O37</f>
        <v>6565</v>
      </c>
      <c r="AB36" s="39">
        <f t="shared" si="70"/>
        <v>0.59760956175298807</v>
      </c>
      <c r="AC36" s="22">
        <f>'Cumulative Cases'!P37</f>
        <v>35025</v>
      </c>
      <c r="AD36" s="39">
        <f t="shared" si="71"/>
        <v>13.126191014502114</v>
      </c>
      <c r="AE36">
        <f>'Cumulative Cases'!Q37</f>
        <v>36793</v>
      </c>
      <c r="AF36" s="15">
        <f t="shared" si="72"/>
        <v>14.949387653086729</v>
      </c>
      <c r="AG36">
        <f>'Cumulative Cases'!R37</f>
        <v>82329</v>
      </c>
      <c r="AH36" s="15">
        <f t="shared" si="73"/>
        <v>4.8162859980139032</v>
      </c>
    </row>
    <row r="37" spans="2:34" x14ac:dyDescent="0.3">
      <c r="B37" s="2">
        <v>43940</v>
      </c>
      <c r="C37" s="21">
        <f>'Cumulative Cases'!C38</f>
        <v>82735</v>
      </c>
      <c r="D37" s="38">
        <f t="shared" si="58"/>
        <v>1.9342593600019341E-2</v>
      </c>
      <c r="E37" s="21">
        <f>'Cumulative Cases'!D38</f>
        <v>178972</v>
      </c>
      <c r="F37" s="38">
        <f t="shared" si="59"/>
        <v>1.731988063095069</v>
      </c>
      <c r="G37" s="22">
        <f>'Cumulative Cases'!E38</f>
        <v>196586</v>
      </c>
      <c r="H37" s="39">
        <f t="shared" si="60"/>
        <v>2.2197725630079503</v>
      </c>
      <c r="I37" s="22">
        <f>'Cumulative Cases'!F38</f>
        <v>755162</v>
      </c>
      <c r="J37" s="39">
        <f t="shared" si="61"/>
        <v>3.8943064375887384</v>
      </c>
      <c r="K37" s="22">
        <f>'Cumulative Cases'!G38</f>
        <v>168241</v>
      </c>
      <c r="L37" s="39">
        <f t="shared" si="62"/>
        <v>0</v>
      </c>
      <c r="M37" s="22">
        <f>'Cumulative Cases'!H38</f>
        <v>82211</v>
      </c>
      <c r="N37" s="39">
        <f t="shared" si="63"/>
        <v>1.6607310679131424</v>
      </c>
      <c r="O37" s="22">
        <f>'Cumulative Cases'!I38</f>
        <v>143978</v>
      </c>
      <c r="P37" s="39">
        <f t="shared" si="64"/>
        <v>1.5739310179404151</v>
      </c>
      <c r="Q37" s="22">
        <f>'Cumulative Cases'!J38</f>
        <v>10661</v>
      </c>
      <c r="R37" s="39">
        <f t="shared" si="65"/>
        <v>7.5096217028067208E-2</v>
      </c>
      <c r="S37" s="22">
        <f>'Cumulative Cases'!K38</f>
        <v>120067</v>
      </c>
      <c r="T37" s="39">
        <f t="shared" si="66"/>
        <v>5.121829499986867</v>
      </c>
      <c r="U37" s="22">
        <f>'Cumulative Cases'!L38</f>
        <v>34549</v>
      </c>
      <c r="V37" s="39">
        <f t="shared" si="67"/>
        <v>4.2610978664332926</v>
      </c>
      <c r="W37" s="22">
        <f>'Cumulative Cases'!M38</f>
        <v>17615</v>
      </c>
      <c r="X37" s="39">
        <f t="shared" si="68"/>
        <v>12.040452868591782</v>
      </c>
      <c r="Y37" s="22">
        <f>'Cumulative Cases'!N38</f>
        <v>10807</v>
      </c>
      <c r="Z37" s="39">
        <f t="shared" si="69"/>
        <v>3.5847790664238475</v>
      </c>
      <c r="AA37" s="22">
        <f>'Cumulative Cases'!O38</f>
        <v>6612</v>
      </c>
      <c r="AB37" s="39">
        <f t="shared" si="70"/>
        <v>0.71591774562071586</v>
      </c>
      <c r="AC37" s="22">
        <f>'Cumulative Cases'!P38</f>
        <v>37193</v>
      </c>
      <c r="AD37" s="39">
        <f t="shared" si="71"/>
        <v>6.1898643825838686</v>
      </c>
      <c r="AE37">
        <f>'Cumulative Cases'!Q38</f>
        <v>42853</v>
      </c>
      <c r="AF37" s="15">
        <f t="shared" si="72"/>
        <v>16.470524284510642</v>
      </c>
      <c r="AG37">
        <f>'Cumulative Cases'!R38</f>
        <v>86306</v>
      </c>
      <c r="AH37" s="15">
        <f t="shared" si="73"/>
        <v>4.8306186155546644</v>
      </c>
    </row>
    <row r="38" spans="2:34" x14ac:dyDescent="0.3">
      <c r="B38" s="2">
        <v>43941</v>
      </c>
      <c r="C38" s="21">
        <f>'Cumulative Cases'!C39</f>
        <v>82747</v>
      </c>
      <c r="D38" s="38">
        <f t="shared" si="58"/>
        <v>1.4504139723212666E-2</v>
      </c>
      <c r="E38" s="21">
        <f>'Cumulative Cases'!D39</f>
        <v>181228</v>
      </c>
      <c r="F38" s="38">
        <f t="shared" si="59"/>
        <v>1.2605323737791387</v>
      </c>
      <c r="G38" s="22">
        <f>'Cumulative Cases'!E39</f>
        <v>200210</v>
      </c>
      <c r="H38" s="39">
        <f t="shared" si="60"/>
        <v>1.8434679987384657</v>
      </c>
      <c r="I38" s="22">
        <f>'Cumulative Cases'!F39</f>
        <v>779481</v>
      </c>
      <c r="J38" s="39">
        <f t="shared" si="61"/>
        <v>3.2203686096493205</v>
      </c>
      <c r="K38" s="22">
        <f>'Cumulative Cases'!G39</f>
        <v>168241</v>
      </c>
      <c r="L38" s="39">
        <f t="shared" si="62"/>
        <v>0</v>
      </c>
      <c r="M38" s="22">
        <f>'Cumulative Cases'!H39</f>
        <v>83505</v>
      </c>
      <c r="N38" s="39">
        <f t="shared" si="63"/>
        <v>1.5739986133242512</v>
      </c>
      <c r="O38" s="22">
        <f>'Cumulative Cases'!I39</f>
        <v>146904</v>
      </c>
      <c r="P38" s="39">
        <f t="shared" si="64"/>
        <v>2.0322549278361972</v>
      </c>
      <c r="Q38" s="22">
        <f>'Cumulative Cases'!J39</f>
        <v>10674</v>
      </c>
      <c r="R38" s="39">
        <f t="shared" si="65"/>
        <v>0.12193978050839507</v>
      </c>
      <c r="S38" s="22">
        <f>'Cumulative Cases'!K39</f>
        <v>124743</v>
      </c>
      <c r="T38" s="39">
        <f t="shared" si="66"/>
        <v>3.8944922418316437</v>
      </c>
      <c r="U38" s="22">
        <f>'Cumulative Cases'!L39</f>
        <v>36837</v>
      </c>
      <c r="V38" s="39">
        <f t="shared" si="67"/>
        <v>6.6224782193406471</v>
      </c>
      <c r="W38" s="22">
        <f>'Cumulative Cases'!M39</f>
        <v>18539</v>
      </c>
      <c r="X38" s="39">
        <f t="shared" si="68"/>
        <v>5.2455293783707067</v>
      </c>
      <c r="Y38" s="22">
        <f>'Cumulative Cases'!N39</f>
        <v>11154</v>
      </c>
      <c r="Z38" s="39">
        <f t="shared" si="69"/>
        <v>3.210881835847136</v>
      </c>
      <c r="AA38" s="22">
        <f>'Cumulative Cases'!O39</f>
        <v>6619</v>
      </c>
      <c r="AB38" s="39">
        <f t="shared" si="70"/>
        <v>0.10586811857229281</v>
      </c>
      <c r="AC38" s="22">
        <f>'Cumulative Cases'!P39</f>
        <v>39548</v>
      </c>
      <c r="AD38" s="39">
        <f t="shared" si="71"/>
        <v>6.3318366359261153</v>
      </c>
      <c r="AE38">
        <f>'Cumulative Cases'!Q39</f>
        <v>47121</v>
      </c>
      <c r="AF38" s="15">
        <f t="shared" si="72"/>
        <v>9.9596294308449824</v>
      </c>
      <c r="AG38">
        <f>'Cumulative Cases'!R39</f>
        <v>90980</v>
      </c>
      <c r="AH38" s="15">
        <f t="shared" si="73"/>
        <v>5.4156142099042937</v>
      </c>
    </row>
    <row r="39" spans="2:34" x14ac:dyDescent="0.3">
      <c r="B39" s="2">
        <v>43942</v>
      </c>
      <c r="C39" s="21">
        <f>'Cumulative Cases'!C40</f>
        <v>82779</v>
      </c>
      <c r="D39" s="38">
        <f t="shared" si="58"/>
        <v>3.8672096873602665E-2</v>
      </c>
      <c r="E39" s="21">
        <f>'Cumulative Cases'!D40</f>
        <v>183947</v>
      </c>
      <c r="F39" s="38">
        <f t="shared" si="59"/>
        <v>1.5003200388460944</v>
      </c>
      <c r="G39" s="22">
        <f>'Cumulative Cases'!E40</f>
        <v>204178</v>
      </c>
      <c r="H39" s="39">
        <f t="shared" si="60"/>
        <v>1.9819189850656809</v>
      </c>
      <c r="I39" s="22">
        <f>'Cumulative Cases'!F40</f>
        <v>811117</v>
      </c>
      <c r="J39" s="39">
        <f t="shared" si="61"/>
        <v>4.0585979645430745</v>
      </c>
      <c r="K39" s="22">
        <f>'Cumulative Cases'!G40</f>
        <v>168241</v>
      </c>
      <c r="L39" s="39">
        <f t="shared" si="62"/>
        <v>0</v>
      </c>
      <c r="M39" s="22">
        <f>'Cumulative Cases'!H40</f>
        <v>84802</v>
      </c>
      <c r="N39" s="39">
        <f t="shared" si="63"/>
        <v>1.5532004071612477</v>
      </c>
      <c r="O39" s="22">
        <f>'Cumulative Cases'!I40</f>
        <v>148365</v>
      </c>
      <c r="P39" s="39">
        <f t="shared" si="64"/>
        <v>0.99452703806567555</v>
      </c>
      <c r="Q39" s="22">
        <f>'Cumulative Cases'!J40</f>
        <v>10683</v>
      </c>
      <c r="R39" s="39">
        <f t="shared" si="65"/>
        <v>8.4317032040472167E-2</v>
      </c>
      <c r="S39" s="22">
        <f>'Cumulative Cases'!K40</f>
        <v>129044</v>
      </c>
      <c r="T39" s="39">
        <f t="shared" si="66"/>
        <v>3.447888859495122</v>
      </c>
      <c r="U39" s="22">
        <f>'Cumulative Cases'!L40</f>
        <v>38424</v>
      </c>
      <c r="V39" s="39">
        <f t="shared" si="67"/>
        <v>4.3081684176235848</v>
      </c>
      <c r="W39" s="22">
        <f>'Cumulative Cases'!M40</f>
        <v>20080</v>
      </c>
      <c r="X39" s="39">
        <f t="shared" si="68"/>
        <v>8.3122066993904742</v>
      </c>
      <c r="Y39" s="22">
        <f>'Cumulative Cases'!N40</f>
        <v>11543</v>
      </c>
      <c r="Z39" s="39">
        <f t="shared" si="69"/>
        <v>3.4875381029227182</v>
      </c>
      <c r="AA39" s="22">
        <f>'Cumulative Cases'!O40</f>
        <v>6645</v>
      </c>
      <c r="AB39" s="39">
        <f t="shared" si="70"/>
        <v>0.39280858135670044</v>
      </c>
      <c r="AC39" s="22">
        <f>'Cumulative Cases'!P40</f>
        <v>41294</v>
      </c>
      <c r="AD39" s="39">
        <f t="shared" si="71"/>
        <v>4.4148882370789924</v>
      </c>
      <c r="AE39">
        <f>'Cumulative Cases'!Q40</f>
        <v>52763</v>
      </c>
      <c r="AF39" s="15">
        <f t="shared" si="72"/>
        <v>11.973430105473144</v>
      </c>
      <c r="AG39">
        <f>'Cumulative Cases'!R40</f>
        <v>95591</v>
      </c>
      <c r="AH39" s="15">
        <f t="shared" si="73"/>
        <v>5.0681468454605412</v>
      </c>
    </row>
    <row r="40" spans="2:34" x14ac:dyDescent="0.3">
      <c r="B40" s="2">
        <v>43943</v>
      </c>
      <c r="C40" s="21">
        <f>'Cumulative Cases'!C41</f>
        <v>82790</v>
      </c>
      <c r="D40" s="38">
        <f t="shared" si="58"/>
        <v>1.3288394399545779E-2</v>
      </c>
      <c r="E40" s="21">
        <f>'Cumulative Cases'!D41</f>
        <v>187327</v>
      </c>
      <c r="F40" s="38">
        <f t="shared" si="59"/>
        <v>1.8374857975395085</v>
      </c>
      <c r="G40" s="22">
        <f>'Cumulative Cases'!E41</f>
        <v>208389</v>
      </c>
      <c r="H40" s="39">
        <f t="shared" si="60"/>
        <v>2.0624161271047812</v>
      </c>
      <c r="I40" s="22">
        <f>'Cumulative Cases'!F41</f>
        <v>837136</v>
      </c>
      <c r="J40" s="39">
        <f t="shared" si="61"/>
        <v>3.2077986283113287</v>
      </c>
      <c r="K40" s="22">
        <f>'Cumulative Cases'!G41</f>
        <v>168241</v>
      </c>
      <c r="L40" s="39">
        <f t="shared" si="62"/>
        <v>0</v>
      </c>
      <c r="M40" s="22">
        <f>'Cumulative Cases'!H41</f>
        <v>85996</v>
      </c>
      <c r="N40" s="39">
        <f t="shared" si="63"/>
        <v>1.407985660715549</v>
      </c>
      <c r="O40" s="22">
        <f>'Cumulative Cases'!I41</f>
        <v>150187</v>
      </c>
      <c r="P40" s="39">
        <f t="shared" si="64"/>
        <v>1.2280524382435212</v>
      </c>
      <c r="Q40" s="22">
        <f>'Cumulative Cases'!J41</f>
        <v>10694</v>
      </c>
      <c r="R40" s="39">
        <f t="shared" si="65"/>
        <v>0.1029673312739867</v>
      </c>
      <c r="S40" s="22">
        <f>'Cumulative Cases'!K41</f>
        <v>133495</v>
      </c>
      <c r="T40" s="39">
        <f t="shared" si="66"/>
        <v>3.4492111217879171</v>
      </c>
      <c r="U40" s="22">
        <f>'Cumulative Cases'!L41</f>
        <v>40500</v>
      </c>
      <c r="V40" s="39">
        <f t="shared" si="67"/>
        <v>5.4028732042473449</v>
      </c>
      <c r="W40" s="22">
        <f>'Cumulative Cases'!M41</f>
        <v>21370</v>
      </c>
      <c r="X40" s="39">
        <f t="shared" si="68"/>
        <v>6.4243027888446216</v>
      </c>
      <c r="Y40" s="22">
        <f>'Cumulative Cases'!N41</f>
        <v>11992</v>
      </c>
      <c r="Z40" s="39">
        <f t="shared" si="69"/>
        <v>3.8898033440180195</v>
      </c>
      <c r="AA40" s="22">
        <f>'Cumulative Cases'!O41</f>
        <v>6649</v>
      </c>
      <c r="AB40" s="39">
        <f t="shared" si="70"/>
        <v>6.019563581640331E-2</v>
      </c>
      <c r="AC40" s="22">
        <f>'Cumulative Cases'!P41</f>
        <v>44563</v>
      </c>
      <c r="AD40" s="39">
        <f t="shared" si="71"/>
        <v>7.916404320240229</v>
      </c>
      <c r="AE40">
        <f>'Cumulative Cases'!Q41</f>
        <v>57999</v>
      </c>
      <c r="AF40" s="15">
        <f t="shared" si="72"/>
        <v>9.9236207190644965</v>
      </c>
      <c r="AG40">
        <f>'Cumulative Cases'!R41</f>
        <v>98674</v>
      </c>
      <c r="AH40" s="15">
        <f t="shared" si="73"/>
        <v>3.2251990250128149</v>
      </c>
    </row>
    <row r="41" spans="2:34" x14ac:dyDescent="0.3">
      <c r="B41" s="2">
        <v>43944</v>
      </c>
      <c r="C41" s="21">
        <f>'Cumulative Cases'!C42</f>
        <v>82798</v>
      </c>
      <c r="D41" s="38">
        <f t="shared" ref="D41:D46" si="74">((C41-C40)/C40)*100</f>
        <v>9.6630027781132981E-3</v>
      </c>
      <c r="E41" s="21">
        <f>'Cumulative Cases'!D42</f>
        <v>189973</v>
      </c>
      <c r="F41" s="38">
        <f t="shared" ref="F41:F46" si="75">((E41-E40)/E40)*100</f>
        <v>1.4125032696834947</v>
      </c>
      <c r="G41" s="22">
        <f>'Cumulative Cases'!E42</f>
        <v>213024</v>
      </c>
      <c r="H41" s="39">
        <f t="shared" ref="H41:H46" si="76">((G41-G40)/G40)*100</f>
        <v>2.2242056922390336</v>
      </c>
      <c r="I41" s="22">
        <f>'Cumulative Cases'!F42</f>
        <v>869293</v>
      </c>
      <c r="J41" s="39">
        <f t="shared" ref="J41:J46" si="77">((I41-I40)/I40)*100</f>
        <v>3.8413113281473974</v>
      </c>
      <c r="K41" s="22">
        <f>'Cumulative Cases'!G42</f>
        <v>168241</v>
      </c>
      <c r="L41" s="39">
        <f t="shared" ref="L41:L46" si="78">((K41-K40)/K40)*100</f>
        <v>0</v>
      </c>
      <c r="M41" s="22">
        <f>'Cumulative Cases'!H42</f>
        <v>87026</v>
      </c>
      <c r="N41" s="39">
        <f t="shared" ref="N41:N46" si="79">((M41-M40)/M40)*100</f>
        <v>1.1977301269826504</v>
      </c>
      <c r="O41" s="22">
        <f>'Cumulative Cases'!I42</f>
        <v>152976</v>
      </c>
      <c r="P41" s="39">
        <f t="shared" ref="P41:P46" si="80">((O41-O40)/O40)*100</f>
        <v>1.8570182505809423</v>
      </c>
      <c r="Q41" s="22">
        <f>'Cumulative Cases'!J42</f>
        <v>10702</v>
      </c>
      <c r="R41" s="39">
        <f t="shared" ref="R41:R46" si="81">((Q41-Q40)/Q40)*100</f>
        <v>7.4808303721713112E-2</v>
      </c>
      <c r="S41" s="22">
        <f>'Cumulative Cases'!K42</f>
        <v>138078</v>
      </c>
      <c r="T41" s="39">
        <f t="shared" ref="T41:T46" si="82">((S41-S40)/S40)*100</f>
        <v>3.4330873815498708</v>
      </c>
      <c r="U41" s="22">
        <f>'Cumulative Cases'!L42</f>
        <v>42573</v>
      </c>
      <c r="V41" s="39">
        <f t="shared" ref="V41:V46" si="83">((U41-U40)/U40)*100</f>
        <v>5.1185185185185187</v>
      </c>
      <c r="W41" s="22">
        <f>'Cumulative Cases'!M42</f>
        <v>23031</v>
      </c>
      <c r="X41" s="39">
        <f t="shared" ref="X41:X46" si="84">((W41-W40)/W40)*100</f>
        <v>7.7725783809078148</v>
      </c>
      <c r="Y41" s="22">
        <f>'Cumulative Cases'!N42</f>
        <v>13141</v>
      </c>
      <c r="Z41" s="39">
        <f t="shared" ref="Z41:Z46" si="85">((Y41-Y40)/Y40)*100</f>
        <v>9.5813875917278182</v>
      </c>
      <c r="AA41" s="22">
        <f>'Cumulative Cases'!O42</f>
        <v>6661</v>
      </c>
      <c r="AB41" s="39">
        <f t="shared" ref="AB41:AB46" si="86">((AA41-AA40)/AA40)*100</f>
        <v>0.18047826740863288</v>
      </c>
      <c r="AC41" s="22">
        <f>'Cumulative Cases'!P42</f>
        <v>46834</v>
      </c>
      <c r="AD41" s="39">
        <f t="shared" ref="AD41:AD46" si="87">((AC41-AC40)/AC40)*100</f>
        <v>5.0961560038597042</v>
      </c>
      <c r="AE41">
        <f>'Cumulative Cases'!Q42</f>
        <v>62773</v>
      </c>
      <c r="AF41" s="15">
        <f t="shared" si="72"/>
        <v>8.231176399593096</v>
      </c>
      <c r="AG41">
        <f>'Cumulative Cases'!R42</f>
        <v>101790</v>
      </c>
      <c r="AH41" s="15">
        <f t="shared" si="73"/>
        <v>3.1578734013012548</v>
      </c>
    </row>
    <row r="42" spans="2:34" x14ac:dyDescent="0.3">
      <c r="B42" s="2">
        <v>43945</v>
      </c>
      <c r="C42" s="21">
        <f>'Cumulative Cases'!C43</f>
        <v>82805</v>
      </c>
      <c r="D42" s="38">
        <f t="shared" si="74"/>
        <v>8.45431049059156E-3</v>
      </c>
      <c r="E42" s="21">
        <f>'Cumulative Cases'!D43</f>
        <v>192994</v>
      </c>
      <c r="F42" s="38">
        <f t="shared" si="75"/>
        <v>1.5902259794812947</v>
      </c>
      <c r="G42" s="22">
        <f>'Cumulative Cases'!E43</f>
        <v>219764</v>
      </c>
      <c r="H42" s="39">
        <f t="shared" si="76"/>
        <v>3.1639627459816735</v>
      </c>
      <c r="I42" s="22">
        <f>'Cumulative Cases'!F43</f>
        <v>904759</v>
      </c>
      <c r="J42" s="39">
        <f t="shared" si="77"/>
        <v>4.0798672024277201</v>
      </c>
      <c r="K42" s="22">
        <f>'Cumulative Cases'!G43</f>
        <v>168241</v>
      </c>
      <c r="L42" s="39">
        <f t="shared" si="78"/>
        <v>0</v>
      </c>
      <c r="M42" s="22">
        <f>'Cumulative Cases'!H43</f>
        <v>88194</v>
      </c>
      <c r="N42" s="39">
        <f t="shared" si="79"/>
        <v>1.3421276400156275</v>
      </c>
      <c r="O42" s="22">
        <f>'Cumulative Cases'!I43</f>
        <v>153188</v>
      </c>
      <c r="P42" s="39">
        <f t="shared" si="80"/>
        <v>0.13858383014329045</v>
      </c>
      <c r="Q42" s="22">
        <f>'Cumulative Cases'!J43</f>
        <v>10708</v>
      </c>
      <c r="R42" s="39">
        <f t="shared" si="81"/>
        <v>5.6064287049149689E-2</v>
      </c>
      <c r="S42" s="22">
        <f>'Cumulative Cases'!K43</f>
        <v>143464</v>
      </c>
      <c r="T42" s="39">
        <f t="shared" si="82"/>
        <v>3.9006938107446514</v>
      </c>
      <c r="U42" s="22">
        <f>'Cumulative Cases'!L43</f>
        <v>44489</v>
      </c>
      <c r="V42" s="39">
        <f t="shared" si="83"/>
        <v>4.5005050149155572</v>
      </c>
      <c r="W42" s="22">
        <f>'Cumulative Cases'!M43</f>
        <v>24434</v>
      </c>
      <c r="X42" s="39">
        <f t="shared" si="84"/>
        <v>6.0917893274282484</v>
      </c>
      <c r="Y42" s="22">
        <f>'Cumulative Cases'!N43</f>
        <v>13141</v>
      </c>
      <c r="Z42" s="39">
        <f t="shared" si="85"/>
        <v>0</v>
      </c>
      <c r="AA42" s="22">
        <f>'Cumulative Cases'!O43</f>
        <v>6675</v>
      </c>
      <c r="AB42" s="39">
        <f t="shared" si="86"/>
        <v>0.21017865185407597</v>
      </c>
      <c r="AC42" s="22">
        <f>'Cumulative Cases'!P43</f>
        <v>51073</v>
      </c>
      <c r="AD42" s="39">
        <f t="shared" si="87"/>
        <v>9.0511167100824181</v>
      </c>
      <c r="AE42">
        <f>'Cumulative Cases'!Q43</f>
        <v>68622</v>
      </c>
      <c r="AF42" s="15">
        <f t="shared" si="72"/>
        <v>9.3177002851544461</v>
      </c>
      <c r="AG42">
        <f>'Cumulative Cases'!R43</f>
        <v>104912</v>
      </c>
      <c r="AH42" s="15">
        <f t="shared" si="73"/>
        <v>3.0670989291678947</v>
      </c>
    </row>
    <row r="43" spans="2:34" x14ac:dyDescent="0.3">
      <c r="B43" s="2">
        <v>43946</v>
      </c>
      <c r="C43" s="21">
        <f>'Cumulative Cases'!C44</f>
        <v>82819</v>
      </c>
      <c r="D43" s="38">
        <f t="shared" si="74"/>
        <v>1.6907191594710463E-2</v>
      </c>
      <c r="E43" s="21">
        <f>'Cumulative Cases'!D44</f>
        <v>195351</v>
      </c>
      <c r="F43" s="38">
        <f t="shared" si="75"/>
        <v>1.2212814906162888</v>
      </c>
      <c r="G43" s="22">
        <f>'Cumulative Cases'!E44</f>
        <v>223759</v>
      </c>
      <c r="H43" s="39">
        <f t="shared" si="76"/>
        <v>1.817859158005861</v>
      </c>
      <c r="I43" s="22">
        <f>'Cumulative Cases'!F44</f>
        <v>945833</v>
      </c>
      <c r="J43" s="39">
        <f t="shared" si="77"/>
        <v>4.5397724697958237</v>
      </c>
      <c r="K43" s="22">
        <f>'Cumulative Cases'!G44</f>
        <v>168241</v>
      </c>
      <c r="L43" s="39">
        <f t="shared" si="78"/>
        <v>0</v>
      </c>
      <c r="M43" s="22">
        <f>'Cumulative Cases'!H44</f>
        <v>89328</v>
      </c>
      <c r="N43" s="39">
        <f t="shared" si="79"/>
        <v>1.2858017552214436</v>
      </c>
      <c r="O43" s="22">
        <f>'Cumulative Cases'!I44</f>
        <v>155102</v>
      </c>
      <c r="P43" s="39">
        <f t="shared" si="80"/>
        <v>1.2494451262500978</v>
      </c>
      <c r="Q43" s="22">
        <f>'Cumulative Cases'!J44</f>
        <v>10718</v>
      </c>
      <c r="R43" s="39">
        <f t="shared" si="81"/>
        <v>9.3388121031004856E-2</v>
      </c>
      <c r="S43" s="22">
        <f>'Cumulative Cases'!K44</f>
        <v>148377</v>
      </c>
      <c r="T43" s="39">
        <f t="shared" si="82"/>
        <v>3.4245525009758548</v>
      </c>
      <c r="U43" s="22">
        <f>'Cumulative Cases'!L44</f>
        <v>45016</v>
      </c>
      <c r="V43" s="39">
        <f t="shared" si="83"/>
        <v>1.1845624761176921</v>
      </c>
      <c r="W43" s="22">
        <f>'Cumulative Cases'!M44</f>
        <v>26283</v>
      </c>
      <c r="X43" s="39">
        <f t="shared" si="84"/>
        <v>7.567324220348695</v>
      </c>
      <c r="Y43" s="22">
        <f>'Cumulative Cases'!N44</f>
        <v>13231</v>
      </c>
      <c r="Z43" s="39">
        <f t="shared" si="85"/>
        <v>0.68487938513050761</v>
      </c>
      <c r="AA43" s="22">
        <f>'Cumulative Cases'!O44</f>
        <v>6695</v>
      </c>
      <c r="AB43" s="39">
        <f t="shared" si="86"/>
        <v>0.29962546816479402</v>
      </c>
      <c r="AC43" s="22">
        <f>'Cumulative Cases'!P44</f>
        <v>55224</v>
      </c>
      <c r="AD43" s="39">
        <f t="shared" si="87"/>
        <v>8.1275820883832957</v>
      </c>
      <c r="AE43">
        <f>'Cumulative Cases'!Q44</f>
        <v>74588</v>
      </c>
      <c r="AF43" s="15">
        <f t="shared" si="72"/>
        <v>8.6940048380985697</v>
      </c>
      <c r="AG43">
        <f>'Cumulative Cases'!R44</f>
        <v>107773</v>
      </c>
      <c r="AH43" s="15">
        <f t="shared" si="73"/>
        <v>2.7270474302272381</v>
      </c>
    </row>
    <row r="44" spans="2:34" x14ac:dyDescent="0.3">
      <c r="B44" s="2">
        <v>43947</v>
      </c>
      <c r="C44" s="21">
        <f>'Cumulative Cases'!C45</f>
        <v>82827</v>
      </c>
      <c r="D44" s="38">
        <f t="shared" si="74"/>
        <v>9.6596191695142424E-3</v>
      </c>
      <c r="E44" s="21">
        <f>'Cumulative Cases'!D45</f>
        <v>197675</v>
      </c>
      <c r="F44" s="38">
        <f t="shared" si="75"/>
        <v>1.1896534955029665</v>
      </c>
      <c r="G44" s="22">
        <f>'Cumulative Cases'!E45</f>
        <v>226629</v>
      </c>
      <c r="H44" s="39">
        <f t="shared" si="76"/>
        <v>1.2826299724256902</v>
      </c>
      <c r="I44" s="22">
        <f>'Cumulative Cases'!F45</f>
        <v>975798</v>
      </c>
      <c r="J44" s="39">
        <f t="shared" si="77"/>
        <v>3.1681068433856714</v>
      </c>
      <c r="K44" s="22">
        <f>'Cumulative Cases'!G45</f>
        <v>168241</v>
      </c>
      <c r="L44" s="39">
        <f t="shared" si="78"/>
        <v>0</v>
      </c>
      <c r="M44" s="22">
        <f>'Cumulative Cases'!H45</f>
        <v>90481</v>
      </c>
      <c r="N44" s="39">
        <f t="shared" si="79"/>
        <v>1.2907487014150099</v>
      </c>
      <c r="O44" s="22">
        <f>'Cumulative Cases'!I45</f>
        <v>156571</v>
      </c>
      <c r="P44" s="39">
        <f t="shared" si="80"/>
        <v>0.9471186702943869</v>
      </c>
      <c r="Q44" s="22">
        <f>'Cumulative Cases'!J45</f>
        <v>10728</v>
      </c>
      <c r="R44" s="39">
        <f t="shared" si="81"/>
        <v>9.3300988990483308E-2</v>
      </c>
      <c r="S44" s="22">
        <f>'Cumulative Cases'!K45</f>
        <v>152840</v>
      </c>
      <c r="T44" s="39">
        <f t="shared" si="82"/>
        <v>3.0078785795642182</v>
      </c>
      <c r="U44" s="22">
        <f>'Cumulative Cases'!L45</f>
        <v>45791</v>
      </c>
      <c r="V44" s="39">
        <f t="shared" si="83"/>
        <v>1.7216100941887329</v>
      </c>
      <c r="W44" s="22">
        <f>'Cumulative Cases'!M45</f>
        <v>27891</v>
      </c>
      <c r="X44" s="39">
        <f t="shared" si="84"/>
        <v>6.118023056728684</v>
      </c>
      <c r="Y44" s="22">
        <f>'Cumulative Cases'!N45</f>
        <v>13441</v>
      </c>
      <c r="Z44" s="39">
        <f t="shared" si="85"/>
        <v>1.5871816189252512</v>
      </c>
      <c r="AA44" s="22">
        <f>'Cumulative Cases'!O45</f>
        <v>6714</v>
      </c>
      <c r="AB44" s="39">
        <f t="shared" si="86"/>
        <v>0.28379387602688572</v>
      </c>
      <c r="AC44" s="22">
        <f>'Cumulative Cases'!P45</f>
        <v>59875</v>
      </c>
      <c r="AD44" s="39">
        <f t="shared" si="87"/>
        <v>8.4220628712154131</v>
      </c>
      <c r="AE44">
        <f>'Cumulative Cases'!Q45</f>
        <v>80949</v>
      </c>
      <c r="AF44" s="15">
        <f t="shared" si="72"/>
        <v>8.5281814769131774</v>
      </c>
      <c r="AG44">
        <f>'Cumulative Cases'!R45</f>
        <v>110130</v>
      </c>
      <c r="AH44" s="15">
        <f t="shared" si="73"/>
        <v>2.1870041661640669</v>
      </c>
    </row>
    <row r="45" spans="2:34" x14ac:dyDescent="0.3">
      <c r="B45" s="2">
        <v>43948</v>
      </c>
      <c r="C45" s="21">
        <f>'Cumulative Cases'!C46</f>
        <v>82830</v>
      </c>
      <c r="D45" s="38">
        <f t="shared" si="74"/>
        <v>3.6220073164547795E-3</v>
      </c>
      <c r="E45" s="21">
        <f>'Cumulative Cases'!D46</f>
        <v>199414</v>
      </c>
      <c r="F45" s="38">
        <f t="shared" si="75"/>
        <v>0.87972682433286964</v>
      </c>
      <c r="G45" s="22">
        <f>'Cumulative Cases'!E46</f>
        <v>229422</v>
      </c>
      <c r="H45" s="39">
        <f t="shared" si="76"/>
        <v>1.2324106800100605</v>
      </c>
      <c r="I45" s="22">
        <f>'Cumulative Cases'!F46</f>
        <v>999237</v>
      </c>
      <c r="J45" s="39">
        <f t="shared" si="77"/>
        <v>2.4020340275343872</v>
      </c>
      <c r="K45" s="22">
        <f>'Cumulative Cases'!G46</f>
        <v>168241</v>
      </c>
      <c r="L45" s="39">
        <f t="shared" si="78"/>
        <v>0</v>
      </c>
      <c r="M45" s="22">
        <f>'Cumulative Cases'!H46</f>
        <v>91472</v>
      </c>
      <c r="N45" s="39">
        <f t="shared" si="79"/>
        <v>1.0952575678871808</v>
      </c>
      <c r="O45" s="22">
        <f>'Cumulative Cases'!I46</f>
        <v>157777</v>
      </c>
      <c r="P45" s="39">
        <f t="shared" si="80"/>
        <v>0.77025758282185086</v>
      </c>
      <c r="Q45" s="22">
        <f>'Cumulative Cases'!J46</f>
        <v>10738</v>
      </c>
      <c r="R45" s="39">
        <f t="shared" si="81"/>
        <v>9.3214019388516034E-2</v>
      </c>
      <c r="S45" s="22">
        <f>'Cumulative Cases'!K46</f>
        <v>152840</v>
      </c>
      <c r="T45" s="39">
        <f t="shared" si="82"/>
        <v>0</v>
      </c>
      <c r="U45" s="22">
        <f>'Cumulative Cases'!L46</f>
        <v>48229</v>
      </c>
      <c r="V45" s="39">
        <f t="shared" si="83"/>
        <v>5.3241903430805184</v>
      </c>
      <c r="W45" s="22">
        <f>'Cumulative Cases'!M46</f>
        <v>29451</v>
      </c>
      <c r="X45" s="39">
        <f t="shared" si="84"/>
        <v>5.5932021082069481</v>
      </c>
      <c r="Y45" s="22">
        <f>'Cumulative Cases'!N46</f>
        <v>13613</v>
      </c>
      <c r="Z45" s="39">
        <f t="shared" si="85"/>
        <v>1.2796666914664088</v>
      </c>
      <c r="AA45" s="22">
        <f>'Cumulative Cases'!O46</f>
        <v>6721</v>
      </c>
      <c r="AB45" s="39">
        <f t="shared" si="86"/>
        <v>0.10425975573428656</v>
      </c>
      <c r="AC45" s="22">
        <f>'Cumulative Cases'!P46</f>
        <v>63679</v>
      </c>
      <c r="AD45" s="39">
        <f t="shared" si="87"/>
        <v>6.3532359081419614</v>
      </c>
      <c r="AE45">
        <f>'Cumulative Cases'!Q46</f>
        <v>87147</v>
      </c>
      <c r="AF45" s="15">
        <f t="shared" si="72"/>
        <v>7.6566727198606532</v>
      </c>
      <c r="AG45">
        <f>'Cumulative Cases'!R46</f>
        <v>112261</v>
      </c>
      <c r="AH45" s="15">
        <f t="shared" si="73"/>
        <v>1.934985925724144</v>
      </c>
    </row>
    <row r="46" spans="2:34" x14ac:dyDescent="0.3">
      <c r="B46" s="2">
        <v>43949</v>
      </c>
      <c r="C46" s="21">
        <f>'Cumulative Cases'!C47</f>
        <v>82856</v>
      </c>
      <c r="D46" s="38">
        <f t="shared" si="74"/>
        <v>3.138959314258119E-2</v>
      </c>
      <c r="E46" s="21">
        <f>'Cumulative Cases'!D47</f>
        <v>201505</v>
      </c>
      <c r="F46" s="38">
        <f t="shared" si="75"/>
        <v>1.0485723168884833</v>
      </c>
      <c r="G46" s="22">
        <f>'Cumulative Cases'!E47</f>
        <v>232128</v>
      </c>
      <c r="H46" s="39">
        <f t="shared" si="76"/>
        <v>1.1794858383241362</v>
      </c>
      <c r="I46" s="22">
        <f>'Cumulative Cases'!F47</f>
        <v>1019823</v>
      </c>
      <c r="J46" s="39">
        <f t="shared" si="77"/>
        <v>2.0601719111682213</v>
      </c>
      <c r="K46" s="22">
        <f>'Cumulative Cases'!G47</f>
        <v>168241</v>
      </c>
      <c r="L46" s="39">
        <f t="shared" si="78"/>
        <v>0</v>
      </c>
      <c r="M46" s="22">
        <f>'Cumulative Cases'!H47</f>
        <v>92584</v>
      </c>
      <c r="N46" s="39">
        <f t="shared" si="79"/>
        <v>1.2156725555361203</v>
      </c>
      <c r="O46" s="22">
        <f>'Cumulative Cases'!I47</f>
        <v>158732</v>
      </c>
      <c r="P46" s="39">
        <f t="shared" si="80"/>
        <v>0.60528467393853347</v>
      </c>
      <c r="Q46" s="22">
        <f>'Cumulative Cases'!J47</f>
        <v>10752</v>
      </c>
      <c r="R46" s="39">
        <f t="shared" si="81"/>
        <v>0.1303780964797914</v>
      </c>
      <c r="S46" s="22">
        <f>'Cumulative Cases'!K47</f>
        <v>157149</v>
      </c>
      <c r="T46" s="39">
        <f t="shared" si="82"/>
        <v>2.8192881444647999</v>
      </c>
      <c r="U46" s="22">
        <f>'Cumulative Cases'!L47</f>
        <v>49701</v>
      </c>
      <c r="V46" s="39">
        <f t="shared" si="83"/>
        <v>3.052105579630513</v>
      </c>
      <c r="W46" s="22">
        <f>'Cumulative Cases'!M47</f>
        <v>30631</v>
      </c>
      <c r="X46" s="39">
        <f t="shared" si="84"/>
        <v>4.0066551220671629</v>
      </c>
      <c r="Y46" s="22">
        <f>'Cumulative Cases'!N47</f>
        <v>13888</v>
      </c>
      <c r="Z46" s="39">
        <f t="shared" si="85"/>
        <v>2.0201278189965475</v>
      </c>
      <c r="AA46" s="22">
        <f>'Cumulative Cases'!O47</f>
        <v>6731</v>
      </c>
      <c r="AB46" s="39">
        <f t="shared" si="86"/>
        <v>0.148787382829936</v>
      </c>
      <c r="AC46" s="22">
        <f>'Cumulative Cases'!P47</f>
        <v>68188</v>
      </c>
      <c r="AD46" s="39">
        <f t="shared" si="87"/>
        <v>7.0808272742976488</v>
      </c>
      <c r="AE46">
        <f>'Cumulative Cases'!Q47</f>
        <v>93558</v>
      </c>
      <c r="AF46" s="15">
        <f t="shared" si="72"/>
        <v>7.3565355089676068</v>
      </c>
      <c r="AG46">
        <f>'Cumulative Cases'!R47</f>
        <v>114653</v>
      </c>
      <c r="AH46" s="15">
        <f t="shared" si="73"/>
        <v>2.13074887984251</v>
      </c>
    </row>
    <row r="47" spans="2:34" x14ac:dyDescent="0.3">
      <c r="B47" s="2">
        <v>43950</v>
      </c>
      <c r="C47" s="21">
        <f>'Cumulative Cases'!C48</f>
        <v>82858</v>
      </c>
      <c r="D47" s="38">
        <f t="shared" ref="D47:D52" si="88">((C47-C46)/C46)*100</f>
        <v>2.4138263976054841E-3</v>
      </c>
      <c r="E47" s="21">
        <f>'Cumulative Cases'!D48</f>
        <v>203591</v>
      </c>
      <c r="F47" s="38">
        <f t="shared" ref="F47:F52" si="89">((E47-E46)/E46)*100</f>
        <v>1.0352100444157712</v>
      </c>
      <c r="G47" s="22">
        <f>'Cumulative Cases'!E48</f>
        <v>236899</v>
      </c>
      <c r="H47" s="39">
        <f t="shared" ref="H47:H52" si="90">((G47-G46)/G46)*100</f>
        <v>2.0553315412186381</v>
      </c>
      <c r="I47" s="22">
        <f>'Cumulative Cases'!F48</f>
        <v>1048934</v>
      </c>
      <c r="J47" s="39">
        <f t="shared" ref="J47:J52" si="91">((I47-I46)/I46)*100</f>
        <v>2.8545149501433094</v>
      </c>
      <c r="K47" s="22">
        <f>'Cumulative Cases'!G48</f>
        <v>168935</v>
      </c>
      <c r="L47" s="39">
        <f t="shared" ref="L47:L52" si="92">((K47-K46)/K46)*100</f>
        <v>0.41250349201443171</v>
      </c>
      <c r="M47" s="22">
        <f>'Cumulative Cases'!H48</f>
        <v>93657</v>
      </c>
      <c r="N47" s="39">
        <f t="shared" ref="N47:N52" si="93">((M47-M46)/M46)*100</f>
        <v>1.1589475503326709</v>
      </c>
      <c r="O47" s="22">
        <f>'Cumulative Cases'!I48</f>
        <v>159945</v>
      </c>
      <c r="P47" s="39">
        <f t="shared" ref="P47:P52" si="94">((O47-O46)/O46)*100</f>
        <v>0.76418113549882816</v>
      </c>
      <c r="Q47" s="22">
        <f>'Cumulative Cases'!J48</f>
        <v>10761</v>
      </c>
      <c r="R47" s="39">
        <f t="shared" ref="R47:R52" si="95">((Q47-Q46)/Q46)*100</f>
        <v>8.3705357142857137E-2</v>
      </c>
      <c r="S47" s="22">
        <f>'Cumulative Cases'!K48</f>
        <v>165221</v>
      </c>
      <c r="T47" s="39">
        <f t="shared" ref="T47:T52" si="96">((S47-S46)/S46)*100</f>
        <v>5.1365264812375511</v>
      </c>
      <c r="U47" s="22">
        <f>'Cumulative Cases'!L48</f>
        <v>51299</v>
      </c>
      <c r="V47" s="39">
        <f t="shared" ref="V47:V52" si="97">((U47-U46)/U46)*100</f>
        <v>3.2152270578056781</v>
      </c>
      <c r="W47" s="22">
        <f>'Cumulative Cases'!M48</f>
        <v>33061</v>
      </c>
      <c r="X47" s="39">
        <f t="shared" ref="X47:X52" si="98">((W47-W46)/W46)*100</f>
        <v>7.9331396297868171</v>
      </c>
      <c r="Y47" s="22">
        <f>'Cumulative Cases'!N48</f>
        <v>14119</v>
      </c>
      <c r="Z47" s="39">
        <f t="shared" ref="Z47:Z52" si="99">((Y47-Y46)/Y46)*100</f>
        <v>1.663306451612903</v>
      </c>
      <c r="AA47" s="22">
        <f>'Cumulative Cases'!O48</f>
        <v>6746</v>
      </c>
      <c r="AB47" s="39">
        <f t="shared" ref="AB47:AB52" si="100">((AA47-AA46)/AA46)*100</f>
        <v>0.2228495023027782</v>
      </c>
      <c r="AC47" s="22">
        <f>'Cumulative Cases'!P48</f>
        <v>74493</v>
      </c>
      <c r="AD47" s="39">
        <f t="shared" ref="AD47:AD52" si="101">((AC47-AC46)/AC46)*100</f>
        <v>9.2464949844547419</v>
      </c>
      <c r="AE47">
        <f>'Cumulative Cases'!Q48</f>
        <v>99399</v>
      </c>
      <c r="AF47" s="15">
        <f t="shared" si="72"/>
        <v>6.2431860450202015</v>
      </c>
      <c r="AG47">
        <f>'Cumulative Cases'!R48</f>
        <v>117589</v>
      </c>
      <c r="AH47" s="15">
        <f t="shared" si="73"/>
        <v>2.5607703243700559</v>
      </c>
    </row>
    <row r="48" spans="2:34" x14ac:dyDescent="0.3">
      <c r="B48" s="2">
        <v>43951</v>
      </c>
      <c r="C48" s="21">
        <f>'Cumulative Cases'!C49</f>
        <v>82862</v>
      </c>
      <c r="D48" s="38">
        <f t="shared" si="88"/>
        <v>4.8275362668662048E-3</v>
      </c>
      <c r="E48" s="21">
        <f>'Cumulative Cases'!D49</f>
        <v>205463</v>
      </c>
      <c r="F48" s="38">
        <f t="shared" si="89"/>
        <v>0.91949054722458257</v>
      </c>
      <c r="G48" s="22">
        <f>'Cumulative Cases'!E49</f>
        <v>239639</v>
      </c>
      <c r="H48" s="39">
        <f t="shared" si="90"/>
        <v>1.1566110452133609</v>
      </c>
      <c r="I48" s="22">
        <f>'Cumulative Cases'!F49</f>
        <v>1076129</v>
      </c>
      <c r="J48" s="39">
        <f t="shared" si="91"/>
        <v>2.5926321389143645</v>
      </c>
      <c r="K48" s="22">
        <f>'Cumulative Cases'!G49</f>
        <v>168935</v>
      </c>
      <c r="L48" s="39">
        <f t="shared" si="92"/>
        <v>0</v>
      </c>
      <c r="M48" s="22">
        <f>'Cumulative Cases'!H49</f>
        <v>94640</v>
      </c>
      <c r="N48" s="39">
        <f t="shared" si="93"/>
        <v>1.0495745112484918</v>
      </c>
      <c r="O48" s="22">
        <f>'Cumulative Cases'!I49</f>
        <v>161576</v>
      </c>
      <c r="P48" s="39">
        <f t="shared" si="94"/>
        <v>1.0197255306511614</v>
      </c>
      <c r="Q48" s="22">
        <f>'Cumulative Cases'!J49</f>
        <v>10765</v>
      </c>
      <c r="R48" s="39">
        <f t="shared" si="95"/>
        <v>3.7171266610909769E-2</v>
      </c>
      <c r="S48" s="22">
        <f>'Cumulative Cases'!K49</f>
        <v>171253</v>
      </c>
      <c r="T48" s="39">
        <f t="shared" si="96"/>
        <v>3.6508676257860682</v>
      </c>
      <c r="U48" s="22">
        <f>'Cumulative Cases'!L49</f>
        <v>53907</v>
      </c>
      <c r="V48" s="39">
        <f t="shared" si="97"/>
        <v>5.0839197645178267</v>
      </c>
      <c r="W48" s="22">
        <f>'Cumulative Cases'!M49</f>
        <v>34856</v>
      </c>
      <c r="X48" s="39">
        <f t="shared" si="98"/>
        <v>5.4293578536644382</v>
      </c>
      <c r="Y48" s="22">
        <f>'Cumulative Cases'!N49</f>
        <v>14305</v>
      </c>
      <c r="Z48" s="39">
        <f t="shared" si="99"/>
        <v>1.3173737516821304</v>
      </c>
      <c r="AA48" s="22">
        <f>'Cumulative Cases'!O49</f>
        <v>6754</v>
      </c>
      <c r="AB48" s="39">
        <f t="shared" si="100"/>
        <v>0.11858879335902757</v>
      </c>
      <c r="AC48" s="22">
        <f>'Cumulative Cases'!P49</f>
        <v>80246</v>
      </c>
      <c r="AD48" s="39">
        <f t="shared" si="101"/>
        <v>7.7228732901077954</v>
      </c>
      <c r="AE48">
        <f>'Cumulative Cases'!Q49</f>
        <v>106498</v>
      </c>
      <c r="AF48" s="15">
        <f t="shared" si="72"/>
        <v>7.1419229569713982</v>
      </c>
      <c r="AG48">
        <f>'Cumulative Cases'!R49</f>
        <v>120204</v>
      </c>
      <c r="AH48" s="15">
        <f t="shared" si="73"/>
        <v>2.2238474687258161</v>
      </c>
    </row>
    <row r="49" spans="2:34" x14ac:dyDescent="0.3">
      <c r="B49" s="2">
        <v>43952</v>
      </c>
      <c r="C49" s="21">
        <f>'Cumulative Cases'!C50</f>
        <v>82874</v>
      </c>
      <c r="D49" s="38">
        <f t="shared" si="88"/>
        <v>1.4481909681156622E-2</v>
      </c>
      <c r="E49" s="21">
        <f>'Cumulative Cases'!D50</f>
        <v>207428</v>
      </c>
      <c r="F49" s="38">
        <f t="shared" si="89"/>
        <v>0.95637657388434905</v>
      </c>
      <c r="G49" s="22">
        <f>'Cumulative Cases'!E50</f>
        <v>242988</v>
      </c>
      <c r="H49" s="39">
        <f t="shared" si="90"/>
        <v>1.3975187678132523</v>
      </c>
      <c r="I49" s="22">
        <f>'Cumulative Cases'!F50</f>
        <v>1111543</v>
      </c>
      <c r="J49" s="39">
        <f t="shared" si="91"/>
        <v>3.2908694032035197</v>
      </c>
      <c r="K49" s="22">
        <f>'Cumulative Cases'!G50</f>
        <v>168935</v>
      </c>
      <c r="L49" s="39">
        <f t="shared" si="92"/>
        <v>0</v>
      </c>
      <c r="M49" s="22">
        <f>'Cumulative Cases'!H50</f>
        <v>95646</v>
      </c>
      <c r="N49" s="39">
        <f t="shared" si="93"/>
        <v>1.0629754860524092</v>
      </c>
      <c r="O49" s="22">
        <f>'Cumulative Cases'!I50</f>
        <v>163045</v>
      </c>
      <c r="P49" s="39">
        <f t="shared" si="94"/>
        <v>0.90916967866514831</v>
      </c>
      <c r="Q49" s="22">
        <f>'Cumulative Cases'!J50</f>
        <v>10774</v>
      </c>
      <c r="R49" s="39">
        <f t="shared" si="95"/>
        <v>8.3604273107292154E-2</v>
      </c>
      <c r="S49" s="22">
        <f>'Cumulative Cases'!K50</f>
        <v>177454</v>
      </c>
      <c r="T49" s="39">
        <f t="shared" si="96"/>
        <v>3.6209584649611979</v>
      </c>
      <c r="U49" s="22">
        <f>'Cumulative Cases'!L50</f>
        <v>54504</v>
      </c>
      <c r="V49" s="39">
        <f t="shared" si="97"/>
        <v>1.1074628526907451</v>
      </c>
      <c r="W49" s="22">
        <f>'Cumulative Cases'!M50</f>
        <v>37257</v>
      </c>
      <c r="X49" s="39">
        <f t="shared" si="98"/>
        <v>6.8883406013311914</v>
      </c>
      <c r="Y49" s="22">
        <f>'Cumulative Cases'!N50</f>
        <v>14571</v>
      </c>
      <c r="Z49" s="39">
        <f t="shared" si="99"/>
        <v>1.8594896889199581</v>
      </c>
      <c r="AA49" s="22">
        <f>'Cumulative Cases'!O50</f>
        <v>6767</v>
      </c>
      <c r="AB49" s="39">
        <f t="shared" si="100"/>
        <v>0.19247853124074624</v>
      </c>
      <c r="AC49" s="22">
        <f>'Cumulative Cases'!P50</f>
        <v>87479</v>
      </c>
      <c r="AD49" s="39">
        <f t="shared" si="101"/>
        <v>9.0135333848416135</v>
      </c>
      <c r="AE49">
        <f>'Cumulative Cases'!Q50</f>
        <v>114431</v>
      </c>
      <c r="AF49" s="15">
        <f t="shared" si="72"/>
        <v>7.4489661777685967</v>
      </c>
      <c r="AG49">
        <f>'Cumulative Cases'!R50</f>
        <v>122392</v>
      </c>
      <c r="AH49" s="15">
        <f t="shared" si="73"/>
        <v>1.820238927157166</v>
      </c>
    </row>
    <row r="50" spans="2:34" x14ac:dyDescent="0.3">
      <c r="B50" s="2">
        <v>43953</v>
      </c>
      <c r="C50" s="21">
        <f>'Cumulative Cases'!C51</f>
        <v>82875</v>
      </c>
      <c r="D50" s="38">
        <f t="shared" si="88"/>
        <v>1.2066510606462823E-3</v>
      </c>
      <c r="E50" s="21">
        <f>'Cumulative Cases'!D51</f>
        <v>209328</v>
      </c>
      <c r="F50" s="38">
        <f t="shared" si="89"/>
        <v>0.91598048479472394</v>
      </c>
      <c r="G50" s="22">
        <f>'Cumulative Cases'!E51</f>
        <v>245567</v>
      </c>
      <c r="H50" s="39">
        <f t="shared" si="90"/>
        <v>1.0613692857260442</v>
      </c>
      <c r="I50" s="22">
        <f>'Cumulative Cases'!F51</f>
        <v>1147358</v>
      </c>
      <c r="J50" s="39">
        <f t="shared" si="91"/>
        <v>3.2220975706742787</v>
      </c>
      <c r="K50" s="22">
        <f>'Cumulative Cases'!G51</f>
        <v>168935</v>
      </c>
      <c r="L50" s="39">
        <f t="shared" si="92"/>
        <v>0</v>
      </c>
      <c r="M50" s="22">
        <f>'Cumulative Cases'!H51</f>
        <v>96448</v>
      </c>
      <c r="N50" s="39">
        <f t="shared" si="93"/>
        <v>0.83850866737762175</v>
      </c>
      <c r="O50" s="22">
        <f>'Cumulative Cases'!I51</f>
        <v>164076</v>
      </c>
      <c r="P50" s="39">
        <f t="shared" si="94"/>
        <v>0.63234076481952839</v>
      </c>
      <c r="Q50" s="22">
        <f>'Cumulative Cases'!J51</f>
        <v>10780</v>
      </c>
      <c r="R50" s="39">
        <f t="shared" si="95"/>
        <v>5.5689623166883244E-2</v>
      </c>
      <c r="S50" s="22">
        <f>'Cumulative Cases'!K51</f>
        <v>182260</v>
      </c>
      <c r="T50" s="39">
        <f t="shared" si="96"/>
        <v>2.7083075050435603</v>
      </c>
      <c r="U50" s="22">
        <f>'Cumulative Cases'!L51</f>
        <v>56580</v>
      </c>
      <c r="V50" s="39">
        <f t="shared" si="97"/>
        <v>3.8088947600176137</v>
      </c>
      <c r="W50" s="22">
        <f>'Cumulative Cases'!M51</f>
        <v>39699</v>
      </c>
      <c r="X50" s="39">
        <f t="shared" si="98"/>
        <v>6.5544729849424259</v>
      </c>
      <c r="Y50" s="22">
        <f>'Cumulative Cases'!N51</f>
        <v>14877</v>
      </c>
      <c r="Z50" s="39">
        <f t="shared" si="99"/>
        <v>2.1000617665225447</v>
      </c>
      <c r="AA50" s="22">
        <f>'Cumulative Cases'!O51</f>
        <v>6783</v>
      </c>
      <c r="AB50" s="39">
        <f t="shared" si="100"/>
        <v>0.2364415546032215</v>
      </c>
      <c r="AC50" s="22">
        <f>'Cumulative Cases'!P51</f>
        <v>92630</v>
      </c>
      <c r="AD50" s="39">
        <f t="shared" si="101"/>
        <v>5.8882703277357988</v>
      </c>
      <c r="AE50">
        <f>'Cumulative Cases'!Q51</f>
        <v>124054</v>
      </c>
      <c r="AF50" s="15">
        <f t="shared" si="72"/>
        <v>8.4094345063837608</v>
      </c>
      <c r="AG50">
        <f>'Cumulative Cases'!R51</f>
        <v>124375</v>
      </c>
      <c r="AH50" s="15">
        <f t="shared" si="73"/>
        <v>1.6202039348977058</v>
      </c>
    </row>
    <row r="51" spans="2:34" x14ac:dyDescent="0.3">
      <c r="B51" s="2">
        <v>43954</v>
      </c>
      <c r="C51" s="21">
        <f>'Cumulative Cases'!C52</f>
        <v>82877</v>
      </c>
      <c r="D51" s="38">
        <f t="shared" si="88"/>
        <v>2.4132730015082957E-3</v>
      </c>
      <c r="E51" s="21">
        <f>'Cumulative Cases'!D52</f>
        <v>210717</v>
      </c>
      <c r="F51" s="38">
        <f t="shared" si="89"/>
        <v>0.66355193762898412</v>
      </c>
      <c r="G51" s="22">
        <f>'Cumulative Cases'!E52</f>
        <v>247122</v>
      </c>
      <c r="H51" s="39">
        <f t="shared" si="90"/>
        <v>0.63322840609691045</v>
      </c>
      <c r="I51" s="22">
        <f>'Cumulative Cases'!F52</f>
        <v>1171350</v>
      </c>
      <c r="J51" s="39">
        <f t="shared" si="91"/>
        <v>2.0910648638001392</v>
      </c>
      <c r="K51" s="22">
        <f>'Cumulative Cases'!G52</f>
        <v>168935</v>
      </c>
      <c r="L51" s="39">
        <f t="shared" si="92"/>
        <v>0</v>
      </c>
      <c r="M51" s="22">
        <f>'Cumulative Cases'!H52</f>
        <v>97424</v>
      </c>
      <c r="N51" s="39">
        <f t="shared" si="93"/>
        <v>1.0119442601194426</v>
      </c>
      <c r="O51" s="22">
        <f>'Cumulative Cases'!I52</f>
        <v>164983</v>
      </c>
      <c r="P51" s="39">
        <f t="shared" si="94"/>
        <v>0.5527926083034691</v>
      </c>
      <c r="Q51" s="22">
        <f>'Cumulative Cases'!J52</f>
        <v>10793</v>
      </c>
      <c r="R51" s="39">
        <f t="shared" si="95"/>
        <v>0.12059369202226346</v>
      </c>
      <c r="S51" s="22">
        <f>'Cumulative Cases'!K52</f>
        <v>186599</v>
      </c>
      <c r="T51" s="39">
        <f t="shared" si="96"/>
        <v>2.3806649840886642</v>
      </c>
      <c r="U51" s="22">
        <f>'Cumulative Cases'!L52</f>
        <v>58014</v>
      </c>
      <c r="V51" s="39">
        <f t="shared" si="97"/>
        <v>2.5344644750795333</v>
      </c>
      <c r="W51" s="22">
        <f>'Cumulative Cases'!M52</f>
        <v>42505</v>
      </c>
      <c r="X51" s="39">
        <f t="shared" si="98"/>
        <v>7.0681881155696606</v>
      </c>
      <c r="Y51" s="22">
        <f>'Cumulative Cases'!N52</f>
        <v>15077</v>
      </c>
      <c r="Z51" s="39">
        <f t="shared" si="99"/>
        <v>1.3443570612354641</v>
      </c>
      <c r="AA51" s="22">
        <f>'Cumulative Cases'!O52</f>
        <v>6801</v>
      </c>
      <c r="AB51" s="39">
        <f t="shared" si="100"/>
        <v>0.26536930561698363</v>
      </c>
      <c r="AC51" s="22">
        <f>'Cumulative Cases'!P52</f>
        <v>97100</v>
      </c>
      <c r="AD51" s="39">
        <f t="shared" si="101"/>
        <v>4.825650437223362</v>
      </c>
      <c r="AE51">
        <f>'Cumulative Cases'!Q52</f>
        <v>134687</v>
      </c>
      <c r="AF51" s="15">
        <f t="shared" si="72"/>
        <v>8.5712673513147504</v>
      </c>
      <c r="AG51">
        <f>'Cumulative Cases'!R52</f>
        <v>126045</v>
      </c>
      <c r="AH51" s="15">
        <f t="shared" si="73"/>
        <v>1.3427135678391959</v>
      </c>
    </row>
    <row r="52" spans="2:34" x14ac:dyDescent="0.3">
      <c r="B52" s="2">
        <v>43955</v>
      </c>
      <c r="C52" s="21">
        <f>'Cumulative Cases'!C53</f>
        <v>82880</v>
      </c>
      <c r="D52" s="38">
        <f t="shared" si="88"/>
        <v>3.6198221460718898E-3</v>
      </c>
      <c r="E52" s="21">
        <f>'Cumulative Cases'!D53</f>
        <v>211938</v>
      </c>
      <c r="F52" s="38">
        <f t="shared" si="89"/>
        <v>0.57945016301484931</v>
      </c>
      <c r="G52" s="22">
        <f>'Cumulative Cases'!E53</f>
        <v>248301</v>
      </c>
      <c r="H52" s="39">
        <f t="shared" si="90"/>
        <v>0.47709228640104884</v>
      </c>
      <c r="I52" s="22">
        <f>'Cumulative Cases'!F53</f>
        <v>1200794</v>
      </c>
      <c r="J52" s="39">
        <f t="shared" si="91"/>
        <v>2.5136807956631237</v>
      </c>
      <c r="K52" s="22">
        <f>'Cumulative Cases'!G53</f>
        <v>168935</v>
      </c>
      <c r="L52" s="39">
        <f t="shared" si="92"/>
        <v>0</v>
      </c>
      <c r="M52" s="22">
        <f>'Cumulative Cases'!H53</f>
        <v>98467</v>
      </c>
      <c r="N52" s="39">
        <f t="shared" si="93"/>
        <v>1.0705780916406635</v>
      </c>
      <c r="O52" s="22">
        <f>'Cumulative Cases'!I53</f>
        <v>165681</v>
      </c>
      <c r="P52" s="39">
        <f t="shared" si="94"/>
        <v>0.42307389246164756</v>
      </c>
      <c r="Q52" s="22">
        <f>'Cumulative Cases'!J53</f>
        <v>10801</v>
      </c>
      <c r="R52" s="39">
        <f t="shared" si="95"/>
        <v>7.412211618641712E-2</v>
      </c>
      <c r="S52" s="22">
        <f>'Cumulative Cases'!K53</f>
        <v>190584</v>
      </c>
      <c r="T52" s="39">
        <f t="shared" si="96"/>
        <v>2.1355955819698926</v>
      </c>
      <c r="U52" s="22">
        <f>'Cumulative Cases'!L53</f>
        <v>60577</v>
      </c>
      <c r="V52" s="39">
        <f t="shared" si="97"/>
        <v>4.4178991277967388</v>
      </c>
      <c r="W52" s="22">
        <f>'Cumulative Cases'!M53</f>
        <v>44870</v>
      </c>
      <c r="X52" s="39">
        <f t="shared" si="98"/>
        <v>5.5640512880837552</v>
      </c>
      <c r="Y52" s="22">
        <f>'Cumulative Cases'!N53</f>
        <v>15253</v>
      </c>
      <c r="Z52" s="39">
        <f t="shared" si="99"/>
        <v>1.1673409829541685</v>
      </c>
      <c r="AA52" s="22">
        <f>'Cumulative Cases'!O53</f>
        <v>6825</v>
      </c>
      <c r="AB52" s="39">
        <f t="shared" si="100"/>
        <v>0.35288928098808997</v>
      </c>
      <c r="AC52" s="22">
        <f>'Cumulative Cases'!P53</f>
        <v>102514</v>
      </c>
      <c r="AD52" s="39">
        <f t="shared" si="101"/>
        <v>5.5756951596292481</v>
      </c>
      <c r="AE52">
        <f>'Cumulative Cases'!Q53</f>
        <v>145268</v>
      </c>
      <c r="AF52" s="15">
        <f t="shared" si="72"/>
        <v>7.8559920408057202</v>
      </c>
      <c r="AG52">
        <f>'Cumulative Cases'!R53</f>
        <v>127659</v>
      </c>
      <c r="AH52" s="15">
        <f t="shared" si="73"/>
        <v>1.2804950612876353</v>
      </c>
    </row>
    <row r="53" spans="2:34" x14ac:dyDescent="0.3">
      <c r="B53" s="2">
        <v>43956</v>
      </c>
      <c r="C53" s="21">
        <f>'Cumulative Cases'!C54</f>
        <v>82881</v>
      </c>
      <c r="D53" s="38">
        <f t="shared" ref="D53:D58" si="102">((C53-C52)/C52)*100</f>
        <v>1.2065637065637065E-3</v>
      </c>
      <c r="E53" s="21">
        <f>'Cumulative Cases'!D54</f>
        <v>213013</v>
      </c>
      <c r="F53" s="38">
        <f t="shared" ref="F53:F58" si="103">((E53-E52)/E52)*100</f>
        <v>0.50722381073710232</v>
      </c>
      <c r="G53" s="22">
        <f>'Cumulative Cases'!E54</f>
        <v>250561</v>
      </c>
      <c r="H53" s="39">
        <f t="shared" ref="H53:H58" si="104">((G53-G52)/G52)*100</f>
        <v>0.9101856214836026</v>
      </c>
      <c r="I53" s="22">
        <f>'Cumulative Cases'!F54</f>
        <v>1224570</v>
      </c>
      <c r="J53" s="39">
        <f t="shared" ref="J53:J58" si="105">((I53-I52)/I52)*100</f>
        <v>1.980023217970776</v>
      </c>
      <c r="K53" s="22">
        <f>'Cumulative Cases'!G54</f>
        <v>169462</v>
      </c>
      <c r="L53" s="39">
        <f t="shared" ref="L53:L58" si="106">((K53-K52)/K52)*100</f>
        <v>0.31195430195045432</v>
      </c>
      <c r="M53" s="22">
        <f>'Cumulative Cases'!H54</f>
        <v>99970</v>
      </c>
      <c r="N53" s="39">
        <f t="shared" ref="N53:N58" si="107">((M53-M52)/M52)*100</f>
        <v>1.5263997075162237</v>
      </c>
      <c r="O53" s="22">
        <f>'Cumulative Cases'!I54</f>
        <v>166171</v>
      </c>
      <c r="P53" s="39">
        <f t="shared" ref="P53:P58" si="108">((O53-O52)/O52)*100</f>
        <v>0.29574905994048806</v>
      </c>
      <c r="Q53" s="22">
        <f>'Cumulative Cases'!J54</f>
        <v>10804</v>
      </c>
      <c r="R53" s="39">
        <f t="shared" ref="R53:R58" si="109">((Q53-Q52)/Q52)*100</f>
        <v>2.7775205999444493E-2</v>
      </c>
      <c r="S53" s="22">
        <f>'Cumulative Cases'!K54</f>
        <v>194990</v>
      </c>
      <c r="T53" s="39">
        <f t="shared" ref="T53:T58" si="110">((S53-S52)/S52)*100</f>
        <v>2.3118414977122947</v>
      </c>
      <c r="U53" s="22">
        <f>'Cumulative Cases'!L54</f>
        <v>62052</v>
      </c>
      <c r="V53" s="39">
        <f t="shared" ref="V53:V58" si="111">((U53-U52)/U52)*100</f>
        <v>2.4349175429618501</v>
      </c>
      <c r="W53" s="22">
        <f>'Cumulative Cases'!M54</f>
        <v>49393</v>
      </c>
      <c r="X53" s="39">
        <f t="shared" ref="X53:X58" si="112">((W53-W52)/W52)*100</f>
        <v>10.080231780699799</v>
      </c>
      <c r="Y53" s="22">
        <f>'Cumulative Cases'!N54</f>
        <v>15374</v>
      </c>
      <c r="Z53" s="39">
        <f t="shared" ref="Z53:Z58" si="113">((Y53-Y52)/Y52)*100</f>
        <v>0.79328656657706687</v>
      </c>
      <c r="AA53" s="22">
        <f>'Cumulative Cases'!O54</f>
        <v>6851</v>
      </c>
      <c r="AB53" s="39">
        <f t="shared" ref="AB53:AB58" si="114">((AA53-AA52)/AA52)*100</f>
        <v>0.38095238095238093</v>
      </c>
      <c r="AC53" s="22">
        <f>'Cumulative Cases'!P54</f>
        <v>109539</v>
      </c>
      <c r="AD53" s="39">
        <f t="shared" ref="AD53:AD58" si="115">((AC53-AC52)/AC52)*100</f>
        <v>6.8527225549681017</v>
      </c>
      <c r="AE53">
        <f>'Cumulative Cases'!Q54</f>
        <v>155370</v>
      </c>
      <c r="AF53" s="15">
        <f t="shared" si="72"/>
        <v>6.9540435608668112</v>
      </c>
      <c r="AG53">
        <f>'Cumulative Cases'!R54</f>
        <v>129491</v>
      </c>
      <c r="AH53" s="15">
        <f t="shared" si="73"/>
        <v>1.4350731244957269</v>
      </c>
    </row>
    <row r="54" spans="2:34" x14ac:dyDescent="0.3">
      <c r="B54" s="2">
        <v>43957</v>
      </c>
      <c r="C54" s="21">
        <f>'Cumulative Cases'!C55</f>
        <v>82883</v>
      </c>
      <c r="D54" s="38">
        <f t="shared" si="102"/>
        <v>2.4130982975591512E-3</v>
      </c>
      <c r="E54" s="21">
        <f>'Cumulative Cases'!D55</f>
        <v>214457</v>
      </c>
      <c r="F54" s="38">
        <f t="shared" si="103"/>
        <v>0.67789289855548718</v>
      </c>
      <c r="G54" s="22">
        <f>'Cumulative Cases'!E55</f>
        <v>253682</v>
      </c>
      <c r="H54" s="39">
        <f t="shared" si="104"/>
        <v>1.2456048626881278</v>
      </c>
      <c r="I54" s="22">
        <f>'Cumulative Cases'!F55</f>
        <v>1246462</v>
      </c>
      <c r="J54" s="39">
        <f t="shared" si="105"/>
        <v>1.7877295703798066</v>
      </c>
      <c r="K54" s="22">
        <f>'Cumulative Cases'!G55</f>
        <v>170551</v>
      </c>
      <c r="L54" s="39">
        <f t="shared" si="106"/>
        <v>0.64262194474277423</v>
      </c>
      <c r="M54" s="22">
        <f>'Cumulative Cases'!H55</f>
        <v>101650</v>
      </c>
      <c r="N54" s="39">
        <f t="shared" si="107"/>
        <v>1.6805041512453736</v>
      </c>
      <c r="O54" s="22">
        <f>'Cumulative Cases'!I55</f>
        <v>167018</v>
      </c>
      <c r="P54" s="39">
        <f t="shared" si="108"/>
        <v>0.50971589507194404</v>
      </c>
      <c r="Q54" s="22">
        <f>'Cumulative Cases'!J55</f>
        <v>10806</v>
      </c>
      <c r="R54" s="39">
        <f t="shared" si="109"/>
        <v>1.8511662347278787E-2</v>
      </c>
      <c r="S54" s="22">
        <f>'Cumulative Cases'!K55</f>
        <v>201101</v>
      </c>
      <c r="T54" s="39">
        <f t="shared" si="110"/>
        <v>3.1340068721472893</v>
      </c>
      <c r="U54" s="22">
        <f>'Cumulative Cases'!L55</f>
        <v>63375</v>
      </c>
      <c r="V54" s="39">
        <f t="shared" si="111"/>
        <v>2.1320827692902724</v>
      </c>
      <c r="W54" s="22">
        <f>'Cumulative Cases'!M55</f>
        <v>52559</v>
      </c>
      <c r="X54" s="39">
        <f t="shared" si="112"/>
        <v>6.4098151559937646</v>
      </c>
      <c r="Y54" s="22">
        <f>'Cumulative Cases'!N55</f>
        <v>15477</v>
      </c>
      <c r="Z54" s="39">
        <f t="shared" si="113"/>
        <v>0.66996227396903862</v>
      </c>
      <c r="AA54" s="22">
        <f>'Cumulative Cases'!O55</f>
        <v>6875</v>
      </c>
      <c r="AB54" s="39">
        <f t="shared" si="114"/>
        <v>0.35031382279959133</v>
      </c>
      <c r="AC54" s="22">
        <f>'Cumulative Cases'!P55</f>
        <v>121600</v>
      </c>
      <c r="AD54" s="39">
        <f t="shared" si="115"/>
        <v>11.010690256438346</v>
      </c>
      <c r="AE54">
        <f>'Cumulative Cases'!Q55</f>
        <v>165929</v>
      </c>
      <c r="AF54" s="15">
        <f t="shared" si="72"/>
        <v>6.7960352706442686</v>
      </c>
      <c r="AG54">
        <f>'Cumulative Cases'!R55</f>
        <v>131744</v>
      </c>
      <c r="AH54" s="15">
        <f t="shared" si="73"/>
        <v>1.7398892587129609</v>
      </c>
    </row>
    <row r="55" spans="2:34" x14ac:dyDescent="0.3">
      <c r="B55" s="2">
        <v>43958</v>
      </c>
      <c r="C55" s="21">
        <f>'Cumulative Cases'!C56</f>
        <v>82885</v>
      </c>
      <c r="D55" s="38">
        <f t="shared" si="102"/>
        <v>2.4130400685303376E-3</v>
      </c>
      <c r="E55" s="21">
        <f>'Cumulative Cases'!D56</f>
        <v>215858</v>
      </c>
      <c r="F55" s="38">
        <f t="shared" si="103"/>
        <v>0.65327781326792789</v>
      </c>
      <c r="G55" s="22">
        <f>'Cumulative Cases'!E56</f>
        <v>256855</v>
      </c>
      <c r="H55" s="39">
        <f t="shared" si="104"/>
        <v>1.2507785337548585</v>
      </c>
      <c r="I55" s="22">
        <f>'Cumulative Cases'!F56</f>
        <v>1277606</v>
      </c>
      <c r="J55" s="39">
        <f t="shared" si="105"/>
        <v>2.4985920148387999</v>
      </c>
      <c r="K55" s="22">
        <f>'Cumulative Cases'!G56</f>
        <v>174191</v>
      </c>
      <c r="L55" s="39">
        <f t="shared" si="106"/>
        <v>2.1342589606627929</v>
      </c>
      <c r="M55" s="22">
        <f>'Cumulative Cases'!H56</f>
        <v>103135</v>
      </c>
      <c r="N55" s="39">
        <f t="shared" si="107"/>
        <v>1.4608952287260206</v>
      </c>
      <c r="O55" s="22">
        <f>'Cumulative Cases'!I56</f>
        <v>168145</v>
      </c>
      <c r="P55" s="39">
        <f t="shared" si="108"/>
        <v>0.6747775688847909</v>
      </c>
      <c r="Q55" s="22">
        <f>'Cumulative Cases'!J56</f>
        <v>10810</v>
      </c>
      <c r="R55" s="39">
        <f t="shared" si="109"/>
        <v>3.7016472330186935E-2</v>
      </c>
      <c r="S55" s="22">
        <f>'Cumulative Cases'!K56</f>
        <v>206715</v>
      </c>
      <c r="T55" s="39">
        <f t="shared" si="110"/>
        <v>2.791632065479535</v>
      </c>
      <c r="U55" s="22">
        <f>'Cumulative Cases'!L56</f>
        <v>64817</v>
      </c>
      <c r="V55" s="39">
        <f t="shared" si="111"/>
        <v>2.2753451676528598</v>
      </c>
      <c r="W55" s="22">
        <f>'Cumulative Cases'!M56</f>
        <v>56325</v>
      </c>
      <c r="X55" s="39">
        <f t="shared" si="112"/>
        <v>7.165280922391978</v>
      </c>
      <c r="Y55" s="22">
        <f>'Cumulative Cases'!N56</f>
        <v>15574</v>
      </c>
      <c r="Z55" s="39">
        <f t="shared" si="113"/>
        <v>0.62673644763197001</v>
      </c>
      <c r="AA55" s="22">
        <f>'Cumulative Cases'!O56</f>
        <v>6897</v>
      </c>
      <c r="AB55" s="39">
        <f t="shared" si="114"/>
        <v>0.32</v>
      </c>
      <c r="AC55" s="22">
        <f>'Cumulative Cases'!P56</f>
        <v>127655</v>
      </c>
      <c r="AD55" s="39">
        <f t="shared" si="115"/>
        <v>4.9794407894736841</v>
      </c>
      <c r="AE55">
        <f>'Cumulative Cases'!Q56</f>
        <v>177160</v>
      </c>
      <c r="AF55" s="15">
        <f t="shared" si="72"/>
        <v>6.7685576360973663</v>
      </c>
      <c r="AG55">
        <f>'Cumulative Cases'!R56</f>
        <v>133721</v>
      </c>
      <c r="AH55" s="15">
        <f t="shared" si="73"/>
        <v>1.5006376001943162</v>
      </c>
    </row>
    <row r="56" spans="2:34" x14ac:dyDescent="0.3">
      <c r="B56" s="2">
        <v>43959</v>
      </c>
      <c r="C56" s="21">
        <f>'Cumulative Cases'!C57</f>
        <v>82887</v>
      </c>
      <c r="D56" s="38">
        <f t="shared" si="102"/>
        <v>2.4129818423116365E-3</v>
      </c>
      <c r="E56" s="21">
        <f>'Cumulative Cases'!D57</f>
        <v>217185</v>
      </c>
      <c r="F56" s="38">
        <f t="shared" si="103"/>
        <v>0.61475599699802652</v>
      </c>
      <c r="G56" s="22">
        <f>'Cumulative Cases'!E57</f>
        <v>260117</v>
      </c>
      <c r="H56" s="39">
        <f t="shared" si="104"/>
        <v>1.2699772245040977</v>
      </c>
      <c r="I56" s="22">
        <f>'Cumulative Cases'!F57</f>
        <v>1303819</v>
      </c>
      <c r="J56" s="39">
        <f t="shared" si="105"/>
        <v>2.0517279975203624</v>
      </c>
      <c r="K56" s="22">
        <f>'Cumulative Cases'!G57</f>
        <v>174791</v>
      </c>
      <c r="L56" s="39">
        <f t="shared" si="106"/>
        <v>0.3444494836128158</v>
      </c>
      <c r="M56" s="22">
        <f>'Cumulative Cases'!H57</f>
        <v>104691</v>
      </c>
      <c r="N56" s="39">
        <f t="shared" si="107"/>
        <v>1.5087021864546468</v>
      </c>
      <c r="O56" s="22">
        <f>'Cumulative Cases'!I57</f>
        <v>169440</v>
      </c>
      <c r="P56" s="39">
        <f t="shared" si="108"/>
        <v>0.77016860447827762</v>
      </c>
      <c r="Q56" s="22">
        <f>'Cumulative Cases'!J57</f>
        <v>10822</v>
      </c>
      <c r="R56" s="39">
        <f t="shared" si="109"/>
        <v>0.11100832562442184</v>
      </c>
      <c r="S56" s="22">
        <f>'Cumulative Cases'!K57</f>
        <v>211364</v>
      </c>
      <c r="T56" s="39">
        <f t="shared" si="110"/>
        <v>2.2489901555281424</v>
      </c>
      <c r="U56" s="22">
        <f>'Cumulative Cases'!L57</f>
        <v>66202</v>
      </c>
      <c r="V56" s="39">
        <f t="shared" si="111"/>
        <v>2.1367851026736813</v>
      </c>
      <c r="W56" s="22">
        <f>'Cumulative Cases'!M57</f>
        <v>59642</v>
      </c>
      <c r="X56" s="39">
        <f t="shared" si="112"/>
        <v>5.8890368397691972</v>
      </c>
      <c r="Y56" s="22">
        <f>'Cumulative Cases'!N57</f>
        <v>15663</v>
      </c>
      <c r="Z56" s="39">
        <f t="shared" si="113"/>
        <v>0.57146526261718256</v>
      </c>
      <c r="AA56" s="22">
        <f>'Cumulative Cases'!O57</f>
        <v>6914</v>
      </c>
      <c r="AB56" s="39">
        <f t="shared" si="114"/>
        <v>0.24648397854139481</v>
      </c>
      <c r="AC56" s="22">
        <f>'Cumulative Cases'!P57</f>
        <v>140023</v>
      </c>
      <c r="AD56" s="39">
        <f t="shared" si="115"/>
        <v>9.6886138419960055</v>
      </c>
      <c r="AE56">
        <f>'Cumulative Cases'!Q57</f>
        <v>187859</v>
      </c>
      <c r="AF56" s="15">
        <f t="shared" si="72"/>
        <v>6.0391736283585464</v>
      </c>
      <c r="AG56">
        <f>'Cumulative Cases'!R57</f>
        <v>135569</v>
      </c>
      <c r="AH56" s="15">
        <f t="shared" si="73"/>
        <v>1.3819818876616239</v>
      </c>
    </row>
    <row r="57" spans="2:34" x14ac:dyDescent="0.3">
      <c r="B57" s="2">
        <v>43960</v>
      </c>
      <c r="C57" s="21">
        <f>'Cumulative Cases'!C58</f>
        <v>82887</v>
      </c>
      <c r="D57" s="38">
        <f t="shared" si="102"/>
        <v>0</v>
      </c>
      <c r="E57" s="21">
        <f>'Cumulative Cases'!D58</f>
        <v>218268</v>
      </c>
      <c r="F57" s="38">
        <f t="shared" si="103"/>
        <v>0.49865322190759032</v>
      </c>
      <c r="G57" s="22">
        <f>'Cumulative Cases'!E58</f>
        <v>262783</v>
      </c>
      <c r="H57" s="39">
        <f t="shared" si="104"/>
        <v>1.0249233998546807</v>
      </c>
      <c r="I57" s="22">
        <f>'Cumulative Cases'!F58</f>
        <v>1333230</v>
      </c>
      <c r="J57" s="39">
        <f t="shared" si="105"/>
        <v>2.2557578927749939</v>
      </c>
      <c r="K57" s="22">
        <f>'Cumulative Cases'!G58</f>
        <v>176079</v>
      </c>
      <c r="L57" s="39">
        <f t="shared" si="106"/>
        <v>0.73688004531125739</v>
      </c>
      <c r="M57" s="22">
        <f>'Cumulative Cases'!H58</f>
        <v>106220</v>
      </c>
      <c r="N57" s="39">
        <f t="shared" si="107"/>
        <v>1.4604884851610931</v>
      </c>
      <c r="O57" s="22">
        <f>'Cumulative Cases'!I58</f>
        <v>170595</v>
      </c>
      <c r="P57" s="39">
        <f t="shared" si="108"/>
        <v>0.681657223796034</v>
      </c>
      <c r="Q57" s="22">
        <f>'Cumulative Cases'!J58</f>
        <v>10840</v>
      </c>
      <c r="R57" s="39">
        <f t="shared" si="109"/>
        <v>0.16632785067455183</v>
      </c>
      <c r="S57" s="22">
        <f>'Cumulative Cases'!K58</f>
        <v>215260</v>
      </c>
      <c r="T57" s="39">
        <f t="shared" si="110"/>
        <v>1.8432656459945875</v>
      </c>
      <c r="U57" s="22">
        <f>'Cumulative Cases'!L58</f>
        <v>67732</v>
      </c>
      <c r="V57" s="39">
        <f t="shared" si="111"/>
        <v>2.3111084257273191</v>
      </c>
      <c r="W57" s="22">
        <f>'Cumulative Cases'!M58</f>
        <v>62808</v>
      </c>
      <c r="X57" s="39">
        <f t="shared" si="112"/>
        <v>5.3083397605714095</v>
      </c>
      <c r="Y57" s="22">
        <f>'Cumulative Cases'!N58</f>
        <v>15663</v>
      </c>
      <c r="Z57" s="39">
        <f t="shared" si="113"/>
        <v>0</v>
      </c>
      <c r="AA57" s="22">
        <f>'Cumulative Cases'!O58</f>
        <v>6929</v>
      </c>
      <c r="AB57" s="39">
        <f t="shared" si="114"/>
        <v>0.21695111368238354</v>
      </c>
      <c r="AC57" s="22">
        <f>'Cumulative Cases'!P58</f>
        <v>148670</v>
      </c>
      <c r="AD57" s="39">
        <f t="shared" si="115"/>
        <v>6.1754140391221446</v>
      </c>
      <c r="AE57">
        <f>'Cumulative Cases'!Q58</f>
        <v>198676</v>
      </c>
      <c r="AF57" s="15">
        <f t="shared" si="72"/>
        <v>5.7580419357070989</v>
      </c>
      <c r="AG57">
        <f>'Cumulative Cases'!R58</f>
        <v>137115</v>
      </c>
      <c r="AH57" s="15">
        <f t="shared" si="73"/>
        <v>1.1403787001453134</v>
      </c>
    </row>
    <row r="58" spans="2:34" x14ac:dyDescent="0.3">
      <c r="B58" s="2">
        <v>43961</v>
      </c>
      <c r="C58" s="21">
        <f>'Cumulative Cases'!C59</f>
        <v>82903</v>
      </c>
      <c r="D58" s="38">
        <f t="shared" si="102"/>
        <v>1.9303388951222751E-2</v>
      </c>
      <c r="E58" s="21">
        <f>'Cumulative Cases'!D59</f>
        <v>219070</v>
      </c>
      <c r="F58" s="38">
        <f t="shared" si="103"/>
        <v>0.36743819524621107</v>
      </c>
      <c r="G58" s="22">
        <f>'Cumulative Cases'!E59</f>
        <v>264663</v>
      </c>
      <c r="H58" s="39">
        <f t="shared" si="104"/>
        <v>0.71541918617262157</v>
      </c>
      <c r="I58" s="22">
        <f>'Cumulative Cases'!F59</f>
        <v>1353534</v>
      </c>
      <c r="J58" s="39">
        <f t="shared" si="105"/>
        <v>1.5229180261470263</v>
      </c>
      <c r="K58" s="22">
        <f>'Cumulative Cases'!G59</f>
        <v>176658</v>
      </c>
      <c r="L58" s="39">
        <f t="shared" si="106"/>
        <v>0.32882967304448568</v>
      </c>
      <c r="M58" s="22">
        <f>'Cumulative Cases'!H59</f>
        <v>107603</v>
      </c>
      <c r="N58" s="39">
        <f t="shared" si="107"/>
        <v>1.3020146864997175</v>
      </c>
      <c r="O58" s="22">
        <f>'Cumulative Cases'!I59</f>
        <v>171325</v>
      </c>
      <c r="P58" s="39">
        <f t="shared" si="108"/>
        <v>0.4279140654767139</v>
      </c>
      <c r="Q58" s="22">
        <f>'Cumulative Cases'!J59</f>
        <v>10874</v>
      </c>
      <c r="R58" s="39">
        <f t="shared" si="109"/>
        <v>0.31365313653136534</v>
      </c>
      <c r="S58" s="22">
        <f>'Cumulative Cases'!K59</f>
        <v>219183</v>
      </c>
      <c r="T58" s="39">
        <f t="shared" si="110"/>
        <v>1.8224472730651304</v>
      </c>
      <c r="U58" s="22">
        <f>'Cumulative Cases'!L59</f>
        <v>68974</v>
      </c>
      <c r="V58" s="39">
        <f t="shared" si="111"/>
        <v>1.8336975137305853</v>
      </c>
      <c r="W58" s="22">
        <f>'Cumulative Cases'!M59</f>
        <v>67138</v>
      </c>
      <c r="X58" s="39">
        <f t="shared" si="112"/>
        <v>6.8940262386957079</v>
      </c>
      <c r="Y58" s="22">
        <f>'Cumulative Cases'!N59</f>
        <v>15847</v>
      </c>
      <c r="Z58" s="39">
        <f t="shared" si="113"/>
        <v>1.1747430249632893</v>
      </c>
      <c r="AA58" s="22">
        <f>'Cumulative Cases'!O59</f>
        <v>6941</v>
      </c>
      <c r="AB58" s="39">
        <f t="shared" si="114"/>
        <v>0.17318516380430077</v>
      </c>
      <c r="AC58" s="22">
        <f>'Cumulative Cases'!P59</f>
        <v>156862</v>
      </c>
      <c r="AD58" s="39">
        <f t="shared" si="115"/>
        <v>5.5101903544763564</v>
      </c>
      <c r="AE58">
        <f>'Cumulative Cases'!Q59</f>
        <v>209688</v>
      </c>
      <c r="AF58" s="15">
        <f t="shared" si="72"/>
        <v>5.5426926251786828</v>
      </c>
      <c r="AG58">
        <f>'Cumulative Cases'!R59</f>
        <v>138657</v>
      </c>
      <c r="AH58" s="15">
        <f t="shared" si="73"/>
        <v>1.124603435072749</v>
      </c>
    </row>
    <row r="59" spans="2:34" x14ac:dyDescent="0.3">
      <c r="B59" s="2">
        <v>43962</v>
      </c>
      <c r="C59" s="21">
        <f>'Cumulative Cases'!C60</f>
        <v>82918</v>
      </c>
      <c r="D59" s="38">
        <f t="shared" ref="D59:D64" si="116">((C59-C58)/C58)*100</f>
        <v>1.8093434495735979E-2</v>
      </c>
      <c r="E59" s="21">
        <f>'Cumulative Cases'!D60</f>
        <v>219814</v>
      </c>
      <c r="F59" s="38">
        <f t="shared" ref="F59:F64" si="117">((E59-E58)/E58)*100</f>
        <v>0.33961747386680058</v>
      </c>
      <c r="G59" s="22">
        <f>'Cumulative Cases'!E60</f>
        <v>268143</v>
      </c>
      <c r="H59" s="39">
        <f t="shared" ref="H59:H64" si="118">((G59-G58)/G58)*100</f>
        <v>1.3148796771743689</v>
      </c>
      <c r="I59" s="22">
        <f>'Cumulative Cases'!F60</f>
        <v>1375401</v>
      </c>
      <c r="J59" s="39">
        <f t="shared" ref="J59:J64" si="119">((I59-I58)/I58)*100</f>
        <v>1.6155486304740037</v>
      </c>
      <c r="K59" s="22">
        <f>'Cumulative Cases'!G60</f>
        <v>176970</v>
      </c>
      <c r="L59" s="39">
        <f t="shared" ref="L59:L64" si="120">((K59-K58)/K58)*100</f>
        <v>0.17661243759127807</v>
      </c>
      <c r="M59" s="22">
        <f>'Cumulative Cases'!H60</f>
        <v>109286</v>
      </c>
      <c r="N59" s="39">
        <f t="shared" ref="N59:N64" si="121">((M59-M58)/M58)*100</f>
        <v>1.564082785795935</v>
      </c>
      <c r="O59" s="22">
        <f>'Cumulative Cases'!I60</f>
        <v>171880</v>
      </c>
      <c r="P59" s="39">
        <f t="shared" ref="P59:P64" si="122">((O59-O58)/O58)*100</f>
        <v>0.32394571720414417</v>
      </c>
      <c r="Q59" s="22">
        <f>'Cumulative Cases'!J60</f>
        <v>10909</v>
      </c>
      <c r="R59" s="39">
        <f t="shared" ref="R59:R64" si="123">((Q59-Q58)/Q58)*100</f>
        <v>0.32186867757954751</v>
      </c>
      <c r="S59" s="22">
        <f>'Cumulative Cases'!K60</f>
        <v>223060</v>
      </c>
      <c r="T59" s="39">
        <f t="shared" ref="T59:T64" si="124">((S59-S58)/S58)*100</f>
        <v>1.7688415616174613</v>
      </c>
      <c r="U59" s="22">
        <f>'Cumulative Cases'!L60</f>
        <v>70895</v>
      </c>
      <c r="V59" s="39">
        <f t="shared" ref="V59:V64" si="125">((U59-U58)/U58)*100</f>
        <v>2.7851074317858902</v>
      </c>
      <c r="W59" s="22">
        <f>'Cumulative Cases'!M60</f>
        <v>70765</v>
      </c>
      <c r="X59" s="39">
        <f t="shared" ref="X59:X64" si="126">((W59-W58)/W58)*100</f>
        <v>5.4023056987101192</v>
      </c>
      <c r="Y59" s="22">
        <f>'Cumulative Cases'!N60</f>
        <v>15968</v>
      </c>
      <c r="Z59" s="39">
        <f t="shared" ref="Z59:Z64" si="127">((Y59-Y58)/Y58)*100</f>
        <v>0.7635514608443239</v>
      </c>
      <c r="AA59" s="22">
        <f>'Cumulative Cases'!O60</f>
        <v>6948</v>
      </c>
      <c r="AB59" s="39">
        <f t="shared" ref="AB59:AB64" si="128">((AA59-AA58)/AA58)*100</f>
        <v>0.1008500216107189</v>
      </c>
      <c r="AC59" s="22">
        <f>'Cumulative Cases'!P60</f>
        <v>163510</v>
      </c>
      <c r="AD59" s="39">
        <f t="shared" ref="AD59:AD64" si="129">((AC59-AC58)/AC58)*100</f>
        <v>4.2381201310706222</v>
      </c>
      <c r="AE59">
        <f>'Cumulative Cases'!Q60</f>
        <v>221344</v>
      </c>
      <c r="AF59" s="15">
        <f t="shared" si="72"/>
        <v>5.5587348823013238</v>
      </c>
      <c r="AG59">
        <f>'Cumulative Cases'!R60</f>
        <v>139771</v>
      </c>
      <c r="AH59" s="15">
        <f t="shared" si="73"/>
        <v>0.80342139235667875</v>
      </c>
    </row>
    <row r="60" spans="2:34" x14ac:dyDescent="0.3">
      <c r="B60" s="2">
        <v>43963</v>
      </c>
      <c r="C60" s="21">
        <f>'Cumulative Cases'!C61</f>
        <v>82919</v>
      </c>
      <c r="D60" s="38">
        <f t="shared" si="116"/>
        <v>1.2060107576159578E-3</v>
      </c>
      <c r="E60" s="21">
        <f>'Cumulative Cases'!D61</f>
        <v>221216</v>
      </c>
      <c r="F60" s="38">
        <f t="shared" si="117"/>
        <v>0.63781196830047215</v>
      </c>
      <c r="G60" s="22">
        <f>'Cumulative Cases'!E61</f>
        <v>269520</v>
      </c>
      <c r="H60" s="39">
        <f t="shared" si="118"/>
        <v>0.51353195869368218</v>
      </c>
      <c r="I60" s="22">
        <f>'Cumulative Cases'!F61</f>
        <v>1395026</v>
      </c>
      <c r="J60" s="39">
        <f t="shared" si="119"/>
        <v>1.4268566040013058</v>
      </c>
      <c r="K60" s="22">
        <f>'Cumulative Cases'!G61</f>
        <v>177423</v>
      </c>
      <c r="L60" s="39">
        <f t="shared" si="120"/>
        <v>0.25597558908289542</v>
      </c>
      <c r="M60" s="22">
        <f>'Cumulative Cases'!H61</f>
        <v>110767</v>
      </c>
      <c r="N60" s="39">
        <f t="shared" si="121"/>
        <v>1.3551598557912266</v>
      </c>
      <c r="O60" s="22">
        <f>'Cumulative Cases'!I61</f>
        <v>172584</v>
      </c>
      <c r="P60" s="39">
        <f t="shared" si="122"/>
        <v>0.40958808471026298</v>
      </c>
      <c r="Q60" s="22">
        <f>'Cumulative Cases'!J61</f>
        <v>10936</v>
      </c>
      <c r="R60" s="39">
        <f t="shared" si="123"/>
        <v>0.24750206251718765</v>
      </c>
      <c r="S60" s="22">
        <f>'Cumulative Cases'!K61</f>
        <v>226463</v>
      </c>
      <c r="T60" s="39">
        <f t="shared" si="124"/>
        <v>1.5255984936788309</v>
      </c>
      <c r="U60" s="22">
        <f>'Cumulative Cases'!L61</f>
        <v>71368</v>
      </c>
      <c r="V60" s="39">
        <f t="shared" si="125"/>
        <v>0.66718386346004654</v>
      </c>
      <c r="W60" s="22">
        <f>'Cumulative Cases'!M61</f>
        <v>74243</v>
      </c>
      <c r="X60" s="39">
        <f t="shared" si="126"/>
        <v>4.9148590404861157</v>
      </c>
      <c r="Y60" s="22">
        <f>'Cumulative Cases'!N61</f>
        <v>16049</v>
      </c>
      <c r="Z60" s="39">
        <f t="shared" si="127"/>
        <v>0.50726452905811625</v>
      </c>
      <c r="AA60" s="22">
        <f>'Cumulative Cases'!O61</f>
        <v>6966</v>
      </c>
      <c r="AB60" s="39">
        <f t="shared" si="128"/>
        <v>0.2590673575129534</v>
      </c>
      <c r="AC60" s="22">
        <f>'Cumulative Cases'!P61</f>
        <v>172790</v>
      </c>
      <c r="AD60" s="39">
        <f t="shared" si="129"/>
        <v>5.6754938535869366</v>
      </c>
      <c r="AE60">
        <f>'Cumulative Cases'!Q61</f>
        <v>232243</v>
      </c>
      <c r="AF60" s="15">
        <f t="shared" si="72"/>
        <v>4.9240096862801792</v>
      </c>
      <c r="AG60">
        <f>'Cumulative Cases'!R61</f>
        <v>141475</v>
      </c>
      <c r="AH60" s="15">
        <f t="shared" si="73"/>
        <v>1.2191370169777707</v>
      </c>
    </row>
    <row r="61" spans="2:34" x14ac:dyDescent="0.3">
      <c r="B61" s="2">
        <v>43964</v>
      </c>
      <c r="C61" s="21">
        <f>'Cumulative Cases'!C62</f>
        <v>82926</v>
      </c>
      <c r="D61" s="38">
        <f t="shared" si="116"/>
        <v>8.441973492203235E-3</v>
      </c>
      <c r="E61" s="21">
        <f>'Cumulative Cases'!D62</f>
        <v>222104</v>
      </c>
      <c r="F61" s="38">
        <f t="shared" si="117"/>
        <v>0.40141761897873574</v>
      </c>
      <c r="G61" s="22">
        <f>'Cumulative Cases'!E62</f>
        <v>271095</v>
      </c>
      <c r="H61" s="39">
        <f t="shared" si="118"/>
        <v>0.58437221727515587</v>
      </c>
      <c r="I61" s="22">
        <f>'Cumulative Cases'!F62</f>
        <v>1418504</v>
      </c>
      <c r="J61" s="39">
        <f t="shared" si="119"/>
        <v>1.6829793853304527</v>
      </c>
      <c r="K61" s="22">
        <f>'Cumulative Cases'!G62</f>
        <v>178225</v>
      </c>
      <c r="L61" s="39">
        <f t="shared" si="120"/>
        <v>0.45202707653460938</v>
      </c>
      <c r="M61" s="22">
        <f>'Cumulative Cases'!H62</f>
        <v>112725</v>
      </c>
      <c r="N61" s="39">
        <f t="shared" si="121"/>
        <v>1.7676744878889923</v>
      </c>
      <c r="O61" s="22">
        <f>'Cumulative Cases'!I62</f>
        <v>173274</v>
      </c>
      <c r="P61" s="39">
        <f t="shared" si="122"/>
        <v>0.39980531219580034</v>
      </c>
      <c r="Q61" s="22">
        <f>'Cumulative Cases'!J62</f>
        <v>10962</v>
      </c>
      <c r="R61" s="39">
        <f t="shared" si="123"/>
        <v>0.23774689100219459</v>
      </c>
      <c r="S61" s="22">
        <f>'Cumulative Cases'!K62</f>
        <v>229705</v>
      </c>
      <c r="T61" s="39">
        <f t="shared" si="124"/>
        <v>1.4315804347730092</v>
      </c>
      <c r="U61" s="22">
        <f>'Cumulative Cases'!L62</f>
        <v>72485</v>
      </c>
      <c r="V61" s="39">
        <f t="shared" si="125"/>
        <v>1.5651272278892501</v>
      </c>
      <c r="W61" s="22">
        <f>'Cumulative Cases'!M62</f>
        <v>78042</v>
      </c>
      <c r="X61" s="39">
        <f t="shared" si="126"/>
        <v>5.1169807254555986</v>
      </c>
      <c r="Y61" s="22">
        <f>'Cumulative Cases'!N62</f>
        <v>16103</v>
      </c>
      <c r="Z61" s="39">
        <f t="shared" si="127"/>
        <v>0.33646956196647765</v>
      </c>
      <c r="AA61" s="22">
        <f>'Cumulative Cases'!O62</f>
        <v>6980</v>
      </c>
      <c r="AB61" s="39">
        <f t="shared" si="128"/>
        <v>0.20097616996841805</v>
      </c>
      <c r="AC61" s="22">
        <f>'Cumulative Cases'!P62</f>
        <v>180737</v>
      </c>
      <c r="AD61" s="39">
        <f t="shared" si="129"/>
        <v>4.5992244921581111</v>
      </c>
      <c r="AE61">
        <f>'Cumulative Cases'!Q62</f>
        <v>242271</v>
      </c>
      <c r="AF61" s="15">
        <f t="shared" si="72"/>
        <v>4.3178911743303345</v>
      </c>
      <c r="AG61">
        <f>'Cumulative Cases'!R62</f>
        <v>143114</v>
      </c>
      <c r="AH61" s="15">
        <f t="shared" si="73"/>
        <v>1.1585085704188018</v>
      </c>
    </row>
    <row r="62" spans="2:34" x14ac:dyDescent="0.3">
      <c r="B62" s="2">
        <v>43965</v>
      </c>
      <c r="C62" s="21">
        <f>'Cumulative Cases'!C63</f>
        <v>82929</v>
      </c>
      <c r="D62" s="38">
        <f t="shared" si="116"/>
        <v>3.6176832356558863E-3</v>
      </c>
      <c r="E62" s="21">
        <f>'Cumulative Cases'!D63</f>
        <v>223096</v>
      </c>
      <c r="F62" s="38">
        <f t="shared" si="117"/>
        <v>0.44663761120916329</v>
      </c>
      <c r="G62" s="22">
        <f>'Cumulative Cases'!E63</f>
        <v>272646</v>
      </c>
      <c r="H62" s="39">
        <f t="shared" si="118"/>
        <v>0.57212416311625081</v>
      </c>
      <c r="I62" s="22">
        <f>'Cumulative Cases'!F63</f>
        <v>1440427</v>
      </c>
      <c r="J62" s="39">
        <f t="shared" si="119"/>
        <v>1.5455014578739292</v>
      </c>
      <c r="K62" s="22">
        <f>'Cumulative Cases'!G63</f>
        <v>178060</v>
      </c>
      <c r="L62" s="39">
        <f t="shared" si="120"/>
        <v>-9.2579604432599244E-2</v>
      </c>
      <c r="M62" s="22">
        <f>'Cumulative Cases'!H63</f>
        <v>114533</v>
      </c>
      <c r="N62" s="39">
        <f t="shared" si="121"/>
        <v>1.6039033045021067</v>
      </c>
      <c r="O62" s="22">
        <f>'Cumulative Cases'!I63</f>
        <v>174532</v>
      </c>
      <c r="P62" s="39">
        <f t="shared" si="122"/>
        <v>0.72601775223057119</v>
      </c>
      <c r="Q62" s="22">
        <f>'Cumulative Cases'!J63</f>
        <v>10991</v>
      </c>
      <c r="R62" s="39">
        <f t="shared" si="123"/>
        <v>0.26455026455026454</v>
      </c>
      <c r="S62" s="22">
        <f>'Cumulative Cases'!K63</f>
        <v>233151</v>
      </c>
      <c r="T62" s="39">
        <f t="shared" si="124"/>
        <v>1.5001850199168498</v>
      </c>
      <c r="U62" s="22">
        <f>'Cumulative Cases'!L63</f>
        <v>73653</v>
      </c>
      <c r="V62" s="39">
        <f t="shared" si="125"/>
        <v>1.6113678692143203</v>
      </c>
      <c r="W62" s="22">
        <f>'Cumulative Cases'!M63</f>
        <v>81987</v>
      </c>
      <c r="X62" s="39">
        <f t="shared" si="126"/>
        <v>5.0549704005535485</v>
      </c>
      <c r="Y62" s="22">
        <f>'Cumulative Cases'!N63</f>
        <v>16203</v>
      </c>
      <c r="Z62" s="39">
        <f t="shared" si="127"/>
        <v>0.62100229770850157</v>
      </c>
      <c r="AA62" s="22">
        <f>'Cumulative Cases'!O63</f>
        <v>6990</v>
      </c>
      <c r="AB62" s="39">
        <f t="shared" si="128"/>
        <v>0.14326647564469913</v>
      </c>
      <c r="AC62" s="22">
        <f>'Cumulative Cases'!P63</f>
        <v>196375</v>
      </c>
      <c r="AD62" s="39">
        <f t="shared" si="129"/>
        <v>8.6523512064491488</v>
      </c>
      <c r="AE62">
        <f>'Cumulative Cases'!Q63</f>
        <v>252245</v>
      </c>
      <c r="AF62" s="15">
        <f t="shared" si="72"/>
        <v>4.1168773811145369</v>
      </c>
      <c r="AG62">
        <f>'Cumulative Cases'!R63</f>
        <v>144749</v>
      </c>
      <c r="AH62" s="15">
        <f t="shared" si="73"/>
        <v>1.1424458823036181</v>
      </c>
    </row>
    <row r="63" spans="2:34" x14ac:dyDescent="0.3">
      <c r="B63" s="2">
        <v>43966</v>
      </c>
      <c r="C63" s="21">
        <f>'Cumulative Cases'!C64</f>
        <v>82933</v>
      </c>
      <c r="D63" s="38">
        <f t="shared" si="116"/>
        <v>4.8234031520939602E-3</v>
      </c>
      <c r="E63" s="21">
        <f>'Cumulative Cases'!D64</f>
        <v>223885</v>
      </c>
      <c r="F63" s="38">
        <f t="shared" si="117"/>
        <v>0.35365941119518057</v>
      </c>
      <c r="G63" s="22">
        <f>'Cumulative Cases'!E64</f>
        <v>230183</v>
      </c>
      <c r="H63" s="39">
        <f t="shared" si="118"/>
        <v>-15.574407840203047</v>
      </c>
      <c r="I63" s="22">
        <f>'Cumulative Cases'!F64</f>
        <v>1470067</v>
      </c>
      <c r="J63" s="39">
        <f t="shared" si="119"/>
        <v>2.0577231612570439</v>
      </c>
      <c r="K63" s="22">
        <f>'Cumulative Cases'!G64</f>
        <v>178870</v>
      </c>
      <c r="L63" s="39">
        <f t="shared" si="120"/>
        <v>0.45490284173873974</v>
      </c>
      <c r="M63" s="22">
        <f>'Cumulative Cases'!H64</f>
        <v>116635</v>
      </c>
      <c r="N63" s="39">
        <f t="shared" si="121"/>
        <v>1.8352789152471338</v>
      </c>
      <c r="O63" s="22">
        <f>'Cumulative Cases'!I64</f>
        <v>174952</v>
      </c>
      <c r="P63" s="39">
        <f t="shared" si="122"/>
        <v>0.24064354960694886</v>
      </c>
      <c r="Q63" s="22">
        <f>'Cumulative Cases'!J64</f>
        <v>11018</v>
      </c>
      <c r="R63" s="39">
        <f t="shared" si="123"/>
        <v>0.24565553634792103</v>
      </c>
      <c r="S63" s="22">
        <f>'Cumulative Cases'!K64</f>
        <v>236711</v>
      </c>
      <c r="T63" s="39">
        <f t="shared" si="124"/>
        <v>1.5269074548254136</v>
      </c>
      <c r="U63" s="22">
        <f>'Cumulative Cases'!L64</f>
        <v>74851</v>
      </c>
      <c r="V63" s="39">
        <f t="shared" si="125"/>
        <v>1.6265461013129132</v>
      </c>
      <c r="W63" s="22">
        <f>'Cumulative Cases'!M64</f>
        <v>85784</v>
      </c>
      <c r="X63" s="39">
        <f t="shared" si="126"/>
        <v>4.6312220230036472</v>
      </c>
      <c r="Y63" s="22">
        <f>'Cumulative Cases'!N64</f>
        <v>16253</v>
      </c>
      <c r="Z63" s="39">
        <f t="shared" si="127"/>
        <v>0.30858482996975872</v>
      </c>
      <c r="AA63" s="22">
        <f>'Cumulative Cases'!O64</f>
        <v>7020</v>
      </c>
      <c r="AB63" s="39">
        <f t="shared" si="128"/>
        <v>0.42918454935622319</v>
      </c>
      <c r="AC63" s="22">
        <f>'Cumulative Cases'!P64</f>
        <v>208031</v>
      </c>
      <c r="AD63" s="39">
        <f t="shared" si="129"/>
        <v>5.9355824315722474</v>
      </c>
      <c r="AE63">
        <f>'Cumulative Cases'!Q64</f>
        <v>262843</v>
      </c>
      <c r="AF63" s="15">
        <f t="shared" si="72"/>
        <v>4.2014707922852779</v>
      </c>
      <c r="AG63">
        <f>'Cumulative Cases'!R64</f>
        <v>146457</v>
      </c>
      <c r="AH63" s="15">
        <f t="shared" si="73"/>
        <v>1.1799736094895301</v>
      </c>
    </row>
    <row r="64" spans="2:34" x14ac:dyDescent="0.3">
      <c r="B64" s="2">
        <v>43967</v>
      </c>
      <c r="C64" s="21">
        <f>'Cumulative Cases'!C65</f>
        <v>82941</v>
      </c>
      <c r="D64" s="38">
        <f t="shared" si="116"/>
        <v>9.6463410222709899E-3</v>
      </c>
      <c r="E64" s="21">
        <f>'Cumulative Cases'!D65</f>
        <v>224760</v>
      </c>
      <c r="F64" s="38">
        <f t="shared" si="117"/>
        <v>0.39082564709560719</v>
      </c>
      <c r="G64" s="22">
        <f>'Cumulative Cases'!E65</f>
        <v>230698</v>
      </c>
      <c r="H64" s="39">
        <f t="shared" si="118"/>
        <v>0.22373502821667976</v>
      </c>
      <c r="I64" s="22">
        <f>'Cumulative Cases'!F65</f>
        <v>1495468</v>
      </c>
      <c r="J64" s="39">
        <f t="shared" si="119"/>
        <v>1.7278804299395878</v>
      </c>
      <c r="K64" s="22">
        <f>'Cumulative Cases'!G65</f>
        <v>179506</v>
      </c>
      <c r="L64" s="39">
        <f t="shared" si="120"/>
        <v>0.35556549449320735</v>
      </c>
      <c r="M64" s="22">
        <f>'Cumulative Cases'!H65</f>
        <v>118392</v>
      </c>
      <c r="N64" s="39">
        <f t="shared" si="121"/>
        <v>1.5064088824109401</v>
      </c>
      <c r="O64" s="22">
        <f>'Cumulative Cases'!I65</f>
        <v>175709</v>
      </c>
      <c r="P64" s="39">
        <f t="shared" si="122"/>
        <v>0.43269010928711876</v>
      </c>
      <c r="Q64" s="22">
        <f>'Cumulative Cases'!J65</f>
        <v>11037</v>
      </c>
      <c r="R64" s="39">
        <f t="shared" si="123"/>
        <v>0.17244508985296789</v>
      </c>
      <c r="S64" s="22">
        <f>'Cumulative Cases'!K65</f>
        <v>240161</v>
      </c>
      <c r="T64" s="39">
        <f t="shared" si="124"/>
        <v>1.4574734591970799</v>
      </c>
      <c r="U64" s="22">
        <f>'Cumulative Cases'!L65</f>
        <v>76117</v>
      </c>
      <c r="V64" s="39">
        <f t="shared" si="125"/>
        <v>1.6913601688688193</v>
      </c>
      <c r="W64" s="22">
        <f>'Cumulative Cases'!M65</f>
        <v>90614</v>
      </c>
      <c r="X64" s="39">
        <f t="shared" si="126"/>
        <v>5.6304205912524479</v>
      </c>
      <c r="Y64" s="22">
        <f>'Cumulative Cases'!N65</f>
        <v>16310</v>
      </c>
      <c r="Z64" s="39">
        <f t="shared" si="127"/>
        <v>0.35070448532578602</v>
      </c>
      <c r="AA64" s="22">
        <f>'Cumulative Cases'!O65</f>
        <v>7036</v>
      </c>
      <c r="AB64" s="39">
        <f t="shared" si="128"/>
        <v>0.2279202279202279</v>
      </c>
      <c r="AC64" s="22">
        <f>'Cumulative Cases'!P65</f>
        <v>222877</v>
      </c>
      <c r="AD64" s="39">
        <f t="shared" si="129"/>
        <v>7.1364363964985991</v>
      </c>
      <c r="AE64">
        <f>'Cumulative Cases'!Q65</f>
        <v>272043</v>
      </c>
      <c r="AF64" s="15">
        <f t="shared" si="72"/>
        <v>3.500188325350114</v>
      </c>
      <c r="AG64">
        <f>'Cumulative Cases'!R65</f>
        <v>148067</v>
      </c>
      <c r="AH64" s="15">
        <f t="shared" si="73"/>
        <v>1.0992987702875248</v>
      </c>
    </row>
    <row r="65" spans="2:34" x14ac:dyDescent="0.3">
      <c r="B65" s="2">
        <v>43968</v>
      </c>
      <c r="C65" s="21">
        <f>'Cumulative Cases'!C66</f>
        <v>82947</v>
      </c>
      <c r="D65" s="38">
        <f t="shared" ref="D65:D72" si="130">((C65-C64)/C64)*100</f>
        <v>7.234057944804138E-3</v>
      </c>
      <c r="E65" s="21">
        <f>'Cumulative Cases'!D66</f>
        <v>225435</v>
      </c>
      <c r="F65" s="38">
        <f t="shared" ref="F65:F72" si="131">((E65-E64)/E64)*100</f>
        <v>0.30032034169781097</v>
      </c>
      <c r="G65" s="22">
        <f>'Cumulative Cases'!E66</f>
        <v>231350</v>
      </c>
      <c r="H65" s="39">
        <f t="shared" ref="H65:H72" si="132">((G65-G64)/G64)*100</f>
        <v>0.28262056888226167</v>
      </c>
      <c r="I65" s="22">
        <f>'Cumulative Cases'!F66</f>
        <v>1515311</v>
      </c>
      <c r="J65" s="39">
        <f t="shared" ref="J65:J72" si="133">((I65-I64)/I64)*100</f>
        <v>1.326875600146576</v>
      </c>
      <c r="K65" s="22">
        <f>'Cumulative Cases'!G66</f>
        <v>179506</v>
      </c>
      <c r="L65" s="39">
        <f t="shared" ref="L65:L72" si="134">((K65-K64)/K64)*100</f>
        <v>0</v>
      </c>
      <c r="M65" s="22">
        <f>'Cumulative Cases'!H66</f>
        <v>120198</v>
      </c>
      <c r="N65" s="39">
        <f t="shared" ref="N65:N72" si="135">((M65-M64)/M64)*100</f>
        <v>1.5254409081694709</v>
      </c>
      <c r="O65" s="22">
        <f>'Cumulative Cases'!I66</f>
        <v>176252</v>
      </c>
      <c r="P65" s="39">
        <f t="shared" ref="P65:P72" si="136">((O65-O64)/O64)*100</f>
        <v>0.30903368637918377</v>
      </c>
      <c r="Q65" s="22">
        <f>'Cumulative Cases'!J66</f>
        <v>11050</v>
      </c>
      <c r="R65" s="39">
        <f t="shared" ref="R65:R72" si="137">((Q65-Q64)/Q64)*100</f>
        <v>0.11778563015312131</v>
      </c>
      <c r="S65" s="22">
        <f>'Cumulative Cases'!K66</f>
        <v>243303</v>
      </c>
      <c r="T65" s="39">
        <f t="shared" ref="T65:T72" si="138">((S65-S64)/S64)*100</f>
        <v>1.3082890227805515</v>
      </c>
      <c r="U65" s="22">
        <f>'Cumulative Cases'!L66</f>
        <v>77333</v>
      </c>
      <c r="V65" s="39">
        <f t="shared" ref="V65:V72" si="139">((U65-U64)/U64)*100</f>
        <v>1.5975406282433622</v>
      </c>
      <c r="W65" s="22">
        <f>'Cumulative Cases'!M66</f>
        <v>95664</v>
      </c>
      <c r="X65" s="39">
        <f t="shared" ref="X65:X72" si="140">((W65-W64)/W64)*100</f>
        <v>5.573090250954599</v>
      </c>
      <c r="Y65" s="22">
        <f>'Cumulative Cases'!N66</f>
        <v>16337</v>
      </c>
      <c r="Z65" s="39">
        <f t="shared" ref="Z65:Z72" si="141">((Y65-Y64)/Y64)*100</f>
        <v>0.16554261189454322</v>
      </c>
      <c r="AA65" s="22">
        <f>'Cumulative Cases'!O66</f>
        <v>7045</v>
      </c>
      <c r="AB65" s="39">
        <f t="shared" ref="AB65:AB71" si="142">((AA65-AA64)/AA64)*100</f>
        <v>0.12791358726549176</v>
      </c>
      <c r="AC65" s="22">
        <f>'Cumulative Cases'!P66</f>
        <v>233648</v>
      </c>
      <c r="AD65" s="39">
        <f t="shared" ref="AD65:AD72" si="143">((AC65-AC64)/AC64)*100</f>
        <v>4.8327104187511498</v>
      </c>
      <c r="AE65">
        <f>'Cumulative Cases'!Q66</f>
        <v>281752</v>
      </c>
      <c r="AF65" s="15">
        <f t="shared" si="72"/>
        <v>3.5689210896806753</v>
      </c>
      <c r="AG65">
        <f>'Cumulative Cases'!R66</f>
        <v>149435</v>
      </c>
      <c r="AH65" s="15">
        <f t="shared" si="73"/>
        <v>0.92390606954959575</v>
      </c>
    </row>
    <row r="66" spans="2:34" x14ac:dyDescent="0.3">
      <c r="B66" s="2">
        <v>43969</v>
      </c>
      <c r="C66" s="21">
        <f>'Cumulative Cases'!C67</f>
        <v>82954</v>
      </c>
      <c r="D66" s="38">
        <f t="shared" si="130"/>
        <v>8.43912377783404E-3</v>
      </c>
      <c r="E66" s="21">
        <f>'Cumulative Cases'!D67</f>
        <v>225886</v>
      </c>
      <c r="F66" s="38">
        <f t="shared" si="131"/>
        <v>0.20005766628961785</v>
      </c>
      <c r="G66" s="22">
        <f>'Cumulative Cases'!E67</f>
        <v>231606</v>
      </c>
      <c r="H66" s="39">
        <f t="shared" si="132"/>
        <v>0.11065485195591096</v>
      </c>
      <c r="I66" s="22">
        <f>'Cumulative Cases'!F67</f>
        <v>1535123</v>
      </c>
      <c r="J66" s="39">
        <f t="shared" si="133"/>
        <v>1.30745437735224</v>
      </c>
      <c r="K66" s="22">
        <f>'Cumulative Cases'!G67</f>
        <v>179569</v>
      </c>
      <c r="L66" s="39">
        <f t="shared" si="134"/>
        <v>3.5096319900170467E-2</v>
      </c>
      <c r="M66" s="22">
        <f>'Cumulative Cases'!H67</f>
        <v>122492</v>
      </c>
      <c r="N66" s="39">
        <f t="shared" si="135"/>
        <v>1.9085176126058669</v>
      </c>
      <c r="O66" s="22">
        <f>'Cumulative Cases'!I67</f>
        <v>177200</v>
      </c>
      <c r="P66" s="39">
        <f t="shared" si="136"/>
        <v>0.53786623697887115</v>
      </c>
      <c r="Q66" s="22">
        <f>'Cumulative Cases'!J67</f>
        <v>11065</v>
      </c>
      <c r="R66" s="39">
        <f t="shared" si="137"/>
        <v>0.13574660633484162</v>
      </c>
      <c r="S66" s="22">
        <f>'Cumulative Cases'!K67</f>
        <v>246406</v>
      </c>
      <c r="T66" s="39">
        <f t="shared" si="138"/>
        <v>1.2753644632413081</v>
      </c>
      <c r="U66" s="22">
        <f>'Cumulative Cases'!L67</f>
        <v>78364</v>
      </c>
      <c r="V66" s="39">
        <f t="shared" si="139"/>
        <v>1.3331954017043177</v>
      </c>
      <c r="W66" s="22">
        <f>'Cumulative Cases'!M67</f>
        <v>100340</v>
      </c>
      <c r="X66" s="39">
        <f t="shared" si="140"/>
        <v>4.8879411272788085</v>
      </c>
      <c r="Y66" s="22">
        <f>'Cumulative Cases'!N67</f>
        <v>16367</v>
      </c>
      <c r="Z66" s="39">
        <f t="shared" si="141"/>
        <v>0.18363224582236642</v>
      </c>
      <c r="AA66" s="22">
        <f>'Cumulative Cases'!O67</f>
        <v>7060</v>
      </c>
      <c r="AB66" s="39">
        <f t="shared" si="142"/>
        <v>0.21291696238466998</v>
      </c>
      <c r="AC66" s="22">
        <f>'Cumulative Cases'!P67</f>
        <v>245595</v>
      </c>
      <c r="AD66" s="39">
        <f t="shared" si="143"/>
        <v>5.1132472779565843</v>
      </c>
      <c r="AE66">
        <f>'Cumulative Cases'!Q67</f>
        <v>290678</v>
      </c>
      <c r="AF66" s="15">
        <f t="shared" si="72"/>
        <v>3.1680342996677928</v>
      </c>
      <c r="AG66">
        <f>'Cumulative Cases'!R67</f>
        <v>150593</v>
      </c>
      <c r="AH66" s="15">
        <f t="shared" si="73"/>
        <v>0.77491886104326291</v>
      </c>
    </row>
    <row r="67" spans="2:34" x14ac:dyDescent="0.3">
      <c r="B67" s="2">
        <v>43970</v>
      </c>
      <c r="C67" s="21">
        <f>'Cumulative Cases'!C68</f>
        <v>82963</v>
      </c>
      <c r="D67" s="38">
        <f t="shared" si="130"/>
        <v>1.084938640692432E-2</v>
      </c>
      <c r="E67" s="21">
        <f>'Cumulative Cases'!D68</f>
        <v>226699</v>
      </c>
      <c r="F67" s="38">
        <f t="shared" si="131"/>
        <v>0.35991606385521902</v>
      </c>
      <c r="G67" s="22">
        <f>'Cumulative Cases'!E68</f>
        <v>232037</v>
      </c>
      <c r="H67" s="39">
        <f t="shared" si="132"/>
        <v>0.18609189744652557</v>
      </c>
      <c r="I67" s="22">
        <f>'Cumulative Cases'!F68</f>
        <v>1558498</v>
      </c>
      <c r="J67" s="39">
        <f t="shared" si="133"/>
        <v>1.5226792901936848</v>
      </c>
      <c r="K67" s="22">
        <f>'Cumulative Cases'!G68</f>
        <v>179927</v>
      </c>
      <c r="L67" s="39">
        <f t="shared" si="134"/>
        <v>0.19936626032332974</v>
      </c>
      <c r="M67" s="22">
        <f>'Cumulative Cases'!H68</f>
        <v>124603</v>
      </c>
      <c r="N67" s="39">
        <f t="shared" si="135"/>
        <v>1.723377853247559</v>
      </c>
      <c r="O67" s="22">
        <f>'Cumulative Cases'!I68</f>
        <v>177535</v>
      </c>
      <c r="P67" s="39">
        <f t="shared" si="136"/>
        <v>0.18905191873589167</v>
      </c>
      <c r="Q67" s="22">
        <f>'Cumulative Cases'!J68</f>
        <v>11078</v>
      </c>
      <c r="R67" s="39">
        <f t="shared" si="137"/>
        <v>0.1174875734297334</v>
      </c>
      <c r="S67" s="22">
        <f>'Cumulative Cases'!K68</f>
        <v>248818</v>
      </c>
      <c r="T67" s="39">
        <f t="shared" si="138"/>
        <v>0.97887226772075364</v>
      </c>
      <c r="U67" s="22">
        <f>'Cumulative Cases'!L68</f>
        <v>79563</v>
      </c>
      <c r="V67" s="39">
        <f t="shared" si="139"/>
        <v>1.5300393037619315</v>
      </c>
      <c r="W67" s="22">
        <f>'Cumulative Cases'!M68</f>
        <v>106446</v>
      </c>
      <c r="X67" s="39">
        <f t="shared" si="140"/>
        <v>6.0853099461829778</v>
      </c>
      <c r="Y67" s="22">
        <f>'Cumulative Cases'!N68</f>
        <v>16392</v>
      </c>
      <c r="Z67" s="39">
        <f t="shared" si="141"/>
        <v>0.15274637991079612</v>
      </c>
      <c r="AA67" s="22">
        <f>'Cumulative Cases'!O68</f>
        <v>7068</v>
      </c>
      <c r="AB67" s="39">
        <f t="shared" si="142"/>
        <v>0.11331444759206798</v>
      </c>
      <c r="AC67" s="22">
        <f>'Cumulative Cases'!P68</f>
        <v>262545</v>
      </c>
      <c r="AD67" s="39">
        <f t="shared" si="143"/>
        <v>6.9016063030599151</v>
      </c>
      <c r="AE67">
        <f>'Cumulative Cases'!Q68</f>
        <v>299941</v>
      </c>
      <c r="AF67" s="15">
        <f t="shared" ref="AF67:AF74" si="144">((AE67-AE66)/AE66)*100</f>
        <v>3.1866876750218451</v>
      </c>
      <c r="AG67">
        <f>'Cumulative Cases'!R68</f>
        <v>151615</v>
      </c>
      <c r="AH67" s="15">
        <f t="shared" ref="AH67:AH74" si="145">((AG67-AG66)/AG66)*100</f>
        <v>0.67865040207712179</v>
      </c>
    </row>
    <row r="68" spans="2:34" x14ac:dyDescent="0.3">
      <c r="B68" s="2">
        <v>43971</v>
      </c>
      <c r="C68" s="21">
        <f>'Cumulative Cases'!C69</f>
        <v>82966</v>
      </c>
      <c r="D68" s="38">
        <f t="shared" si="130"/>
        <v>3.616069814254547E-3</v>
      </c>
      <c r="E68" s="21">
        <f>'Cumulative Cases'!D69</f>
        <v>227364</v>
      </c>
      <c r="F68" s="38">
        <f t="shared" si="131"/>
        <v>0.29334050878036516</v>
      </c>
      <c r="G68" s="22">
        <f>'Cumulative Cases'!E69</f>
        <v>232555</v>
      </c>
      <c r="H68" s="39">
        <f t="shared" si="132"/>
        <v>0.22324025909660961</v>
      </c>
      <c r="I68" s="22">
        <f>'Cumulative Cases'!F69</f>
        <v>1577936</v>
      </c>
      <c r="J68" s="39">
        <f t="shared" si="133"/>
        <v>1.2472264962803932</v>
      </c>
      <c r="K68" s="22">
        <f>'Cumulative Cases'!G69</f>
        <v>180909</v>
      </c>
      <c r="L68" s="39">
        <f t="shared" si="134"/>
        <v>0.54577689840879917</v>
      </c>
      <c r="M68" s="22">
        <f>'Cumulative Cases'!H69</f>
        <v>126949</v>
      </c>
      <c r="N68" s="39">
        <f t="shared" si="135"/>
        <v>1.8827797083537317</v>
      </c>
      <c r="O68" s="22">
        <f>'Cumulative Cases'!I69</f>
        <v>177835</v>
      </c>
      <c r="P68" s="39">
        <f t="shared" si="136"/>
        <v>0.16898076435632411</v>
      </c>
      <c r="Q68" s="22">
        <f>'Cumulative Cases'!J69</f>
        <v>11110</v>
      </c>
      <c r="R68" s="39">
        <f t="shared" si="137"/>
        <v>0.28886080519949447</v>
      </c>
      <c r="S68" s="22">
        <f>'Cumulative Cases'!K69</f>
        <v>251290</v>
      </c>
      <c r="T68" s="39">
        <f t="shared" si="138"/>
        <v>0.99349725502174269</v>
      </c>
      <c r="U68" s="22">
        <f>'Cumulative Cases'!L69</f>
        <v>80537</v>
      </c>
      <c r="V68" s="39">
        <f t="shared" si="139"/>
        <v>1.2241871221547704</v>
      </c>
      <c r="W68" s="22">
        <f>'Cumulative Cases'!M69</f>
        <v>111999</v>
      </c>
      <c r="X68" s="39">
        <f t="shared" si="140"/>
        <v>5.2167296093794038</v>
      </c>
      <c r="Y68" s="22">
        <f>'Cumulative Cases'!N69</f>
        <v>16433</v>
      </c>
      <c r="Z68" s="39">
        <f t="shared" si="141"/>
        <v>0.25012201073694484</v>
      </c>
      <c r="AA68" s="22">
        <f>'Cumulative Cases'!O69</f>
        <v>7079</v>
      </c>
      <c r="AB68" s="39">
        <f t="shared" si="142"/>
        <v>0.155631013016412</v>
      </c>
      <c r="AC68" s="22">
        <f>'Cumulative Cases'!P69</f>
        <v>275382</v>
      </c>
      <c r="AD68" s="39">
        <f t="shared" si="143"/>
        <v>4.8894475232817234</v>
      </c>
      <c r="AE68">
        <f>'Cumulative Cases'!Q69</f>
        <v>308705</v>
      </c>
      <c r="AF68" s="15">
        <f t="shared" si="144"/>
        <v>2.9219079752351296</v>
      </c>
      <c r="AG68">
        <f>'Cumulative Cases'!R69</f>
        <v>152587</v>
      </c>
      <c r="AH68" s="15">
        <f t="shared" si="145"/>
        <v>0.64109751673647064</v>
      </c>
    </row>
    <row r="69" spans="2:34" x14ac:dyDescent="0.3">
      <c r="B69" s="2">
        <v>43973</v>
      </c>
      <c r="C69" s="21">
        <f>'Cumulative Cases'!C70</f>
        <v>82971</v>
      </c>
      <c r="D69" s="38">
        <f t="shared" si="130"/>
        <v>6.0265650989561985E-3</v>
      </c>
      <c r="E69" s="21">
        <f>'Cumulative Cases'!D70</f>
        <v>228658</v>
      </c>
      <c r="F69" s="38">
        <f t="shared" si="131"/>
        <v>0.56913143681497513</v>
      </c>
      <c r="G69" s="22">
        <f>'Cumulative Cases'!E70</f>
        <v>234824</v>
      </c>
      <c r="H69" s="39">
        <f t="shared" si="132"/>
        <v>0.97568317172281815</v>
      </c>
      <c r="I69" s="22">
        <f>'Cumulative Cases'!F70</f>
        <v>1630519</v>
      </c>
      <c r="J69" s="39">
        <f t="shared" si="133"/>
        <v>3.3323911742935071</v>
      </c>
      <c r="K69" s="22">
        <f>'Cumulative Cases'!G70</f>
        <v>181826</v>
      </c>
      <c r="L69" s="39">
        <f t="shared" si="134"/>
        <v>0.50688467682647076</v>
      </c>
      <c r="M69" s="22">
        <f>'Cumulative Cases'!H70</f>
        <v>131652</v>
      </c>
      <c r="N69" s="39">
        <f t="shared" si="135"/>
        <v>3.7046372952918101</v>
      </c>
      <c r="O69" s="22">
        <f>'Cumulative Cases'!I70</f>
        <v>179020</v>
      </c>
      <c r="P69" s="39">
        <f t="shared" si="136"/>
        <v>0.66634801923130993</v>
      </c>
      <c r="Q69" s="22">
        <f>'Cumulative Cases'!J70</f>
        <v>11142</v>
      </c>
      <c r="R69" s="39">
        <f t="shared" si="137"/>
        <v>0.28802880288028804</v>
      </c>
      <c r="S69" s="22">
        <f>'Cumulative Cases'!K70</f>
        <v>254195</v>
      </c>
      <c r="T69" s="39">
        <f t="shared" si="138"/>
        <v>1.1560348601217716</v>
      </c>
      <c r="U69" s="22">
        <f>'Cumulative Cases'!L70</f>
        <v>82798</v>
      </c>
      <c r="V69" s="39">
        <f t="shared" si="139"/>
        <v>2.8074052919776005</v>
      </c>
      <c r="W69" s="22">
        <f>'Cumulative Cases'!M70</f>
        <v>124073</v>
      </c>
      <c r="X69" s="39">
        <f t="shared" si="140"/>
        <v>10.78045339690533</v>
      </c>
      <c r="Y69" s="22">
        <f>'Cumulative Cases'!N70</f>
        <v>16518</v>
      </c>
      <c r="Z69" s="39">
        <f t="shared" si="141"/>
        <v>0.51725187123471073</v>
      </c>
      <c r="AA69" s="22">
        <f>'Cumulative Cases'!O70</f>
        <v>7095</v>
      </c>
      <c r="AB69" s="39">
        <f t="shared" si="142"/>
        <v>0.22602062438197484</v>
      </c>
      <c r="AC69" s="22">
        <f>'Cumulative Cases'!P70</f>
        <v>314769</v>
      </c>
      <c r="AD69" s="39">
        <f t="shared" si="143"/>
        <v>14.30267773492821</v>
      </c>
      <c r="AE69">
        <f>'Cumulative Cases'!Q70</f>
        <v>326448</v>
      </c>
      <c r="AF69" s="15">
        <f t="shared" si="144"/>
        <v>5.7475583485852191</v>
      </c>
      <c r="AG69">
        <f>'Cumulative Cases'!R70</f>
        <v>154500</v>
      </c>
      <c r="AH69" s="15">
        <f t="shared" si="145"/>
        <v>1.2537109976603511</v>
      </c>
    </row>
    <row r="70" spans="2:34" x14ac:dyDescent="0.3">
      <c r="B70" s="2">
        <v>43974</v>
      </c>
      <c r="C70" s="21">
        <f>'Cumulative Cases'!C71</f>
        <v>82971</v>
      </c>
      <c r="D70" s="38">
        <f t="shared" si="130"/>
        <v>0</v>
      </c>
      <c r="E70" s="21">
        <f>'Cumulative Cases'!D71</f>
        <v>229327</v>
      </c>
      <c r="F70" s="38">
        <f t="shared" si="131"/>
        <v>0.29257668657995783</v>
      </c>
      <c r="G70" s="22">
        <f>'Cumulative Cases'!E71</f>
        <v>234824</v>
      </c>
      <c r="H70" s="39">
        <f t="shared" si="132"/>
        <v>0</v>
      </c>
      <c r="I70" s="22">
        <f>'Cumulative Cases'!F71</f>
        <v>1655670</v>
      </c>
      <c r="J70" s="39">
        <f t="shared" si="133"/>
        <v>1.5425149906256843</v>
      </c>
      <c r="K70" s="22">
        <f>'Cumulative Cases'!G71</f>
        <v>182219</v>
      </c>
      <c r="L70" s="39">
        <f t="shared" si="134"/>
        <v>0.21614070594964419</v>
      </c>
      <c r="M70" s="22">
        <f>'Cumulative Cases'!H71</f>
        <v>133521</v>
      </c>
      <c r="N70" s="39">
        <f t="shared" si="135"/>
        <v>1.419651809315468</v>
      </c>
      <c r="O70" s="22">
        <f>'Cumulative Cases'!I71</f>
        <v>179730</v>
      </c>
      <c r="P70" s="39">
        <f t="shared" si="136"/>
        <v>0.39660373142665628</v>
      </c>
      <c r="Q70" s="22">
        <f>'Cumulative Cases'!J71</f>
        <v>11165</v>
      </c>
      <c r="R70" s="39">
        <f t="shared" si="137"/>
        <v>0.20642613534374438</v>
      </c>
      <c r="S70" s="22">
        <f>'Cumulative Cases'!K71</f>
        <v>257154</v>
      </c>
      <c r="T70" s="39">
        <f t="shared" si="138"/>
        <v>1.1640669564704262</v>
      </c>
      <c r="U70" s="22">
        <f>'Cumulative Cases'!L71</f>
        <v>83973</v>
      </c>
      <c r="V70" s="39">
        <f t="shared" si="139"/>
        <v>1.4191164037778692</v>
      </c>
      <c r="W70" s="22">
        <f>'Cumulative Cases'!M71</f>
        <v>131385</v>
      </c>
      <c r="X70" s="39">
        <f t="shared" si="140"/>
        <v>5.8933047480112517</v>
      </c>
      <c r="Y70" s="22">
        <f>'Cumulative Cases'!N71</f>
        <v>16569</v>
      </c>
      <c r="Z70" s="39">
        <f t="shared" si="141"/>
        <v>0.30875408645114422</v>
      </c>
      <c r="AA70" s="22">
        <f>'Cumulative Cases'!O71</f>
        <v>7111</v>
      </c>
      <c r="AB70" s="39">
        <f t="shared" si="142"/>
        <v>0.2255109231853418</v>
      </c>
      <c r="AC70" s="22">
        <f>'Cumulative Cases'!P71</f>
        <v>340837</v>
      </c>
      <c r="AD70" s="39">
        <f t="shared" si="143"/>
        <v>8.2816287499722012</v>
      </c>
      <c r="AE70">
        <f>'Cumulative Cases'!Q71</f>
        <v>335882</v>
      </c>
      <c r="AF70" s="15">
        <f t="shared" si="144"/>
        <v>2.8898936430917019</v>
      </c>
      <c r="AG70">
        <f>'Cumulative Cases'!R71</f>
        <v>155686</v>
      </c>
      <c r="AH70" s="15">
        <f t="shared" si="145"/>
        <v>0.76763754045307442</v>
      </c>
    </row>
    <row r="71" spans="2:34" x14ac:dyDescent="0.3">
      <c r="B71" s="2">
        <v>43975</v>
      </c>
      <c r="C71" s="21">
        <f>'Cumulative Cases'!C72</f>
        <v>82974</v>
      </c>
      <c r="D71" s="38">
        <f t="shared" si="130"/>
        <v>3.6157211555844816E-3</v>
      </c>
      <c r="E71" s="21">
        <f>'Cumulative Cases'!D72</f>
        <v>229858</v>
      </c>
      <c r="F71" s="38">
        <f t="shared" si="131"/>
        <v>0.23154709214353303</v>
      </c>
      <c r="G71" s="22">
        <f>'Cumulative Cases'!E72</f>
        <v>235772</v>
      </c>
      <c r="H71" s="39">
        <f t="shared" si="132"/>
        <v>0.40370660579838519</v>
      </c>
      <c r="I71" s="22">
        <f>'Cumulative Cases'!F72</f>
        <v>1673855</v>
      </c>
      <c r="J71" s="39">
        <f t="shared" si="133"/>
        <v>1.0983468927986857</v>
      </c>
      <c r="K71" s="22">
        <f>'Cumulative Cases'!G72</f>
        <v>182469</v>
      </c>
      <c r="L71" s="39">
        <f t="shared" si="134"/>
        <v>0.13719754800542205</v>
      </c>
      <c r="M71" s="22">
        <f>'Cumulative Cases'!H72</f>
        <v>135701</v>
      </c>
      <c r="N71" s="39">
        <f t="shared" si="135"/>
        <v>1.632701971974446</v>
      </c>
      <c r="O71" s="22">
        <f>'Cumulative Cases'!I72</f>
        <v>179996</v>
      </c>
      <c r="P71" s="39">
        <f t="shared" si="136"/>
        <v>0.14799977744394369</v>
      </c>
      <c r="Q71" s="22">
        <f>'Cumulative Cases'!J72</f>
        <v>11190</v>
      </c>
      <c r="R71" s="39">
        <f t="shared" si="137"/>
        <v>0.22391401701746527</v>
      </c>
      <c r="S71" s="22">
        <f>'Cumulative Cases'!K72</f>
        <v>259559</v>
      </c>
      <c r="T71" s="39">
        <f t="shared" si="138"/>
        <v>0.9352372508302419</v>
      </c>
      <c r="U71" s="22">
        <f>'Cumulative Cases'!L72</f>
        <v>85175</v>
      </c>
      <c r="V71" s="39">
        <f t="shared" si="139"/>
        <v>1.4314124778202517</v>
      </c>
      <c r="W71" s="22">
        <f>'Cumulative Cases'!M72</f>
        <v>138059</v>
      </c>
      <c r="X71" s="39">
        <f t="shared" si="140"/>
        <v>5.0797275183620654</v>
      </c>
      <c r="Y71" s="22">
        <f>'Cumulative Cases'!N72</f>
        <v>16569</v>
      </c>
      <c r="Z71" s="39">
        <f t="shared" si="141"/>
        <v>0</v>
      </c>
      <c r="AA71" s="22">
        <f>'Cumulative Cases'!O72</f>
        <v>7114</v>
      </c>
      <c r="AB71" s="39">
        <f t="shared" si="142"/>
        <v>4.2188159189987341E-2</v>
      </c>
      <c r="AC71" s="22">
        <f>'Cumulative Cases'!P72</f>
        <v>352523</v>
      </c>
      <c r="AD71" s="39">
        <f t="shared" si="143"/>
        <v>3.4286183718316967</v>
      </c>
      <c r="AE71">
        <f>'Cumulative Cases'!Q72</f>
        <v>344481</v>
      </c>
      <c r="AF71" s="15">
        <f t="shared" si="144"/>
        <v>2.5601252820931162</v>
      </c>
      <c r="AG71">
        <f>'Cumulative Cases'!R72</f>
        <v>156827</v>
      </c>
      <c r="AH71" s="15">
        <f t="shared" si="145"/>
        <v>0.73288542322366812</v>
      </c>
    </row>
    <row r="72" spans="2:34" x14ac:dyDescent="0.3">
      <c r="B72" s="2">
        <v>43976</v>
      </c>
      <c r="C72" s="21">
        <f>'Cumulative Cases'!C73</f>
        <v>82985</v>
      </c>
      <c r="D72" s="38">
        <f t="shared" si="130"/>
        <v>1.325716489502736E-2</v>
      </c>
      <c r="E72" s="21">
        <f>'Cumulative Cases'!D73</f>
        <v>230158</v>
      </c>
      <c r="F72" s="38">
        <f t="shared" si="131"/>
        <v>0.13051536165806715</v>
      </c>
      <c r="G72" s="22">
        <f>'Cumulative Cases'!E73</f>
        <v>235400</v>
      </c>
      <c r="H72" s="39">
        <f t="shared" si="132"/>
        <v>-0.15777954973448927</v>
      </c>
      <c r="I72" s="22">
        <f>'Cumulative Cases'!F73</f>
        <v>1695820</v>
      </c>
      <c r="J72" s="39">
        <f t="shared" si="133"/>
        <v>1.3122403075535216</v>
      </c>
      <c r="K72" s="22">
        <f>'Cumulative Cases'!G73</f>
        <v>182584</v>
      </c>
      <c r="L72" s="39">
        <f t="shared" si="134"/>
        <v>6.3024404145361673E-2</v>
      </c>
      <c r="M72" s="22">
        <f>'Cumulative Cases'!H73</f>
        <v>137724</v>
      </c>
      <c r="N72" s="39">
        <f t="shared" si="135"/>
        <v>1.4907775182202048</v>
      </c>
      <c r="O72" s="22">
        <f>'Cumulative Cases'!I73</f>
        <v>180612</v>
      </c>
      <c r="P72" s="39">
        <f t="shared" si="136"/>
        <v>0.34222982732949619</v>
      </c>
      <c r="Q72" s="22">
        <f>'Cumulative Cases'!J73</f>
        <v>11206</v>
      </c>
      <c r="R72" s="39">
        <f t="shared" si="137"/>
        <v>0.14298480786416443</v>
      </c>
      <c r="S72" s="22">
        <f>'Cumulative Cases'!K73</f>
        <v>261184</v>
      </c>
      <c r="T72" s="39">
        <f t="shared" si="138"/>
        <v>0.62606189729502737</v>
      </c>
      <c r="U72" s="22">
        <f>'Cumulative Cases'!L73</f>
        <v>86157</v>
      </c>
      <c r="V72" s="39">
        <f t="shared" si="139"/>
        <v>1.1529204578808336</v>
      </c>
      <c r="W72" s="22">
        <f>'Cumulative Cases'!M73</f>
        <v>144686</v>
      </c>
      <c r="X72" s="39">
        <f t="shared" si="140"/>
        <v>4.8001216871047889</v>
      </c>
      <c r="Y72" s="22">
        <f>'Cumulative Cases'!N73</f>
        <v>16623</v>
      </c>
      <c r="Z72" s="39">
        <f t="shared" si="141"/>
        <v>0.32590983161325365</v>
      </c>
      <c r="AA72" s="22">
        <f>'Cumulative Cases'!O73</f>
        <v>0</v>
      </c>
      <c r="AB72" s="39"/>
      <c r="AC72" s="22">
        <f>'Cumulative Cases'!P73</f>
        <v>367906</v>
      </c>
      <c r="AD72" s="39">
        <f t="shared" si="143"/>
        <v>4.3636869083719363</v>
      </c>
      <c r="AE72">
        <f>'Cumulative Cases'!Q73</f>
        <v>353427</v>
      </c>
      <c r="AF72" s="15">
        <f t="shared" si="144"/>
        <v>2.5969501946406335</v>
      </c>
      <c r="AG72">
        <f>'Cumulative Cases'!R73</f>
        <v>157814</v>
      </c>
      <c r="AH72" s="15">
        <f t="shared" si="145"/>
        <v>0.62935591447901185</v>
      </c>
    </row>
    <row r="73" spans="2:34" x14ac:dyDescent="0.3">
      <c r="B73" s="2">
        <v>43977</v>
      </c>
      <c r="C73" s="21">
        <f>'Cumulative Cases'!C74</f>
        <v>82992</v>
      </c>
      <c r="D73" s="38">
        <f t="shared" ref="D73:D78" si="146">((C73-C72)/C72)*100</f>
        <v>8.4352593842260647E-3</v>
      </c>
      <c r="E73" s="21">
        <f>'Cumulative Cases'!D74</f>
        <v>230555</v>
      </c>
      <c r="F73" s="38">
        <f t="shared" ref="F73:F78" si="147">((E73-E72)/E72)*100</f>
        <v>0.17249020238271101</v>
      </c>
      <c r="G73" s="22">
        <f>'Cumulative Cases'!E74</f>
        <v>236259</v>
      </c>
      <c r="H73" s="39">
        <f t="shared" ref="H73:H78" si="148">((G73-G72)/G72)*100</f>
        <v>0.364910790144435</v>
      </c>
      <c r="I73" s="22">
        <f>'Cumulative Cases'!F74</f>
        <v>1713815</v>
      </c>
      <c r="J73" s="39">
        <f t="shared" ref="J73:J78" si="149">((I73-I72)/I72)*100</f>
        <v>1.0611385642344116</v>
      </c>
      <c r="K73" s="22">
        <f>'Cumulative Cases'!G74</f>
        <v>182942</v>
      </c>
      <c r="L73" s="39">
        <f t="shared" ref="L73:L78" si="150">((K73-K72)/K72)*100</f>
        <v>0.19607413574026203</v>
      </c>
      <c r="M73" s="22">
        <f>'Cumulative Cases'!H74</f>
        <v>139511</v>
      </c>
      <c r="N73" s="39">
        <f t="shared" ref="N73:N78" si="151">((M73-M72)/M72)*100</f>
        <v>1.2975225813946734</v>
      </c>
      <c r="O73" s="22">
        <f>'Cumulative Cases'!I74</f>
        <v>181100</v>
      </c>
      <c r="P73" s="39">
        <f t="shared" ref="P73:P78" si="152">((O73-O72)/O72)*100</f>
        <v>0.27019245675813347</v>
      </c>
      <c r="Q73" s="22">
        <f>'Cumulative Cases'!J74</f>
        <v>11225</v>
      </c>
      <c r="R73" s="39">
        <f t="shared" ref="R73:R78" si="153">((Q73-Q72)/Q72)*100</f>
        <v>0.16955202570051758</v>
      </c>
      <c r="S73" s="22">
        <f>'Cumulative Cases'!K74</f>
        <v>265227</v>
      </c>
      <c r="T73" s="39">
        <f t="shared" ref="T73:T78" si="154">((S73-S72)/S72)*100</f>
        <v>1.5479508698848321</v>
      </c>
      <c r="U73" s="22">
        <f>'Cumulative Cases'!L74</f>
        <v>87122</v>
      </c>
      <c r="V73" s="39">
        <f t="shared" ref="V73:V78" si="155">((U73-U72)/U72)*100</f>
        <v>1.1200482839467485</v>
      </c>
      <c r="W73" s="22">
        <f>'Cumulative Cases'!M74</f>
        <v>150762</v>
      </c>
      <c r="X73" s="39">
        <f t="shared" ref="X73:X78" si="156">((W73-W72)/W72)*100</f>
        <v>4.1994387846785459</v>
      </c>
      <c r="Y73" s="22">
        <f>'Cumulative Cases'!N74</f>
        <v>16662</v>
      </c>
      <c r="Z73" s="39">
        <f t="shared" ref="Z73:Z78" si="157">((Y73-Y72)/Y72)*100</f>
        <v>0.2346146904890814</v>
      </c>
      <c r="AA73" s="22">
        <f>'Cumulative Cases'!O74</f>
        <v>0</v>
      </c>
      <c r="AB73" s="39"/>
      <c r="AC73" s="22">
        <f>'Cumulative Cases'!P74</f>
        <v>378372</v>
      </c>
      <c r="AD73" s="39">
        <f t="shared" ref="AD73:AD78" si="158">((AC73-AC72)/AC72)*100</f>
        <v>2.8447483868161973</v>
      </c>
      <c r="AE73">
        <f>'Cumulative Cases'!Q74</f>
        <v>362342</v>
      </c>
      <c r="AF73" s="15">
        <f t="shared" si="144"/>
        <v>2.5224445217824334</v>
      </c>
      <c r="AG73">
        <f>'Cumulative Cases'!R74</f>
        <v>158762</v>
      </c>
      <c r="AH73" s="15">
        <f t="shared" si="145"/>
        <v>0.60070716159529569</v>
      </c>
    </row>
    <row r="74" spans="2:34" x14ac:dyDescent="0.3">
      <c r="B74" s="2">
        <v>43978</v>
      </c>
      <c r="C74" s="21">
        <f>'Cumulative Cases'!C75</f>
        <v>82993</v>
      </c>
      <c r="D74" s="38">
        <f t="shared" si="146"/>
        <v>1.2049354154617313E-3</v>
      </c>
      <c r="E74" s="21">
        <f>'Cumulative Cases'!D75</f>
        <v>231139</v>
      </c>
      <c r="F74" s="38">
        <f t="shared" si="147"/>
        <v>0.25330181518509681</v>
      </c>
      <c r="G74" s="22">
        <f>'Cumulative Cases'!E75</f>
        <v>236769</v>
      </c>
      <c r="H74" s="39">
        <f t="shared" si="148"/>
        <v>0.21586479245235105</v>
      </c>
      <c r="I74" s="22">
        <f>'Cumulative Cases'!F75</f>
        <v>1735029</v>
      </c>
      <c r="J74" s="39">
        <f t="shared" si="149"/>
        <v>1.2378232189588725</v>
      </c>
      <c r="K74" s="22">
        <f>'Cumulative Cases'!G75</f>
        <v>182722</v>
      </c>
      <c r="L74" s="39">
        <f t="shared" si="150"/>
        <v>-0.12025669337822917</v>
      </c>
      <c r="M74" s="22">
        <f>'Cumulative Cases'!H75</f>
        <v>141591</v>
      </c>
      <c r="N74" s="39">
        <f t="shared" si="151"/>
        <v>1.4909218627921812</v>
      </c>
      <c r="O74" s="22">
        <f>'Cumulative Cases'!I75</f>
        <v>181533</v>
      </c>
      <c r="P74" s="39">
        <f t="shared" si="152"/>
        <v>0.23909442297073441</v>
      </c>
      <c r="Q74" s="22">
        <f>'Cumulative Cases'!J75</f>
        <v>11265</v>
      </c>
      <c r="R74" s="39">
        <f t="shared" si="153"/>
        <v>0.35634743875278396</v>
      </c>
      <c r="S74" s="22">
        <f>'Cumulative Cases'!K75</f>
        <v>267240</v>
      </c>
      <c r="T74" s="39">
        <f t="shared" si="154"/>
        <v>0.75897250279948869</v>
      </c>
      <c r="U74" s="22">
        <f>'Cumulative Cases'!L75</f>
        <v>88113</v>
      </c>
      <c r="V74" s="39">
        <f t="shared" si="155"/>
        <v>1.1374853653497394</v>
      </c>
      <c r="W74" s="22">
        <f>'Cumulative Cases'!M75</f>
        <v>157935</v>
      </c>
      <c r="X74" s="39">
        <f t="shared" si="156"/>
        <v>4.7578302224698534</v>
      </c>
      <c r="Y74" s="22">
        <f>'Cumulative Cases'!N75</f>
        <v>16696</v>
      </c>
      <c r="Z74" s="39">
        <f t="shared" si="157"/>
        <v>0.20405713599807945</v>
      </c>
      <c r="AA74" s="22">
        <f>'Cumulative Cases'!O75</f>
        <v>0</v>
      </c>
      <c r="AB74" s="39"/>
      <c r="AC74" s="22">
        <f>'Cumulative Cases'!P75</f>
        <v>396166</v>
      </c>
      <c r="AD74" s="39">
        <f t="shared" si="158"/>
        <v>4.7027792754220714</v>
      </c>
      <c r="AE74">
        <f>'Cumulative Cases'!Q75</f>
        <v>370680</v>
      </c>
      <c r="AF74" s="15">
        <f t="shared" si="144"/>
        <v>2.3011409110729639</v>
      </c>
      <c r="AG74">
        <f>'Cumulative Cases'!R75</f>
        <v>159797</v>
      </c>
      <c r="AH74" s="15">
        <f t="shared" si="145"/>
        <v>0.65191922500346433</v>
      </c>
    </row>
    <row r="75" spans="2:34" x14ac:dyDescent="0.3">
      <c r="B75" s="2">
        <v>43979</v>
      </c>
      <c r="C75" s="21">
        <f>'Cumulative Cases'!C76</f>
        <v>82995</v>
      </c>
      <c r="D75" s="38">
        <f t="shared" si="146"/>
        <v>2.4098417938862313E-3</v>
      </c>
      <c r="E75" s="21">
        <f>'Cumulative Cases'!D76</f>
        <v>231732</v>
      </c>
      <c r="F75" s="38">
        <f t="shared" si="147"/>
        <v>0.25655557911040544</v>
      </c>
      <c r="G75" s="22">
        <f>'Cumulative Cases'!E76</f>
        <v>237906</v>
      </c>
      <c r="H75" s="39">
        <f t="shared" si="148"/>
        <v>0.48021489299697173</v>
      </c>
      <c r="I75" s="22">
        <f>'Cumulative Cases'!F76</f>
        <v>1757130</v>
      </c>
      <c r="J75" s="39">
        <f t="shared" si="149"/>
        <v>1.2738115616511307</v>
      </c>
      <c r="K75" s="22">
        <f>'Cumulative Cases'!G76</f>
        <v>182913</v>
      </c>
      <c r="L75" s="39">
        <f t="shared" si="150"/>
        <v>0.10453037948358709</v>
      </c>
      <c r="M75" s="22">
        <f>'Cumulative Cases'!H76</f>
        <v>143849</v>
      </c>
      <c r="N75" s="39">
        <f t="shared" si="151"/>
        <v>1.594734128581619</v>
      </c>
      <c r="O75" s="22">
        <f>'Cumulative Cases'!I76</f>
        <v>182196</v>
      </c>
      <c r="P75" s="39">
        <f t="shared" si="152"/>
        <v>0.36522285204343014</v>
      </c>
      <c r="Q75" s="22">
        <f>'Cumulative Cases'!J76</f>
        <v>11344</v>
      </c>
      <c r="R75" s="39">
        <f t="shared" si="153"/>
        <v>0.70128717265867724</v>
      </c>
      <c r="S75" s="22">
        <f>'Cumulative Cases'!K76</f>
        <v>269127</v>
      </c>
      <c r="T75" s="39">
        <f t="shared" si="154"/>
        <v>0.70610687022900764</v>
      </c>
      <c r="U75" s="22">
        <f>'Cumulative Cases'!L76</f>
        <v>89688</v>
      </c>
      <c r="V75" s="39">
        <f t="shared" si="155"/>
        <v>1.7874774437370196</v>
      </c>
      <c r="W75" s="22">
        <f>'Cumulative Cases'!M76</f>
        <v>165362</v>
      </c>
      <c r="X75" s="39">
        <f t="shared" si="156"/>
        <v>4.702567511951119</v>
      </c>
      <c r="Y75" s="22">
        <f>'Cumulative Cases'!N76</f>
        <v>16759</v>
      </c>
      <c r="Z75" s="39">
        <f t="shared" si="157"/>
        <v>0.37733588883564928</v>
      </c>
      <c r="AA75" s="22">
        <f>'Cumulative Cases'!O76</f>
        <v>0</v>
      </c>
      <c r="AB75" s="39"/>
      <c r="AC75" s="22">
        <f>'Cumulative Cases'!P76</f>
        <v>418608</v>
      </c>
      <c r="AD75" s="39">
        <f t="shared" si="158"/>
        <v>5.6647970800119145</v>
      </c>
      <c r="AE75" s="45">
        <f>'Cumulative Cases'!Q76</f>
        <v>379051</v>
      </c>
      <c r="AF75" s="15">
        <f t="shared" ref="AF75:AF80" si="159">((AE75-AE74)/AE74)*100</f>
        <v>2.2582820761843099</v>
      </c>
      <c r="AG75" s="45">
        <f>'Cumulative Cases'!R76</f>
        <v>160979</v>
      </c>
      <c r="AH75" s="15">
        <f t="shared" ref="AH75:AH80" si="160">((AG75-AG74)/AG74)*100</f>
        <v>0.7396884797586939</v>
      </c>
    </row>
    <row r="76" spans="2:34" x14ac:dyDescent="0.3">
      <c r="B76" s="2">
        <v>43980</v>
      </c>
      <c r="C76" s="21">
        <f>'Cumulative Cases'!C77</f>
        <v>82995</v>
      </c>
      <c r="D76" s="38">
        <f t="shared" si="146"/>
        <v>0</v>
      </c>
      <c r="E76" s="21">
        <f>'Cumulative Cases'!D77</f>
        <v>232248</v>
      </c>
      <c r="F76" s="38">
        <f t="shared" si="147"/>
        <v>0.22267101651908239</v>
      </c>
      <c r="G76" s="22">
        <f>'Cumulative Cases'!E77</f>
        <v>238564</v>
      </c>
      <c r="H76" s="39">
        <f t="shared" si="148"/>
        <v>0.27657982564542299</v>
      </c>
      <c r="I76" s="22">
        <f>'Cumulative Cases'!F77</f>
        <v>1777711</v>
      </c>
      <c r="J76" s="39">
        <f t="shared" si="149"/>
        <v>1.1712849931422262</v>
      </c>
      <c r="K76" s="22">
        <f>'Cumulative Cases'!G77</f>
        <v>186238</v>
      </c>
      <c r="L76" s="39">
        <f t="shared" si="150"/>
        <v>1.8178040926560712</v>
      </c>
      <c r="M76" s="22">
        <f>'Cumulative Cases'!H77</f>
        <v>146668</v>
      </c>
      <c r="N76" s="39">
        <f t="shared" si="151"/>
        <v>1.9596938456297925</v>
      </c>
      <c r="O76" s="22">
        <f>'Cumulative Cases'!I77</f>
        <v>182922</v>
      </c>
      <c r="P76" s="39">
        <f t="shared" si="152"/>
        <v>0.39847197523546068</v>
      </c>
      <c r="Q76" s="22">
        <f>'Cumulative Cases'!J77</f>
        <v>11402</v>
      </c>
      <c r="R76" s="39">
        <f t="shared" si="153"/>
        <v>0.51128349788434413</v>
      </c>
      <c r="S76" s="22">
        <f>'Cumulative Cases'!K77</f>
        <v>271222</v>
      </c>
      <c r="T76" s="39">
        <f t="shared" si="154"/>
        <v>0.77844289127437971</v>
      </c>
      <c r="U76" s="22">
        <f>'Cumulative Cases'!L77</f>
        <v>90027</v>
      </c>
      <c r="V76" s="39">
        <f t="shared" si="155"/>
        <v>0.37797698688787795</v>
      </c>
      <c r="W76" s="22">
        <f>'Cumulative Cases'!M77</f>
        <v>173140</v>
      </c>
      <c r="X76" s="39">
        <f t="shared" si="156"/>
        <v>4.7036199368657856</v>
      </c>
      <c r="Y76" s="22">
        <f>'Cumulative Cases'!N77</f>
        <v>16833</v>
      </c>
      <c r="Z76" s="39">
        <f t="shared" si="157"/>
        <v>0.44155379199236233</v>
      </c>
      <c r="AA76" s="22">
        <f>'Cumulative Cases'!O77</f>
        <v>0</v>
      </c>
      <c r="AB76" s="39"/>
      <c r="AC76" s="22">
        <f>'Cumulative Cases'!P77</f>
        <v>444636</v>
      </c>
      <c r="AD76" s="39">
        <f t="shared" si="158"/>
        <v>6.2177502579979356</v>
      </c>
      <c r="AE76" s="45">
        <f>'Cumulative Cases'!Q77</f>
        <v>387623</v>
      </c>
      <c r="AF76" s="15">
        <f t="shared" si="159"/>
        <v>2.2614371153222126</v>
      </c>
      <c r="AG76" s="45">
        <f>'Cumulative Cases'!R77</f>
        <v>162120</v>
      </c>
      <c r="AH76" s="15">
        <f t="shared" si="160"/>
        <v>0.70878810279601689</v>
      </c>
    </row>
    <row r="77" spans="2:34" x14ac:dyDescent="0.3">
      <c r="B77" s="2">
        <v>43981</v>
      </c>
      <c r="C77" s="21">
        <f>'Cumulative Cases'!C78</f>
        <v>82999</v>
      </c>
      <c r="D77" s="38">
        <f t="shared" si="146"/>
        <v>4.819567443821917E-3</v>
      </c>
      <c r="E77" s="21">
        <f>'Cumulative Cases'!D78</f>
        <v>232664</v>
      </c>
      <c r="F77" s="38">
        <f t="shared" si="147"/>
        <v>0.17911887292893805</v>
      </c>
      <c r="G77" s="22">
        <f>'Cumulative Cases'!E78</f>
        <v>239228</v>
      </c>
      <c r="H77" s="39">
        <f t="shared" si="148"/>
        <v>0.2783320199191831</v>
      </c>
      <c r="I77" s="22">
        <f>'Cumulative Cases'!F78</f>
        <v>1805270</v>
      </c>
      <c r="J77" s="39">
        <f t="shared" si="149"/>
        <v>1.550251981340049</v>
      </c>
      <c r="K77" s="22">
        <f>'Cumulative Cases'!G78</f>
        <v>186835</v>
      </c>
      <c r="L77" s="39">
        <f t="shared" si="150"/>
        <v>0.32055756612506581</v>
      </c>
      <c r="M77" s="22">
        <f>'Cumulative Cases'!H78</f>
        <v>148950</v>
      </c>
      <c r="N77" s="39">
        <f t="shared" si="151"/>
        <v>1.5558949464095782</v>
      </c>
      <c r="O77" s="22">
        <f>'Cumulative Cases'!I78</f>
        <v>183025</v>
      </c>
      <c r="P77" s="39">
        <f t="shared" si="152"/>
        <v>5.6308153201911196E-2</v>
      </c>
      <c r="Q77" s="22">
        <f>'Cumulative Cases'!J78</f>
        <v>11441</v>
      </c>
      <c r="R77" s="39">
        <f t="shared" si="153"/>
        <v>0.34204525521838275</v>
      </c>
      <c r="S77" s="22">
        <f>'Cumulative Cases'!K78</f>
        <v>272826</v>
      </c>
      <c r="T77" s="39">
        <f t="shared" si="154"/>
        <v>0.59139745300897417</v>
      </c>
      <c r="U77" s="22">
        <f>'Cumulative Cases'!L78</f>
        <v>90910</v>
      </c>
      <c r="V77" s="39">
        <f t="shared" si="155"/>
        <v>0.98081686605129581</v>
      </c>
      <c r="W77" s="22">
        <f>'Cumulative Cases'!M78</f>
        <v>181796</v>
      </c>
      <c r="X77" s="39">
        <f t="shared" si="156"/>
        <v>4.9994224327134109</v>
      </c>
      <c r="Y77" s="22">
        <f>'Cumulative Cases'!N78</f>
        <v>16877</v>
      </c>
      <c r="Z77" s="39">
        <f t="shared" si="157"/>
        <v>0.26139131467949861</v>
      </c>
      <c r="AA77" s="22">
        <f>'Cumulative Cases'!O78</f>
        <v>0</v>
      </c>
      <c r="AB77" s="39"/>
      <c r="AC77" s="22">
        <f>'Cumulative Cases'!P78</f>
        <v>469510</v>
      </c>
      <c r="AD77" s="39">
        <f t="shared" si="158"/>
        <v>5.5942388830414096</v>
      </c>
      <c r="AE77" s="45">
        <f>'Cumulative Cases'!Q78</f>
        <v>396575</v>
      </c>
      <c r="AF77" s="15">
        <f t="shared" si="159"/>
        <v>2.309460480931214</v>
      </c>
      <c r="AG77" s="45">
        <f>'Cumulative Cases'!R78</f>
        <v>163103</v>
      </c>
      <c r="AH77" s="15">
        <f t="shared" si="160"/>
        <v>0.60634098198865038</v>
      </c>
    </row>
    <row r="78" spans="2:34" x14ac:dyDescent="0.3">
      <c r="B78" s="2">
        <v>43982</v>
      </c>
      <c r="C78" s="21">
        <f>'Cumulative Cases'!C79</f>
        <v>83001</v>
      </c>
      <c r="D78" s="38">
        <f t="shared" si="146"/>
        <v>2.4096675863564624E-3</v>
      </c>
      <c r="E78" s="21">
        <f>'Cumulative Cases'!D79</f>
        <v>233019</v>
      </c>
      <c r="F78" s="38">
        <f t="shared" si="147"/>
        <v>0.15258054533576318</v>
      </c>
      <c r="G78" s="22">
        <f>'Cumulative Cases'!E79</f>
        <v>239429</v>
      </c>
      <c r="H78" s="39">
        <f t="shared" si="148"/>
        <v>8.4020265186349419E-2</v>
      </c>
      <c r="I78" s="22">
        <f>'Cumulative Cases'!F79</f>
        <v>1826090</v>
      </c>
      <c r="J78" s="39">
        <f t="shared" si="149"/>
        <v>1.1532900895710891</v>
      </c>
      <c r="K78" s="22">
        <f>'Cumulative Cases'!G79</f>
        <v>188625</v>
      </c>
      <c r="L78" s="39">
        <f t="shared" si="150"/>
        <v>0.9580646024567131</v>
      </c>
      <c r="M78" s="22">
        <f>'Cumulative Cases'!H79</f>
        <v>151466</v>
      </c>
      <c r="N78" s="39">
        <f t="shared" si="151"/>
        <v>1.6891574353810006</v>
      </c>
      <c r="O78" s="22">
        <f>'Cumulative Cases'!I79</f>
        <v>183025</v>
      </c>
      <c r="P78" s="39">
        <f t="shared" si="152"/>
        <v>0</v>
      </c>
      <c r="Q78" s="22">
        <f>'Cumulative Cases'!J79</f>
        <v>11468</v>
      </c>
      <c r="R78" s="39">
        <f t="shared" si="153"/>
        <v>0.23599335722401887</v>
      </c>
      <c r="S78" s="22">
        <f>'Cumulative Cases'!K79</f>
        <v>274762</v>
      </c>
      <c r="T78" s="39">
        <f t="shared" si="154"/>
        <v>0.70960978792343843</v>
      </c>
      <c r="U78" s="22">
        <f>'Cumulative Cases'!L79</f>
        <v>90910</v>
      </c>
      <c r="V78" s="39">
        <f t="shared" si="155"/>
        <v>0</v>
      </c>
      <c r="W78" s="22">
        <f>'Cumulative Cases'!M79</f>
        <v>190536</v>
      </c>
      <c r="X78" s="39">
        <f t="shared" si="156"/>
        <v>4.8075865255561183</v>
      </c>
      <c r="Y78" s="22">
        <f>'Cumulative Cases'!N79</f>
        <v>16912</v>
      </c>
      <c r="Z78" s="39">
        <f t="shared" si="157"/>
        <v>0.20738282870178351</v>
      </c>
      <c r="AA78" s="22">
        <f>'Cumulative Cases'!O79</f>
        <v>0</v>
      </c>
      <c r="AB78" s="39"/>
      <c r="AC78" s="22">
        <f>'Cumulative Cases'!P79</f>
        <v>501985</v>
      </c>
      <c r="AD78" s="39">
        <f t="shared" si="158"/>
        <v>6.9167855849715663</v>
      </c>
      <c r="AE78" s="45">
        <f>'Cumulative Cases'!Q79</f>
        <v>405843</v>
      </c>
      <c r="AF78" s="15">
        <f t="shared" si="159"/>
        <v>2.3370106537224986</v>
      </c>
      <c r="AG78" s="45">
        <f>'Cumulative Cases'!R79</f>
        <v>163942</v>
      </c>
      <c r="AH78" s="15">
        <f t="shared" si="160"/>
        <v>0.51439887678338225</v>
      </c>
    </row>
    <row r="79" spans="2:34" x14ac:dyDescent="0.3">
      <c r="B79" s="2">
        <v>43983</v>
      </c>
      <c r="C79" s="21">
        <f>'Cumulative Cases'!C80</f>
        <v>83018</v>
      </c>
      <c r="D79" s="38">
        <f t="shared" ref="D79:D85" si="161">((C79-C78)/C78)*100</f>
        <v>2.048168094360309E-2</v>
      </c>
      <c r="E79" s="21">
        <f>'Cumulative Cases'!D80</f>
        <v>233197</v>
      </c>
      <c r="F79" s="38">
        <f t="shared" ref="F79:F85" si="162">((E79-E78)/E78)*100</f>
        <v>7.6388620670417434E-2</v>
      </c>
      <c r="G79" s="22">
        <f>'Cumulative Cases'!E80</f>
        <v>239638</v>
      </c>
      <c r="H79" s="39">
        <f t="shared" ref="H79:H85" si="163">((G79-G78)/G78)*100</f>
        <v>8.7291013202243667E-2</v>
      </c>
      <c r="I79" s="22">
        <f>'Cumulative Cases'!F80</f>
        <v>1842883</v>
      </c>
      <c r="J79" s="39">
        <f t="shared" ref="J79:J85" si="164">((I79-I78)/I78)*100</f>
        <v>0.91961513397477679</v>
      </c>
      <c r="K79" s="22">
        <f>'Cumulative Cases'!G80</f>
        <v>188882</v>
      </c>
      <c r="L79" s="39">
        <f t="shared" ref="L79:L85" si="165">((K79-K78)/K78)*100</f>
        <v>0.13624917163684558</v>
      </c>
      <c r="M79" s="22">
        <f>'Cumulative Cases'!H80</f>
        <v>154445</v>
      </c>
      <c r="N79" s="39">
        <f t="shared" ref="N79:N85" si="166">((M79-M78)/M78)*100</f>
        <v>1.9667780227905933</v>
      </c>
      <c r="O79" s="22">
        <f>'Cumulative Cases'!I80</f>
        <v>183025</v>
      </c>
      <c r="P79" s="39">
        <f t="shared" ref="P79:P85" si="167">((O79-O78)/O78)*100</f>
        <v>0</v>
      </c>
      <c r="Q79" s="22">
        <f>'Cumulative Cases'!J80</f>
        <v>11503</v>
      </c>
      <c r="R79" s="39">
        <f t="shared" ref="R79:R85" si="168">((Q79-Q78)/Q78)*100</f>
        <v>0.30519707010812697</v>
      </c>
      <c r="S79" s="22">
        <f>'Cumulative Cases'!K80</f>
        <v>274762</v>
      </c>
      <c r="T79" s="39">
        <f t="shared" ref="T79:T85" si="169">((S79-S78)/S78)*100</f>
        <v>0</v>
      </c>
      <c r="U79" s="22">
        <f>'Cumulative Cases'!L80</f>
        <v>91647</v>
      </c>
      <c r="V79" s="39">
        <f t="shared" ref="V79:V85" si="170">((U79-U78)/U78)*100</f>
        <v>0.81069189308106915</v>
      </c>
      <c r="W79" s="22">
        <f>'Cumulative Cases'!M80</f>
        <v>197808</v>
      </c>
      <c r="X79" s="39">
        <f t="shared" ref="X79:X85" si="171">((W79-W78)/W78)*100</f>
        <v>3.8166015871016499</v>
      </c>
      <c r="Y79" s="22">
        <f>'Cumulative Cases'!N80</f>
        <v>16949</v>
      </c>
      <c r="Z79" s="39">
        <f t="shared" ref="Z79:Z85" si="172">((Y79-Y78)/Y78)*100</f>
        <v>0.21877956480605484</v>
      </c>
      <c r="AA79" s="22">
        <f>'Cumulative Cases'!O80</f>
        <v>0</v>
      </c>
      <c r="AB79" s="39"/>
      <c r="AC79" s="22">
        <f>'Cumulative Cases'!P80</f>
        <v>514992</v>
      </c>
      <c r="AD79" s="39">
        <f t="shared" ref="AD79:AD85" si="173">((AC79-AC78)/AC78)*100</f>
        <v>2.5911132802772991</v>
      </c>
      <c r="AE79" s="45">
        <f>'Cumulative Cases'!Q80</f>
        <v>414878</v>
      </c>
      <c r="AF79" s="15">
        <f t="shared" si="159"/>
        <v>2.2262303403040091</v>
      </c>
      <c r="AG79" s="45">
        <f>'Cumulative Cases'!R80</f>
        <v>163942</v>
      </c>
      <c r="AH79" s="15">
        <f t="shared" si="160"/>
        <v>0</v>
      </c>
    </row>
    <row r="80" spans="2:34" x14ac:dyDescent="0.3">
      <c r="B80" s="2">
        <v>43984</v>
      </c>
      <c r="C80" s="21">
        <f>'Cumulative Cases'!C81</f>
        <v>83022</v>
      </c>
      <c r="D80" s="38">
        <f t="shared" si="161"/>
        <v>4.8182321906092658E-3</v>
      </c>
      <c r="E80" s="21">
        <f>'Cumulative Cases'!D81</f>
        <v>233515</v>
      </c>
      <c r="F80" s="38">
        <f t="shared" si="162"/>
        <v>0.13636539063538552</v>
      </c>
      <c r="G80" s="22">
        <f>'Cumulative Cases'!E81</f>
        <v>239932</v>
      </c>
      <c r="H80" s="39">
        <f t="shared" si="163"/>
        <v>0.12268504995034177</v>
      </c>
      <c r="I80" s="22">
        <f>'Cumulative Cases'!F81</f>
        <v>1868500</v>
      </c>
      <c r="J80" s="39">
        <f t="shared" si="164"/>
        <v>1.3900502636358358</v>
      </c>
      <c r="K80" s="22">
        <f>'Cumulative Cases'!G81</f>
        <v>189220</v>
      </c>
      <c r="L80" s="39">
        <f t="shared" si="165"/>
        <v>0.17894770279857267</v>
      </c>
      <c r="M80" s="22">
        <f>'Cumulative Cases'!H81</f>
        <v>157562</v>
      </c>
      <c r="N80" s="39">
        <f t="shared" si="166"/>
        <v>2.018194179157629</v>
      </c>
      <c r="O80" s="22">
        <f>'Cumulative Cases'!I81</f>
        <v>183879</v>
      </c>
      <c r="P80" s="39">
        <f t="shared" si="167"/>
        <v>0.46660292309793738</v>
      </c>
      <c r="Q80" s="22">
        <f>'Cumulative Cases'!J81</f>
        <v>11541</v>
      </c>
      <c r="R80" s="39">
        <f t="shared" si="168"/>
        <v>0.33034860471181432</v>
      </c>
      <c r="S80" s="22">
        <f>'Cumulative Cases'!K81</f>
        <v>277985</v>
      </c>
      <c r="T80" s="39">
        <f t="shared" si="169"/>
        <v>1.1730151913292231</v>
      </c>
      <c r="U80" s="22">
        <f>'Cumulative Cases'!L81</f>
        <v>92390</v>
      </c>
      <c r="V80" s="39">
        <f t="shared" si="170"/>
        <v>0.81071939070564236</v>
      </c>
      <c r="W80" s="22">
        <f>'Cumulative Cases'!M81</f>
        <v>207085</v>
      </c>
      <c r="X80" s="39">
        <f t="shared" si="171"/>
        <v>4.6899013184502145</v>
      </c>
      <c r="Y80" s="22">
        <f>'Cumulative Cases'!N81</f>
        <v>17000</v>
      </c>
      <c r="Z80" s="39">
        <f t="shared" si="172"/>
        <v>0.30090270812437309</v>
      </c>
      <c r="AA80" s="22">
        <f>'Cumulative Cases'!O81</f>
        <v>0</v>
      </c>
      <c r="AB80" s="39"/>
      <c r="AC80" s="22">
        <f>'Cumulative Cases'!P81</f>
        <v>531768</v>
      </c>
      <c r="AD80" s="39">
        <f t="shared" si="173"/>
        <v>3.2575263305061055</v>
      </c>
      <c r="AE80" s="45">
        <f>'Cumulative Cases'!Q81</f>
        <v>423741</v>
      </c>
      <c r="AF80" s="15">
        <f t="shared" si="159"/>
        <v>2.136290668582089</v>
      </c>
      <c r="AG80" s="45">
        <f>'Cumulative Cases'!R81</f>
        <v>165555</v>
      </c>
      <c r="AH80" s="15">
        <f t="shared" si="160"/>
        <v>0.9838845445340425</v>
      </c>
    </row>
    <row r="81" spans="2:34" x14ac:dyDescent="0.3">
      <c r="B81" s="2">
        <v>43985</v>
      </c>
      <c r="C81" s="21">
        <f>'Cumulative Cases'!C82</f>
        <v>83022</v>
      </c>
      <c r="D81" s="38">
        <f t="shared" si="161"/>
        <v>0</v>
      </c>
      <c r="E81" s="21">
        <f>'Cumulative Cases'!D82</f>
        <v>233836</v>
      </c>
      <c r="F81" s="38">
        <f t="shared" si="162"/>
        <v>0.13746440271502902</v>
      </c>
      <c r="G81" s="22">
        <f>'Cumulative Cases'!E82</f>
        <v>240326</v>
      </c>
      <c r="H81" s="39">
        <f t="shared" si="163"/>
        <v>0.16421319373822582</v>
      </c>
      <c r="I81" s="22">
        <f>'Cumulative Cases'!F82</f>
        <v>1890239</v>
      </c>
      <c r="J81" s="39">
        <f t="shared" si="164"/>
        <v>1.1634466149317635</v>
      </c>
      <c r="K81" s="22">
        <f>'Cumulative Cases'!G82</f>
        <v>151325</v>
      </c>
      <c r="L81" s="39">
        <f t="shared" si="165"/>
        <v>-20.026952753408729</v>
      </c>
      <c r="M81" s="22">
        <f>'Cumulative Cases'!H82</f>
        <v>160696</v>
      </c>
      <c r="N81" s="39">
        <f t="shared" si="166"/>
        <v>1.9890582754725123</v>
      </c>
      <c r="O81" s="22">
        <f>'Cumulative Cases'!I82</f>
        <v>184121</v>
      </c>
      <c r="P81" s="39">
        <f t="shared" si="167"/>
        <v>0.13160828588365175</v>
      </c>
      <c r="Q81" s="22">
        <f>'Cumulative Cases'!J82</f>
        <v>11590</v>
      </c>
      <c r="R81" s="39">
        <f t="shared" si="168"/>
        <v>0.4245732605493458</v>
      </c>
      <c r="S81" s="22">
        <f>'Cumulative Cases'!K82</f>
        <v>279856</v>
      </c>
      <c r="T81" s="39">
        <f t="shared" si="169"/>
        <v>0.67305789880748967</v>
      </c>
      <c r="U81" s="22">
        <f>'Cumulative Cases'!L82</f>
        <v>93040</v>
      </c>
      <c r="V81" s="39">
        <f t="shared" si="170"/>
        <v>0.70353934408485763</v>
      </c>
      <c r="W81" s="22">
        <f>'Cumulative Cases'!M82</f>
        <v>216653</v>
      </c>
      <c r="X81" s="39">
        <f t="shared" si="171"/>
        <v>4.6203249873240457</v>
      </c>
      <c r="Y81" s="22">
        <f>'Cumulative Cases'!N82</f>
        <v>17031</v>
      </c>
      <c r="Z81" s="39">
        <f t="shared" si="172"/>
        <v>0.18235294117647058</v>
      </c>
      <c r="AA81" s="22">
        <f>'Cumulative Cases'!O82</f>
        <v>0</v>
      </c>
      <c r="AB81" s="39"/>
      <c r="AC81" s="22">
        <f>'Cumulative Cases'!P82</f>
        <v>560737</v>
      </c>
      <c r="AD81" s="39">
        <f t="shared" si="173"/>
        <v>5.4476764303229981</v>
      </c>
      <c r="AE81" s="45">
        <f>'Cumulative Cases'!Q82</f>
        <v>432277</v>
      </c>
      <c r="AF81" s="15">
        <f t="shared" ref="AF81:AF86" si="174">((AE81-AE80)/AE80)*100</f>
        <v>2.0144380647612574</v>
      </c>
      <c r="AG81" s="45">
        <f>'Cumulative Cases'!R82</f>
        <v>166422</v>
      </c>
      <c r="AH81" s="15">
        <f t="shared" ref="AH81:AH86" si="175">((AG81-AG80)/AG80)*100</f>
        <v>0.52369303252695487</v>
      </c>
    </row>
    <row r="82" spans="2:34" x14ac:dyDescent="0.3">
      <c r="B82" s="2">
        <v>43986</v>
      </c>
      <c r="C82" s="21">
        <f>'Cumulative Cases'!C83</f>
        <v>83022</v>
      </c>
      <c r="D82" s="38">
        <f t="shared" si="161"/>
        <v>0</v>
      </c>
      <c r="E82" s="21">
        <f>'Cumulative Cases'!D83</f>
        <v>234013</v>
      </c>
      <c r="F82" s="38">
        <f t="shared" si="162"/>
        <v>7.5694076190150353E-2</v>
      </c>
      <c r="G82" s="22">
        <f>'Cumulative Cases'!E83</f>
        <v>240660</v>
      </c>
      <c r="H82" s="39">
        <f t="shared" si="163"/>
        <v>0.13897788836829975</v>
      </c>
      <c r="I82" s="22">
        <f>'Cumulative Cases'!F83</f>
        <v>1910735</v>
      </c>
      <c r="J82" s="39">
        <f t="shared" si="164"/>
        <v>1.0843073283325546</v>
      </c>
      <c r="K82" s="22">
        <f>'Cumulative Cases'!G83</f>
        <v>151677</v>
      </c>
      <c r="L82" s="39">
        <f t="shared" si="165"/>
        <v>0.23261192796960187</v>
      </c>
      <c r="M82" s="22">
        <f>'Cumulative Cases'!H83</f>
        <v>164270</v>
      </c>
      <c r="N82" s="39">
        <f t="shared" si="166"/>
        <v>2.2240752725643449</v>
      </c>
      <c r="O82" s="22">
        <f>'Cumulative Cases'!I83</f>
        <v>184472</v>
      </c>
      <c r="P82" s="39">
        <f t="shared" si="167"/>
        <v>0.19063550599877255</v>
      </c>
      <c r="Q82" s="22">
        <f>'Cumulative Cases'!J83</f>
        <v>11629</v>
      </c>
      <c r="R82" s="39">
        <f t="shared" si="168"/>
        <v>0.33649698015530627</v>
      </c>
      <c r="S82" s="22">
        <f>'Cumulative Cases'!K83</f>
        <v>281661</v>
      </c>
      <c r="T82" s="39">
        <f t="shared" si="169"/>
        <v>0.6449745583442914</v>
      </c>
      <c r="U82" s="22">
        <f>'Cumulative Cases'!L83</f>
        <v>93700</v>
      </c>
      <c r="V82" s="39">
        <f t="shared" si="170"/>
        <v>0.70937231298366288</v>
      </c>
      <c r="W82" s="22">
        <f>'Cumulative Cases'!M83</f>
        <v>226494</v>
      </c>
      <c r="X82" s="39">
        <f t="shared" si="171"/>
        <v>4.542286513457003</v>
      </c>
      <c r="Y82" s="22">
        <f>'Cumulative Cases'!N83</f>
        <v>17078</v>
      </c>
      <c r="Z82" s="39">
        <f t="shared" si="172"/>
        <v>0.27596735364922786</v>
      </c>
      <c r="AA82" s="22">
        <f>'Cumulative Cases'!O83</f>
        <v>0</v>
      </c>
      <c r="AB82" s="39"/>
      <c r="AC82" s="22">
        <f>'Cumulative Cases'!P83</f>
        <v>590485</v>
      </c>
      <c r="AD82" s="39">
        <f t="shared" si="173"/>
        <v>5.3051608864761919</v>
      </c>
      <c r="AE82" s="45">
        <f>'Cumulative Cases'!Q83</f>
        <v>441108</v>
      </c>
      <c r="AF82" s="15">
        <f t="shared" si="174"/>
        <v>2.0429030459635835</v>
      </c>
      <c r="AG82" s="45">
        <f>'Cumulative Cases'!R83</f>
        <v>167410</v>
      </c>
      <c r="AH82" s="15">
        <f t="shared" si="175"/>
        <v>0.59367150977635164</v>
      </c>
    </row>
    <row r="83" spans="2:34" x14ac:dyDescent="0.3">
      <c r="B83" s="2">
        <v>43987</v>
      </c>
      <c r="C83" s="21">
        <f>'Cumulative Cases'!C84</f>
        <v>83027</v>
      </c>
      <c r="D83" s="38">
        <f t="shared" si="161"/>
        <v>6.0225000602250004E-3</v>
      </c>
      <c r="E83" s="21">
        <f>'Cumulative Cases'!D84</f>
        <v>234531</v>
      </c>
      <c r="F83" s="38">
        <f t="shared" si="162"/>
        <v>0.22135522385508499</v>
      </c>
      <c r="G83" s="22">
        <f>'Cumulative Cases'!E84</f>
        <v>240978</v>
      </c>
      <c r="H83" s="39">
        <f t="shared" si="163"/>
        <v>0.13213662428322115</v>
      </c>
      <c r="I83" s="22">
        <f>'Cumulative Cases'!F84</f>
        <v>1934987</v>
      </c>
      <c r="J83" s="39">
        <f t="shared" si="164"/>
        <v>1.2692497913106737</v>
      </c>
      <c r="K83" s="22">
        <f>'Cumulative Cases'!G84</f>
        <v>153055</v>
      </c>
      <c r="L83" s="39">
        <f t="shared" si="165"/>
        <v>0.90850953011992597</v>
      </c>
      <c r="M83" s="22">
        <f>'Cumulative Cases'!H84</f>
        <v>167156</v>
      </c>
      <c r="N83" s="39">
        <f t="shared" si="166"/>
        <v>1.7568637000060876</v>
      </c>
      <c r="O83" s="22">
        <f>'Cumulative Cases'!I84</f>
        <v>184924</v>
      </c>
      <c r="P83" s="39">
        <f t="shared" si="167"/>
        <v>0.24502363502320137</v>
      </c>
      <c r="Q83" s="22">
        <f>'Cumulative Cases'!J84</f>
        <v>11668</v>
      </c>
      <c r="R83" s="39">
        <f t="shared" si="168"/>
        <v>0.33536847536331582</v>
      </c>
      <c r="S83" s="22">
        <f>'Cumulative Cases'!K84</f>
        <v>283311</v>
      </c>
      <c r="T83" s="39">
        <f t="shared" si="169"/>
        <v>0.58581060210678793</v>
      </c>
      <c r="U83" s="22">
        <f>'Cumulative Cases'!L84</f>
        <v>94325</v>
      </c>
      <c r="V83" s="39">
        <f t="shared" si="170"/>
        <v>0.66702241195304168</v>
      </c>
      <c r="W83" s="22">
        <f>'Cumulative Cases'!M84</f>
        <v>236001</v>
      </c>
      <c r="X83" s="39">
        <f t="shared" si="171"/>
        <v>4.1974621844287272</v>
      </c>
      <c r="Y83" s="22">
        <f>'Cumulative Cases'!N84</f>
        <v>17078</v>
      </c>
      <c r="Z83" s="39">
        <f t="shared" si="172"/>
        <v>0</v>
      </c>
      <c r="AA83" s="22">
        <f>'Cumulative Cases'!O84</f>
        <v>0</v>
      </c>
      <c r="AB83" s="39"/>
      <c r="AC83" s="22">
        <f>'Cumulative Cases'!P84</f>
        <v>621877</v>
      </c>
      <c r="AD83" s="39">
        <f t="shared" si="173"/>
        <v>5.3163077808919788</v>
      </c>
      <c r="AE83" s="45">
        <f>'Cumulative Cases'!Q84</f>
        <v>449834</v>
      </c>
      <c r="AF83" s="15">
        <f t="shared" si="174"/>
        <v>1.9782003500276577</v>
      </c>
      <c r="AG83" s="45">
        <f>'Cumulative Cases'!R84</f>
        <v>168340</v>
      </c>
      <c r="AH83" s="15">
        <f t="shared" si="175"/>
        <v>0.55552237022877959</v>
      </c>
    </row>
    <row r="84" spans="2:34" x14ac:dyDescent="0.3">
      <c r="B84" s="2">
        <v>43988</v>
      </c>
      <c r="C84" s="21">
        <f>'Cumulative Cases'!C85</f>
        <v>83031</v>
      </c>
      <c r="D84" s="38">
        <f t="shared" si="161"/>
        <v>4.8177099015982751E-3</v>
      </c>
      <c r="E84" s="21">
        <f>'Cumulative Cases'!D85</f>
        <v>234801</v>
      </c>
      <c r="F84" s="38">
        <f t="shared" si="162"/>
        <v>0.11512337388234391</v>
      </c>
      <c r="G84" s="22">
        <f>'Cumulative Cases'!E85</f>
        <v>241310</v>
      </c>
      <c r="H84" s="39">
        <f t="shared" si="163"/>
        <v>0.13777191278871928</v>
      </c>
      <c r="I84" s="22">
        <f>'Cumulative Cases'!F85</f>
        <v>1976513</v>
      </c>
      <c r="J84" s="39">
        <f t="shared" si="164"/>
        <v>2.1460609296083124</v>
      </c>
      <c r="K84" s="22">
        <f>'Cumulative Cases'!G85</f>
        <v>153055</v>
      </c>
      <c r="L84" s="39">
        <f t="shared" si="165"/>
        <v>0</v>
      </c>
      <c r="M84" s="22">
        <f>'Cumulative Cases'!H85</f>
        <v>169425</v>
      </c>
      <c r="N84" s="39">
        <f t="shared" si="166"/>
        <v>1.3574146306444279</v>
      </c>
      <c r="O84" s="22">
        <f>'Cumulative Cases'!I85</f>
        <v>185416</v>
      </c>
      <c r="P84" s="39">
        <f t="shared" si="167"/>
        <v>0.26605524431658412</v>
      </c>
      <c r="Q84" s="22">
        <f>'Cumulative Cases'!J85</f>
        <v>11719</v>
      </c>
      <c r="R84" s="39">
        <f t="shared" si="168"/>
        <v>0.43709290366815223</v>
      </c>
      <c r="S84" s="22">
        <f>'Cumulative Cases'!K85</f>
        <v>284868</v>
      </c>
      <c r="T84" s="39">
        <f t="shared" si="169"/>
        <v>0.54957273102703386</v>
      </c>
      <c r="U84" s="22">
        <f>'Cumulative Cases'!L85</f>
        <v>95016</v>
      </c>
      <c r="V84" s="39">
        <f t="shared" si="170"/>
        <v>0.73257354890007953</v>
      </c>
      <c r="W84" s="22">
        <f>'Cumulative Cases'!M85</f>
        <v>246454</v>
      </c>
      <c r="X84" s="39">
        <f t="shared" si="171"/>
        <v>4.4292185202605072</v>
      </c>
      <c r="Y84" s="22">
        <f>'Cumulative Cases'!N85</f>
        <v>17164</v>
      </c>
      <c r="Z84" s="39">
        <f t="shared" si="172"/>
        <v>0.50357184682047074</v>
      </c>
      <c r="AA84" s="22">
        <f>'Cumulative Cases'!O85</f>
        <v>0</v>
      </c>
      <c r="AB84" s="39"/>
      <c r="AC84" s="22">
        <f>'Cumulative Cases'!P85</f>
        <v>651980</v>
      </c>
      <c r="AD84" s="39">
        <f t="shared" si="173"/>
        <v>4.8406678491084252</v>
      </c>
      <c r="AE84" s="45">
        <f>'Cumulative Cases'!Q85</f>
        <v>458689</v>
      </c>
      <c r="AF84" s="15">
        <f t="shared" si="174"/>
        <v>1.9685039370078741</v>
      </c>
      <c r="AG84" s="45">
        <f>'Cumulative Cases'!R85</f>
        <v>168340</v>
      </c>
      <c r="AH84" s="15">
        <f t="shared" si="175"/>
        <v>0</v>
      </c>
    </row>
    <row r="85" spans="2:34" x14ac:dyDescent="0.3">
      <c r="B85" s="2">
        <v>43989</v>
      </c>
      <c r="C85" s="21">
        <f>'Cumulative Cases'!C86</f>
        <v>83036</v>
      </c>
      <c r="D85" s="38">
        <f t="shared" si="161"/>
        <v>6.02184726186605E-3</v>
      </c>
      <c r="E85" s="21">
        <f>'Cumulative Cases'!D86</f>
        <v>234998</v>
      </c>
      <c r="F85" s="38">
        <f t="shared" si="162"/>
        <v>8.3900835175318669E-2</v>
      </c>
      <c r="G85" s="22">
        <f>'Cumulative Cases'!E86</f>
        <v>241550</v>
      </c>
      <c r="H85" s="39">
        <f t="shared" si="163"/>
        <v>9.9457129832994901E-2</v>
      </c>
      <c r="I85" s="22">
        <f>'Cumulative Cases'!F86</f>
        <v>1996571</v>
      </c>
      <c r="J85" s="39">
        <f t="shared" si="164"/>
        <v>1.0148175094218959</v>
      </c>
      <c r="K85" s="22">
        <f>'Cumulative Cases'!G86</f>
        <v>153977</v>
      </c>
      <c r="L85" s="39">
        <f t="shared" si="165"/>
        <v>0.602397830845121</v>
      </c>
      <c r="M85" s="22">
        <f>'Cumulative Cases'!H86</f>
        <v>171789</v>
      </c>
      <c r="N85" s="39">
        <f t="shared" si="166"/>
        <v>1.3953076582558654</v>
      </c>
      <c r="O85" s="22">
        <f>'Cumulative Cases'!I86</f>
        <v>185416</v>
      </c>
      <c r="P85" s="39">
        <f t="shared" si="167"/>
        <v>0</v>
      </c>
      <c r="Q85" s="22">
        <f>'Cumulative Cases'!J86</f>
        <v>11776</v>
      </c>
      <c r="R85" s="39">
        <f t="shared" si="168"/>
        <v>0.48638962368802796</v>
      </c>
      <c r="S85" s="22">
        <f>'Cumulative Cases'!K86</f>
        <v>286194</v>
      </c>
      <c r="T85" s="39">
        <f t="shared" si="169"/>
        <v>0.46547874805172923</v>
      </c>
      <c r="U85" s="22">
        <f>'Cumulative Cases'!L86</f>
        <v>95698</v>
      </c>
      <c r="V85" s="39">
        <f t="shared" si="170"/>
        <v>0.71777384861497007</v>
      </c>
      <c r="W85" s="22">
        <f>'Cumulative Cases'!M86</f>
        <v>257238</v>
      </c>
      <c r="X85" s="39">
        <f t="shared" si="171"/>
        <v>4.3756644241927498</v>
      </c>
      <c r="Y85" s="22">
        <f>'Cumulative Cases'!N86</f>
        <v>17202</v>
      </c>
      <c r="Z85" s="39">
        <f t="shared" si="172"/>
        <v>0.2213936145420648</v>
      </c>
      <c r="AA85" s="22">
        <f>'Cumulative Cases'!O86</f>
        <v>0</v>
      </c>
      <c r="AB85" s="39"/>
      <c r="AC85" s="22">
        <f>'Cumulative Cases'!P86</f>
        <v>678360</v>
      </c>
      <c r="AD85" s="39">
        <f t="shared" si="173"/>
        <v>4.0461363845516729</v>
      </c>
      <c r="AE85" s="45">
        <f>'Cumulative Cases'!Q86</f>
        <v>467673</v>
      </c>
      <c r="AF85" s="15">
        <f t="shared" si="174"/>
        <v>1.9586255611100329</v>
      </c>
      <c r="AG85" s="45">
        <f>'Cumulative Cases'!R86</f>
        <v>170132</v>
      </c>
      <c r="AH85" s="15">
        <f t="shared" si="175"/>
        <v>1.0645122965427112</v>
      </c>
    </row>
    <row r="86" spans="2:34" x14ac:dyDescent="0.3">
      <c r="B86" s="2">
        <v>43990</v>
      </c>
      <c r="C86" s="21">
        <f>'Cumulative Cases'!C87</f>
        <v>83040</v>
      </c>
      <c r="D86" s="38">
        <f t="shared" ref="D86:D91" si="176">((C86-C85)/C85)*100</f>
        <v>4.8171877258056748E-3</v>
      </c>
      <c r="E86" s="21">
        <f>'Cumulative Cases'!D87</f>
        <v>235278</v>
      </c>
      <c r="F86" s="38">
        <f t="shared" ref="F86:F91" si="177">((E86-E85)/E85)*100</f>
        <v>0.11914995021234225</v>
      </c>
      <c r="G86" s="22">
        <f>'Cumulative Cases'!E87</f>
        <v>241717</v>
      </c>
      <c r="H86" s="39">
        <f t="shared" ref="H86:H91" si="178">((G86-G85)/G85)*100</f>
        <v>6.9136824673980538E-2</v>
      </c>
      <c r="I86" s="22">
        <f>'Cumulative Cases'!F87</f>
        <v>2014110</v>
      </c>
      <c r="J86" s="39">
        <f t="shared" ref="J86:J91" si="179">((I86-I85)/I85)*100</f>
        <v>0.87845611300574833</v>
      </c>
      <c r="K86" s="22">
        <f>'Cumulative Cases'!G87</f>
        <v>153977</v>
      </c>
      <c r="L86" s="39">
        <f t="shared" ref="L86:L91" si="180">((K86-K85)/K85)*100</f>
        <v>0</v>
      </c>
      <c r="M86" s="22">
        <f>'Cumulative Cases'!H87</f>
        <v>173832</v>
      </c>
      <c r="N86" s="39">
        <f t="shared" ref="N86:N91" si="181">((M86-M85)/M85)*100</f>
        <v>1.1892496027103017</v>
      </c>
      <c r="O86" s="22">
        <f>'Cumulative Cases'!I87</f>
        <v>185869</v>
      </c>
      <c r="P86" s="39">
        <f t="shared" ref="P86:P91" si="182">((O86-O85)/O85)*100</f>
        <v>0.24431548517927257</v>
      </c>
      <c r="Q86" s="22">
        <f>'Cumulative Cases'!J87</f>
        <v>11814</v>
      </c>
      <c r="R86" s="39">
        <f t="shared" ref="R86:R91" si="183">((Q86-Q85)/Q85)*100</f>
        <v>0.32269021739130432</v>
      </c>
      <c r="S86" s="22">
        <f>'Cumulative Cases'!K87</f>
        <v>287399</v>
      </c>
      <c r="T86" s="39">
        <f t="shared" ref="T86:T91" si="184">((S86-S85)/S85)*100</f>
        <v>0.42104306868767338</v>
      </c>
      <c r="U86" s="22">
        <f>'Cumulative Cases'!L87</f>
        <v>96140</v>
      </c>
      <c r="V86" s="39">
        <f t="shared" ref="V86:V91" si="185">((U86-U85)/U85)*100</f>
        <v>0.46186963154924865</v>
      </c>
      <c r="W86" s="22">
        <f>'Cumulative Cases'!M87</f>
        <v>265827</v>
      </c>
      <c r="X86" s="39">
        <f t="shared" ref="X86:X91" si="186">((W86-W85)/W85)*100</f>
        <v>3.3389312620996896</v>
      </c>
      <c r="Y86" s="22">
        <f>'Cumulative Cases'!N87</f>
        <v>17223</v>
      </c>
      <c r="Z86" s="39">
        <f t="shared" ref="Z86:Z91" si="187">((Y86-Y85)/Y85)*100</f>
        <v>0.12207882804325079</v>
      </c>
      <c r="AA86" s="22">
        <f>'Cumulative Cases'!O87</f>
        <v>0</v>
      </c>
      <c r="AB86" s="39"/>
      <c r="AC86" s="22">
        <f>'Cumulative Cases'!P87</f>
        <v>693953</v>
      </c>
      <c r="AD86" s="39">
        <f t="shared" ref="AD86:AD91" si="188">((AC86-AC85)/AC85)*100</f>
        <v>2.2986319948110148</v>
      </c>
      <c r="AE86" s="45">
        <f>'Cumulative Cases'!Q87</f>
        <v>476658</v>
      </c>
      <c r="AF86" s="15">
        <f t="shared" si="174"/>
        <v>1.9212141817038828</v>
      </c>
      <c r="AG86" s="45">
        <f>'Cumulative Cases'!R87</f>
        <v>171121</v>
      </c>
      <c r="AH86" s="15">
        <f t="shared" si="175"/>
        <v>0.58131333317659228</v>
      </c>
    </row>
    <row r="87" spans="2:34" x14ac:dyDescent="0.3">
      <c r="B87" s="2">
        <v>43991</v>
      </c>
      <c r="C87" s="21">
        <f>'Cumulative Cases'!C88</f>
        <v>83043</v>
      </c>
      <c r="D87" s="38">
        <f t="shared" si="176"/>
        <v>3.6127167630057807E-3</v>
      </c>
      <c r="E87" s="21">
        <f>'Cumulative Cases'!D88</f>
        <v>235561</v>
      </c>
      <c r="F87" s="38">
        <f t="shared" si="177"/>
        <v>0.12028323940189903</v>
      </c>
      <c r="G87" s="22">
        <f>'Cumulative Cases'!E88</f>
        <v>241966</v>
      </c>
      <c r="H87" s="39">
        <f t="shared" si="178"/>
        <v>0.1030130276314864</v>
      </c>
      <c r="I87" s="22">
        <f>'Cumulative Cases'!F88</f>
        <v>2033996</v>
      </c>
      <c r="J87" s="39">
        <f t="shared" si="179"/>
        <v>0.98733435611759046</v>
      </c>
      <c r="K87" s="22">
        <f>'Cumulative Cases'!G88</f>
        <v>154188</v>
      </c>
      <c r="L87" s="39">
        <f t="shared" si="180"/>
        <v>0.13703345304818254</v>
      </c>
      <c r="M87" s="22">
        <f>'Cumulative Cases'!H88</f>
        <v>175927</v>
      </c>
      <c r="N87" s="39">
        <f t="shared" si="181"/>
        <v>1.205186616963505</v>
      </c>
      <c r="O87" s="22">
        <f>'Cumulative Cases'!I88</f>
        <v>186233</v>
      </c>
      <c r="P87" s="39">
        <f t="shared" si="182"/>
        <v>0.19583685283721333</v>
      </c>
      <c r="Q87" s="22">
        <f>'Cumulative Cases'!J88</f>
        <v>11852</v>
      </c>
      <c r="R87" s="39">
        <f t="shared" si="183"/>
        <v>0.32165227695953952</v>
      </c>
      <c r="S87" s="22">
        <f>'Cumulative Cases'!K88</f>
        <v>289140</v>
      </c>
      <c r="T87" s="39">
        <f t="shared" si="184"/>
        <v>0.60577802984700713</v>
      </c>
      <c r="U87" s="22">
        <f>'Cumulative Cases'!L88</f>
        <v>96474</v>
      </c>
      <c r="V87" s="39">
        <f t="shared" si="185"/>
        <v>0.34741002704389434</v>
      </c>
      <c r="W87" s="22">
        <f>'Cumulative Cases'!M88</f>
        <v>274479</v>
      </c>
      <c r="X87" s="39">
        <f t="shared" si="186"/>
        <v>3.2547483889898317</v>
      </c>
      <c r="Y87" s="22">
        <f>'Cumulative Cases'!N88</f>
        <v>17268</v>
      </c>
      <c r="Z87" s="39">
        <f t="shared" si="187"/>
        <v>0.2612785229054172</v>
      </c>
      <c r="AA87" s="22">
        <f>'Cumulative Cases'!O88</f>
        <v>0</v>
      </c>
      <c r="AB87" s="39"/>
      <c r="AC87" s="22">
        <f>'Cumulative Cases'!P88</f>
        <v>719449</v>
      </c>
      <c r="AD87" s="39">
        <f t="shared" si="188"/>
        <v>3.6740240333279059</v>
      </c>
      <c r="AE87" s="45">
        <f>'Cumulative Cases'!Q88</f>
        <v>485253</v>
      </c>
      <c r="AF87" s="15">
        <f t="shared" ref="AF87:AF92" si="189">((AE87-AE86)/AE86)*100</f>
        <v>1.8031796382311844</v>
      </c>
      <c r="AG87" s="45">
        <f>'Cumulative Cases'!R88</f>
        <v>172114</v>
      </c>
      <c r="AH87" s="15">
        <f t="shared" ref="AH87:AH92" si="190">((AG87-AG86)/AG86)*100</f>
        <v>0.5802911390185892</v>
      </c>
    </row>
    <row r="88" spans="2:34" x14ac:dyDescent="0.3">
      <c r="B88" s="2">
        <v>43992</v>
      </c>
      <c r="C88" s="21">
        <f>'Cumulative Cases'!C89</f>
        <v>83046</v>
      </c>
      <c r="D88" s="38">
        <f t="shared" si="176"/>
        <v>3.6125862504967307E-3</v>
      </c>
      <c r="E88" s="21">
        <f>'Cumulative Cases'!D89</f>
        <v>235763</v>
      </c>
      <c r="F88" s="38">
        <f t="shared" si="177"/>
        <v>8.5752734960371196E-2</v>
      </c>
      <c r="G88" s="22">
        <f>'Cumulative Cases'!E89</f>
        <v>242280</v>
      </c>
      <c r="H88" s="39">
        <f t="shared" si="178"/>
        <v>0.12977029830637363</v>
      </c>
      <c r="I88" s="22">
        <f>'Cumulative Cases'!F89</f>
        <v>2055368</v>
      </c>
      <c r="J88" s="39">
        <f t="shared" si="179"/>
        <v>1.050739529477934</v>
      </c>
      <c r="K88" s="22">
        <f>'Cumulative Cases'!G89</f>
        <v>154591</v>
      </c>
      <c r="L88" s="39">
        <f t="shared" si="180"/>
        <v>0.26136923755415464</v>
      </c>
      <c r="M88" s="22">
        <f>'Cumulative Cases'!H89</f>
        <v>177938</v>
      </c>
      <c r="N88" s="39">
        <f t="shared" si="181"/>
        <v>1.1430877579905301</v>
      </c>
      <c r="O88" s="22">
        <f>'Cumulative Cases'!I89</f>
        <v>186522</v>
      </c>
      <c r="P88" s="39">
        <f t="shared" si="182"/>
        <v>0.15518194949337658</v>
      </c>
      <c r="Q88" s="22">
        <f>'Cumulative Cases'!J89</f>
        <v>11902</v>
      </c>
      <c r="R88" s="39">
        <f t="shared" si="183"/>
        <v>0.42186972662841715</v>
      </c>
      <c r="S88" s="22">
        <f>'Cumulative Cases'!K89</f>
        <v>290143</v>
      </c>
      <c r="T88" s="39">
        <f t="shared" si="184"/>
        <v>0.34689077955315761</v>
      </c>
      <c r="U88" s="22">
        <f>'Cumulative Cases'!L89</f>
        <v>97060</v>
      </c>
      <c r="V88" s="39">
        <f t="shared" si="185"/>
        <v>0.60741754255032443</v>
      </c>
      <c r="W88" s="22">
        <f>'Cumulative Cases'!M89</f>
        <v>286833</v>
      </c>
      <c r="X88" s="39">
        <f t="shared" si="186"/>
        <v>4.5008907785295049</v>
      </c>
      <c r="Y88" s="22">
        <f>'Cumulative Cases'!N89</f>
        <v>17306</v>
      </c>
      <c r="Z88" s="39">
        <f t="shared" si="187"/>
        <v>0.22006022700949732</v>
      </c>
      <c r="AA88" s="22">
        <f>'Cumulative Cases'!O89</f>
        <v>0</v>
      </c>
      <c r="AB88" s="39"/>
      <c r="AC88" s="22">
        <f>'Cumulative Cases'!P89</f>
        <v>747561</v>
      </c>
      <c r="AD88" s="39">
        <f t="shared" si="188"/>
        <v>3.9074347174017894</v>
      </c>
      <c r="AE88" s="45">
        <f>'Cumulative Cases'!Q89</f>
        <v>493657</v>
      </c>
      <c r="AF88" s="15">
        <f t="shared" si="189"/>
        <v>1.7318800708084237</v>
      </c>
      <c r="AG88" s="45">
        <f>'Cumulative Cases'!R89</f>
        <v>173036</v>
      </c>
      <c r="AH88" s="15">
        <f t="shared" si="190"/>
        <v>0.53569146031118908</v>
      </c>
    </row>
    <row r="89" spans="2:34" x14ac:dyDescent="0.3">
      <c r="B89" s="2">
        <v>43993</v>
      </c>
      <c r="C89" s="21">
        <f>'Cumulative Cases'!C90</f>
        <v>83057</v>
      </c>
      <c r="D89" s="38">
        <f t="shared" si="176"/>
        <v>1.3245671073862679E-2</v>
      </c>
      <c r="E89" s="21">
        <f>'Cumulative Cases'!D90</f>
        <v>236142</v>
      </c>
      <c r="F89" s="38">
        <f t="shared" si="177"/>
        <v>0.16075465615893927</v>
      </c>
      <c r="G89" s="22">
        <f>'Cumulative Cases'!E90</f>
        <v>242707</v>
      </c>
      <c r="H89" s="39">
        <f t="shared" si="178"/>
        <v>0.176242364206703</v>
      </c>
      <c r="I89" s="22">
        <f>'Cumulative Cases'!F90</f>
        <v>2076495</v>
      </c>
      <c r="J89" s="39">
        <f t="shared" si="179"/>
        <v>1.0278937883629597</v>
      </c>
      <c r="K89" s="22">
        <f>'Cumulative Cases'!G90</f>
        <v>155136</v>
      </c>
      <c r="L89" s="39">
        <f t="shared" si="180"/>
        <v>0.35254316227982224</v>
      </c>
      <c r="M89" s="22">
        <f>'Cumulative Cases'!H90</f>
        <v>180156</v>
      </c>
      <c r="N89" s="39">
        <f t="shared" si="181"/>
        <v>1.2465015904416146</v>
      </c>
      <c r="O89" s="22">
        <f>'Cumulative Cases'!I90</f>
        <v>186522</v>
      </c>
      <c r="P89" s="39">
        <f t="shared" si="182"/>
        <v>0</v>
      </c>
      <c r="Q89" s="22">
        <f>'Cumulative Cases'!J90</f>
        <v>11947</v>
      </c>
      <c r="R89" s="39">
        <f t="shared" si="183"/>
        <v>0.37808771635019323</v>
      </c>
      <c r="S89" s="22">
        <f>'Cumulative Cases'!K90</f>
        <v>291409</v>
      </c>
      <c r="T89" s="39">
        <f t="shared" si="184"/>
        <v>0.43633656507308471</v>
      </c>
      <c r="U89" s="22">
        <f>'Cumulative Cases'!L90</f>
        <v>97472</v>
      </c>
      <c r="V89" s="39">
        <f t="shared" si="185"/>
        <v>0.42447970327632389</v>
      </c>
      <c r="W89" s="22">
        <f>'Cumulative Cases'!M90</f>
        <v>297832</v>
      </c>
      <c r="X89" s="39">
        <f t="shared" si="186"/>
        <v>3.8346354847594242</v>
      </c>
      <c r="Y89" s="22">
        <f>'Cumulative Cases'!N90</f>
        <v>17348</v>
      </c>
      <c r="Z89" s="39">
        <f t="shared" si="187"/>
        <v>0.24269039639431411</v>
      </c>
      <c r="AA89" s="22">
        <f>'Cumulative Cases'!O90</f>
        <v>0</v>
      </c>
      <c r="AB89" s="39"/>
      <c r="AC89" s="22">
        <f>'Cumulative Cases'!P90</f>
        <v>787489</v>
      </c>
      <c r="AD89" s="39">
        <f t="shared" si="188"/>
        <v>5.3411025989852332</v>
      </c>
      <c r="AE89" s="45">
        <f>'Cumulative Cases'!Q90</f>
        <v>502436</v>
      </c>
      <c r="AF89" s="15">
        <f t="shared" si="189"/>
        <v>1.7783602784929617</v>
      </c>
      <c r="AG89" s="45">
        <f>'Cumulative Cases'!R90</f>
        <v>174023</v>
      </c>
      <c r="AH89" s="15">
        <f t="shared" si="190"/>
        <v>0.570401534940706</v>
      </c>
    </row>
    <row r="90" spans="2:34" x14ac:dyDescent="0.3">
      <c r="B90" s="2">
        <v>43994</v>
      </c>
      <c r="C90" s="21">
        <f>'Cumulative Cases'!C91</f>
        <v>83066</v>
      </c>
      <c r="D90" s="38">
        <f t="shared" si="176"/>
        <v>1.0835931950347353E-2</v>
      </c>
      <c r="E90" s="21">
        <f>'Cumulative Cases'!D91</f>
        <v>236535</v>
      </c>
      <c r="F90" s="38">
        <f t="shared" si="177"/>
        <v>0.16642528648016872</v>
      </c>
      <c r="G90" s="22">
        <f>'Cumulative Cases'!E91</f>
        <v>243209</v>
      </c>
      <c r="H90" s="39">
        <f t="shared" si="178"/>
        <v>0.20683375427985184</v>
      </c>
      <c r="I90" s="22">
        <f>'Cumulative Cases'!F91</f>
        <v>2101000</v>
      </c>
      <c r="J90" s="39">
        <f t="shared" si="179"/>
        <v>1.1801136048967129</v>
      </c>
      <c r="K90" s="22">
        <f>'Cumulative Cases'!G91</f>
        <v>155561</v>
      </c>
      <c r="L90" s="39">
        <f t="shared" si="180"/>
        <v>0.27395317656765678</v>
      </c>
      <c r="M90" s="22">
        <f>'Cumulative Cases'!H91</f>
        <v>182525</v>
      </c>
      <c r="N90" s="39">
        <f t="shared" si="181"/>
        <v>1.3149714691711627</v>
      </c>
      <c r="O90" s="22">
        <f>'Cumulative Cases'!I91</f>
        <v>186522</v>
      </c>
      <c r="P90" s="39">
        <f t="shared" si="182"/>
        <v>0</v>
      </c>
      <c r="Q90" s="22">
        <f>'Cumulative Cases'!J91</f>
        <v>12003</v>
      </c>
      <c r="R90" s="39">
        <f t="shared" si="183"/>
        <v>0.46873692140286266</v>
      </c>
      <c r="S90" s="22">
        <f>'Cumulative Cases'!K91</f>
        <v>292950</v>
      </c>
      <c r="T90" s="39">
        <f t="shared" si="184"/>
        <v>0.52881002302605618</v>
      </c>
      <c r="U90" s="22">
        <f>'Cumulative Cases'!L91</f>
        <v>97893</v>
      </c>
      <c r="V90" s="39">
        <f t="shared" si="185"/>
        <v>0.43191891004596189</v>
      </c>
      <c r="W90" s="22">
        <f>'Cumulative Cases'!M91</f>
        <v>309405</v>
      </c>
      <c r="X90" s="39">
        <f t="shared" si="186"/>
        <v>3.885747669827285</v>
      </c>
      <c r="Y90" s="22">
        <f>'Cumulative Cases'!N91</f>
        <v>17409</v>
      </c>
      <c r="Z90" s="39">
        <f t="shared" si="187"/>
        <v>0.35162554761355774</v>
      </c>
      <c r="AA90" s="22">
        <f>'Cumulative Cases'!O91</f>
        <v>0</v>
      </c>
      <c r="AB90" s="39"/>
      <c r="AC90" s="22">
        <f>'Cumulative Cases'!P91</f>
        <v>809398</v>
      </c>
      <c r="AD90" s="39">
        <f t="shared" si="188"/>
        <v>2.7821340996509156</v>
      </c>
      <c r="AE90" s="45">
        <f>'Cumulative Cases'!Q91</f>
        <v>511423</v>
      </c>
      <c r="AF90" s="15">
        <f t="shared" si="189"/>
        <v>1.7886855241264561</v>
      </c>
      <c r="AG90" s="45">
        <f>'Cumulative Cases'!R91</f>
        <v>175218</v>
      </c>
      <c r="AH90" s="15">
        <f t="shared" si="190"/>
        <v>0.68669083971658917</v>
      </c>
    </row>
    <row r="91" spans="2:34" x14ac:dyDescent="0.3">
      <c r="B91" s="2">
        <v>43995</v>
      </c>
      <c r="C91" s="21">
        <f>'Cumulative Cases'!C92</f>
        <v>83075</v>
      </c>
      <c r="D91" s="38">
        <f t="shared" si="176"/>
        <v>1.083475790335396E-2</v>
      </c>
      <c r="E91" s="21">
        <f>'Cumulative Cases'!D92</f>
        <v>236651</v>
      </c>
      <c r="F91" s="38">
        <f t="shared" si="177"/>
        <v>4.9041368085061404E-2</v>
      </c>
      <c r="G91" s="22">
        <f>'Cumulative Cases'!E92</f>
        <v>243605</v>
      </c>
      <c r="H91" s="39">
        <f t="shared" si="178"/>
        <v>0.16282292184910921</v>
      </c>
      <c r="I91" s="22">
        <f>'Cumulative Cases'!F92</f>
        <v>2134957</v>
      </c>
      <c r="J91" s="39">
        <f t="shared" si="179"/>
        <v>1.6162303664921465</v>
      </c>
      <c r="K91" s="22">
        <f>'Cumulative Cases'!G92</f>
        <v>156813</v>
      </c>
      <c r="L91" s="39">
        <f t="shared" si="180"/>
        <v>0.8048289738430584</v>
      </c>
      <c r="M91" s="22">
        <f>'Cumulative Cases'!H92</f>
        <v>184955</v>
      </c>
      <c r="N91" s="39">
        <f t="shared" si="181"/>
        <v>1.3313244760991645</v>
      </c>
      <c r="O91" s="22">
        <f>'Cumulative Cases'!I92</f>
        <v>187427</v>
      </c>
      <c r="P91" s="39">
        <f t="shared" si="182"/>
        <v>0.48519745660029384</v>
      </c>
      <c r="Q91" s="22">
        <f>'Cumulative Cases'!J92</f>
        <v>12051</v>
      </c>
      <c r="R91" s="39">
        <f t="shared" si="183"/>
        <v>0.3999000249937516</v>
      </c>
      <c r="S91" s="22">
        <f>'Cumulative Cases'!K92</f>
        <v>294375</v>
      </c>
      <c r="T91" s="39">
        <f t="shared" si="184"/>
        <v>0.48643113159242196</v>
      </c>
      <c r="U91" s="22">
        <f>'Cumulative Cases'!L92</f>
        <v>98368</v>
      </c>
      <c r="V91" s="39">
        <f t="shared" si="185"/>
        <v>0.48522366257035743</v>
      </c>
      <c r="W91" s="22">
        <f>'Cumulative Cases'!M92</f>
        <v>321626</v>
      </c>
      <c r="X91" s="39">
        <f t="shared" si="186"/>
        <v>3.9498392075111912</v>
      </c>
      <c r="Y91" s="22">
        <f>'Cumulative Cases'!N92</f>
        <v>17454</v>
      </c>
      <c r="Z91" s="39">
        <f t="shared" si="187"/>
        <v>0.25848698948819576</v>
      </c>
      <c r="AA91" s="22">
        <f>'Cumulative Cases'!O92</f>
        <v>0</v>
      </c>
      <c r="AB91" s="39"/>
      <c r="AC91" s="22">
        <f>'Cumulative Cases'!P92</f>
        <v>832866</v>
      </c>
      <c r="AD91" s="39">
        <f t="shared" si="188"/>
        <v>2.8994388422012412</v>
      </c>
      <c r="AE91" s="45">
        <f>'Cumulative Cases'!Q92</f>
        <v>520129</v>
      </c>
      <c r="AF91" s="15">
        <f t="shared" si="189"/>
        <v>1.7023090475007967</v>
      </c>
      <c r="AG91" s="45">
        <f>'Cumulative Cases'!R92</f>
        <v>176677</v>
      </c>
      <c r="AH91" s="15">
        <f t="shared" si="190"/>
        <v>0.83267700806994727</v>
      </c>
    </row>
    <row r="92" spans="2:34" x14ac:dyDescent="0.3">
      <c r="B92" s="2">
        <v>43996</v>
      </c>
      <c r="C92" s="21">
        <f>'Cumulative Cases'!C93</f>
        <v>83132</v>
      </c>
      <c r="D92" s="38">
        <f>((C92-C91)/C91)*100</f>
        <v>6.861269936804093E-2</v>
      </c>
      <c r="E92" s="21">
        <f>'Cumulative Cases'!D93</f>
        <v>236989</v>
      </c>
      <c r="F92" s="38">
        <f>((E92-E91)/E91)*100</f>
        <v>0.14282635611089747</v>
      </c>
      <c r="G92" s="22">
        <f>'Cumulative Cases'!E93</f>
        <v>243928</v>
      </c>
      <c r="H92" s="39">
        <f>((G92-G91)/G91)*100</f>
        <v>0.13259169557275097</v>
      </c>
      <c r="I92" s="22">
        <f>'Cumulative Cases'!F93</f>
        <v>2151730</v>
      </c>
      <c r="J92" s="39">
        <f>((I92-I91)/I91)*100</f>
        <v>0.78563643202181588</v>
      </c>
      <c r="K92" s="22">
        <f>'Cumulative Cases'!G93</f>
        <v>156813</v>
      </c>
      <c r="L92" s="39">
        <f>((K92-K91)/K91)*100</f>
        <v>0</v>
      </c>
      <c r="M92" s="22">
        <f>'Cumulative Cases'!H93</f>
        <v>187427</v>
      </c>
      <c r="N92" s="39">
        <f>((M92-M91)/M91)*100</f>
        <v>1.3365413208618313</v>
      </c>
      <c r="O92" s="22">
        <f>'Cumulative Cases'!I93</f>
        <v>187434</v>
      </c>
      <c r="P92" s="39">
        <f>((O92-O91)/O91)*100</f>
        <v>3.7347874105651798E-3</v>
      </c>
      <c r="Q92" s="22">
        <f>'Cumulative Cases'!J93</f>
        <v>12085</v>
      </c>
      <c r="R92" s="39">
        <f>((Q92-Q91)/Q91)*100</f>
        <v>0.28213426271678699</v>
      </c>
      <c r="S92" s="22">
        <f>'Cumulative Cases'!K93</f>
        <v>295889</v>
      </c>
      <c r="T92" s="39">
        <f>((S92-S91)/S91)*100</f>
        <v>0.51430997876857754</v>
      </c>
      <c r="U92" s="22">
        <f>'Cumulative Cases'!L93</f>
        <v>98735</v>
      </c>
      <c r="V92" s="39">
        <f>((U92-U91)/U91)*100</f>
        <v>0.37308880936890043</v>
      </c>
      <c r="W92" s="22">
        <f>'Cumulative Cases'!M93</f>
        <v>332901</v>
      </c>
      <c r="X92" s="39">
        <f>((W92-W91)/W91)*100</f>
        <v>3.5056245452792996</v>
      </c>
      <c r="Y92" s="22">
        <f>'Cumulative Cases'!N93</f>
        <v>17529</v>
      </c>
      <c r="Z92" s="39">
        <f>((Y92-Y91)/Y91)*100</f>
        <v>0.42970092815400485</v>
      </c>
      <c r="AA92" s="22">
        <f>'Cumulative Cases'!O93</f>
        <v>0</v>
      </c>
      <c r="AB92" s="39"/>
      <c r="AC92" s="22">
        <f>'Cumulative Cases'!P93</f>
        <v>852785</v>
      </c>
      <c r="AD92" s="39">
        <f>((AC92-AC91)/AC91)*100</f>
        <v>2.3916212211808383</v>
      </c>
      <c r="AE92" s="45">
        <f>'Cumulative Cases'!Q93</f>
        <v>528964</v>
      </c>
      <c r="AF92" s="15">
        <f t="shared" si="189"/>
        <v>1.6986170738412971</v>
      </c>
      <c r="AG92" s="45">
        <f>'Cumulative Cases'!R93</f>
        <v>178239</v>
      </c>
      <c r="AH92" s="15">
        <f t="shared" si="190"/>
        <v>0.88409923193171724</v>
      </c>
    </row>
    <row r="93" spans="2:34" x14ac:dyDescent="0.3">
      <c r="B93" s="2">
        <v>43997</v>
      </c>
      <c r="C93" s="21">
        <f>'Cumulative Cases'!C94</f>
        <v>83181</v>
      </c>
      <c r="D93" s="38">
        <f>((C93-C92)/C92)*100</f>
        <v>5.8942404850117883E-2</v>
      </c>
      <c r="E93" s="21">
        <f>'Cumulative Cases'!D94</f>
        <v>237290</v>
      </c>
      <c r="F93" s="38">
        <f>((E93-E92)/E92)*100</f>
        <v>0.12701011439349505</v>
      </c>
      <c r="G93" s="22">
        <f>'Cumulative Cases'!E94</f>
        <v>244109</v>
      </c>
      <c r="H93" s="39">
        <f>((G93-G92)/G92)*100</f>
        <v>7.4202223606965989E-2</v>
      </c>
      <c r="I93" s="22">
        <f>'Cumulative Cases'!F94</f>
        <v>2171670</v>
      </c>
      <c r="J93" s="39">
        <f>((I93-I92)/I92)*100</f>
        <v>0.92669619329562725</v>
      </c>
      <c r="K93" s="22">
        <f>'Cumulative Cases'!G94</f>
        <v>157220</v>
      </c>
      <c r="L93" s="39">
        <f>((K93-K92)/K92)*100</f>
        <v>0.2595448081472837</v>
      </c>
      <c r="M93" s="22">
        <f>'Cumulative Cases'!H94</f>
        <v>189876</v>
      </c>
      <c r="N93" s="39">
        <f>((M93-M92)/M92)*100</f>
        <v>1.3066420526391609</v>
      </c>
      <c r="O93" s="22">
        <f>'Cumulative Cases'!I94</f>
        <v>187682</v>
      </c>
      <c r="P93" s="39">
        <f>((O93-O92)/O92)*100</f>
        <v>0.13231324092747312</v>
      </c>
      <c r="Q93" s="22">
        <f>'Cumulative Cases'!J94</f>
        <v>12121</v>
      </c>
      <c r="R93" s="39">
        <f>((Q93-Q92)/Q92)*100</f>
        <v>0.2978899462143153</v>
      </c>
      <c r="S93" s="22">
        <f>'Cumulative Cases'!K94</f>
        <v>296857</v>
      </c>
      <c r="T93" s="39">
        <f>((S93-S92)/S92)*100</f>
        <v>0.32714970816758987</v>
      </c>
      <c r="U93" s="22">
        <f>'Cumulative Cases'!L94</f>
        <v>99070</v>
      </c>
      <c r="V93" s="39">
        <f>((U93-U92)/U92)*100</f>
        <v>0.33929204436116878</v>
      </c>
      <c r="W93" s="22">
        <f>'Cumulative Cases'!M94</f>
        <v>342845</v>
      </c>
      <c r="X93" s="39">
        <f>((W93-W92)/W92)*100</f>
        <v>2.9870742352831625</v>
      </c>
      <c r="Y93" s="22">
        <f>'Cumulative Cases'!N94</f>
        <v>17583</v>
      </c>
      <c r="Z93" s="39">
        <f>((Y93-Y92)/Y92)*100</f>
        <v>0.30806092760568199</v>
      </c>
      <c r="AA93" s="22">
        <f>'Cumulative Cases'!O94</f>
        <v>0</v>
      </c>
      <c r="AB93" s="39"/>
      <c r="AC93" s="22">
        <f>'Cumulative Cases'!P94</f>
        <v>873963</v>
      </c>
      <c r="AD93" s="39">
        <f>((AC93-AC92)/AC92)*100</f>
        <v>2.4833926487918996</v>
      </c>
      <c r="AE93" s="45">
        <f>'Cumulative Cases'!Q94</f>
        <v>537210</v>
      </c>
      <c r="AF93" s="15">
        <f>((AE93-AE92)/AE92)*100</f>
        <v>1.5588962575903085</v>
      </c>
      <c r="AG93" s="45">
        <f>'Cumulative Cases'!R94</f>
        <v>179831</v>
      </c>
      <c r="AH93" s="15">
        <f>((AG93-AG92)/AG92)*100</f>
        <v>0.89318274900554873</v>
      </c>
    </row>
    <row r="94" spans="2:34" x14ac:dyDescent="0.3">
      <c r="B94" s="2">
        <v>43998</v>
      </c>
      <c r="C94" s="21">
        <f>'Cumulative Cases'!C95</f>
        <v>83221</v>
      </c>
      <c r="D94" s="38">
        <f>((C94-C93)/C93)*100</f>
        <v>4.8087904689772906E-2</v>
      </c>
      <c r="E94" s="21">
        <f>'Cumulative Cases'!D95</f>
        <v>237500</v>
      </c>
      <c r="F94" s="38">
        <f>((E94-E93)/E93)*100</f>
        <v>8.849930464832062E-2</v>
      </c>
      <c r="G94" s="22">
        <f>'Cumulative Cases'!E95</f>
        <v>244328</v>
      </c>
      <c r="H94" s="39">
        <f>((G94-G93)/G93)*100</f>
        <v>8.9714021195449578E-2</v>
      </c>
      <c r="I94" s="22">
        <f>'Cumulative Cases'!F95</f>
        <v>2194667</v>
      </c>
      <c r="J94" s="39">
        <f>((I94-I93)/I93)*100</f>
        <v>1.0589546293866012</v>
      </c>
      <c r="K94" s="22">
        <f>'Cumulative Cases'!G95</f>
        <v>157372</v>
      </c>
      <c r="L94" s="39">
        <f>((K94-K93)/K93)*100</f>
        <v>9.6679811728787687E-2</v>
      </c>
      <c r="M94" s="22">
        <f>'Cumulative Cases'!H95</f>
        <v>192439</v>
      </c>
      <c r="N94" s="39">
        <f>((M94-M93)/M93)*100</f>
        <v>1.3498283090016643</v>
      </c>
      <c r="O94" s="22">
        <f>'Cumulative Cases'!I95</f>
        <v>188054</v>
      </c>
      <c r="P94" s="39">
        <f>((O94-O93)/O93)*100</f>
        <v>0.19820760648330688</v>
      </c>
      <c r="Q94" s="22">
        <f>'Cumulative Cases'!J95</f>
        <v>12155</v>
      </c>
      <c r="R94" s="39">
        <f>((Q94-Q93)/Q93)*100</f>
        <v>0.28050490883590462</v>
      </c>
      <c r="S94" s="22">
        <f>'Cumulative Cases'!K95</f>
        <v>298136</v>
      </c>
      <c r="T94" s="39">
        <f>((S94-S93)/S93)*100</f>
        <v>0.43084717557611918</v>
      </c>
      <c r="U94" s="22">
        <f>'Cumulative Cases'!L95</f>
        <v>99423</v>
      </c>
      <c r="V94" s="39">
        <f>((U94-U93)/U93)*100</f>
        <v>0.35631371757343289</v>
      </c>
      <c r="W94" s="22">
        <f>'Cumulative Cases'!M95</f>
        <v>352815</v>
      </c>
      <c r="X94" s="39">
        <f>((W94-W93)/W93)*100</f>
        <v>2.9080196590295904</v>
      </c>
      <c r="Y94" s="22">
        <f>'Cumulative Cases'!N95</f>
        <v>17644</v>
      </c>
      <c r="Z94" s="39">
        <f>((Y94-Y93)/Y93)*100</f>
        <v>0.34692600807598245</v>
      </c>
      <c r="AA94" s="22">
        <f>'Cumulative Cases'!O95</f>
        <v>0</v>
      </c>
      <c r="AB94" s="39"/>
      <c r="AC94" s="22">
        <f>'Cumulative Cases'!P95</f>
        <v>904734</v>
      </c>
      <c r="AD94" s="39">
        <f>((AC94-AC93)/AC93)*100</f>
        <v>3.5208584345103855</v>
      </c>
      <c r="AE94" s="45">
        <f>'Cumulative Cases'!Q95</f>
        <v>545458</v>
      </c>
      <c r="AF94" s="15">
        <f>((AE94-AE93)/AE93)*100</f>
        <v>1.5353399973939428</v>
      </c>
      <c r="AG94" s="45">
        <f>'Cumulative Cases'!R95</f>
        <v>181298</v>
      </c>
      <c r="AH94" s="15">
        <f>((AG94-AG93)/AG93)*100</f>
        <v>0.81576591355216832</v>
      </c>
    </row>
    <row r="95" spans="2:34" x14ac:dyDescent="0.3">
      <c r="B95" s="2">
        <v>43999</v>
      </c>
      <c r="C95" s="21">
        <f>'Cumulative Cases'!C96</f>
        <v>83265</v>
      </c>
      <c r="D95" s="38">
        <f>((C95-C94)/C94)*100</f>
        <v>5.2871270472597057E-2</v>
      </c>
      <c r="E95" s="21">
        <f>'Cumulative Cases'!D96</f>
        <v>237828</v>
      </c>
      <c r="F95" s="38">
        <f>((E95-E94)/E94)*100</f>
        <v>0.13810526315789473</v>
      </c>
      <c r="G95" s="22">
        <f>'Cumulative Cases'!E96</f>
        <v>244683</v>
      </c>
      <c r="H95" s="39">
        <f>((G95-G94)/G94)*100</f>
        <v>0.14529648669002326</v>
      </c>
      <c r="I95" s="22">
        <f>'Cumulative Cases'!F96</f>
        <v>2219755</v>
      </c>
      <c r="J95" s="39">
        <f>((I95-I94)/I94)*100</f>
        <v>1.1431346987948514</v>
      </c>
      <c r="K95" s="22">
        <f>'Cumulative Cases'!G96</f>
        <v>157716</v>
      </c>
      <c r="L95" s="39">
        <f>((K95-K94)/K94)*100</f>
        <v>0.21859034644028164</v>
      </c>
      <c r="M95" s="22">
        <f>'Cumulative Cases'!H96</f>
        <v>195051</v>
      </c>
      <c r="N95" s="39">
        <f>((M95-M94)/M94)*100</f>
        <v>1.3573132265289261</v>
      </c>
      <c r="O95" s="22">
        <f>'Cumulative Cases'!I96</f>
        <v>188820</v>
      </c>
      <c r="P95" s="39">
        <f>((O95-O94)/O94)*100</f>
        <v>0.40732980952279663</v>
      </c>
      <c r="Q95" s="22">
        <f>'Cumulative Cases'!J96</f>
        <v>12198</v>
      </c>
      <c r="R95" s="39">
        <f>((Q95-Q94)/Q94)*100</f>
        <v>0.35376388317564789</v>
      </c>
      <c r="S95" s="22">
        <f>'Cumulative Cases'!K96</f>
        <v>299251</v>
      </c>
      <c r="T95" s="39">
        <f>((S95-S94)/S94)*100</f>
        <v>0.3739903936458529</v>
      </c>
      <c r="U95" s="22">
        <f>'Cumulative Cases'!L96</f>
        <v>99774</v>
      </c>
      <c r="V95" s="39">
        <f>((U95-U94)/U94)*100</f>
        <v>0.35303702362632389</v>
      </c>
      <c r="W95" s="22">
        <f>'Cumulative Cases'!M96</f>
        <v>360795</v>
      </c>
      <c r="X95" s="39">
        <f>((W95-W94)/W94)*100</f>
        <v>2.261808596573275</v>
      </c>
      <c r="Y95" s="22">
        <f>'Cumulative Cases'!N96</f>
        <v>17645</v>
      </c>
      <c r="Z95" s="39">
        <f>((Y95-Y94)/Y94)*100</f>
        <v>5.6676490591702558E-3</v>
      </c>
      <c r="AA95" s="22">
        <f>'Cumulative Cases'!O96</f>
        <v>0</v>
      </c>
      <c r="AB95" s="39"/>
      <c r="AC95" s="22">
        <f>'Cumulative Cases'!P96</f>
        <v>934769</v>
      </c>
      <c r="AD95" s="39">
        <f>((AC95-AC94)/AC94)*100</f>
        <v>3.3197602831329429</v>
      </c>
      <c r="AE95" s="45">
        <f>'Cumulative Cases'!Q96</f>
        <v>553301</v>
      </c>
      <c r="AF95" s="15">
        <f>((AE95-AE94)/AE94)*100</f>
        <v>1.4378742267965636</v>
      </c>
      <c r="AG95" s="45">
        <f>'Cumulative Cases'!R96</f>
        <v>182727</v>
      </c>
      <c r="AH95" s="15">
        <f>((AG95-AG94)/AG94)*100</f>
        <v>0.78820505466138613</v>
      </c>
    </row>
    <row r="96" spans="2:34" x14ac:dyDescent="0.3">
      <c r="B96" s="2">
        <v>44000</v>
      </c>
      <c r="C96" s="21">
        <f>'Cumulative Cases'!C97</f>
        <v>83293</v>
      </c>
      <c r="D96" s="38">
        <f>((C96-C95)/C95)*100</f>
        <v>3.3627574611181169E-2</v>
      </c>
      <c r="E96" s="21">
        <f>'Cumulative Cases'!D97</f>
        <v>238159</v>
      </c>
      <c r="F96" s="38">
        <f>((E96-E95)/E95)*100</f>
        <v>0.13917621137965253</v>
      </c>
      <c r="G96" s="22">
        <f>'Cumulative Cases'!E97</f>
        <v>245268</v>
      </c>
      <c r="H96" s="39">
        <f>((G96-G95)/G95)*100</f>
        <v>0.2390848567329974</v>
      </c>
      <c r="I96" s="22">
        <f>'Cumulative Cases'!F97</f>
        <v>2246940</v>
      </c>
      <c r="J96" s="39">
        <f>((I96-I95)/I95)*100</f>
        <v>1.224684706195053</v>
      </c>
      <c r="K96" s="22">
        <f>'Cumulative Cases'!G97</f>
        <v>158174</v>
      </c>
      <c r="L96" s="39">
        <f>((K96-K95)/K95)*100</f>
        <v>0.29039539425296101</v>
      </c>
      <c r="M96" s="22">
        <f>'Cumulative Cases'!H97</f>
        <v>197647</v>
      </c>
      <c r="N96" s="39">
        <f>((M96-M95)/M95)*100</f>
        <v>1.3309339608615183</v>
      </c>
      <c r="O96" s="22">
        <f>'Cumulative Cases'!I97</f>
        <v>189519</v>
      </c>
      <c r="P96" s="39">
        <f>((O96-O95)/O95)*100</f>
        <v>0.37019383539879253</v>
      </c>
      <c r="Q96" s="22">
        <f>'Cumulative Cases'!J97</f>
        <v>12257</v>
      </c>
      <c r="R96" s="39">
        <f>((Q96-Q95)/Q95)*100</f>
        <v>0.4836858501393671</v>
      </c>
      <c r="S96" s="22">
        <f>'Cumulative Cases'!K97</f>
        <v>300469</v>
      </c>
      <c r="T96" s="39">
        <f>((S96-S95)/S95)*100</f>
        <v>0.40701618373873438</v>
      </c>
      <c r="U96" s="22">
        <f>'Cumulative Cases'!L97</f>
        <v>100146</v>
      </c>
      <c r="V96" s="39">
        <f>((U96-U95)/U95)*100</f>
        <v>0.37284262433098803</v>
      </c>
      <c r="W96" s="22">
        <f>'Cumulative Cases'!M97</f>
        <v>378171</v>
      </c>
      <c r="X96" s="39">
        <f>((W96-W95)/W95)*100</f>
        <v>4.8160312642913565</v>
      </c>
      <c r="Y96" s="22">
        <f>'Cumulative Cases'!N97</f>
        <v>17689</v>
      </c>
      <c r="Z96" s="39">
        <f>((Y96-Y95)/Y95)*100</f>
        <v>0.24936242561632188</v>
      </c>
      <c r="AA96" s="22">
        <f>'Cumulative Cases'!O97</f>
        <v>0</v>
      </c>
      <c r="AB96" s="39"/>
      <c r="AC96" s="22">
        <f>'Cumulative Cases'!P97</f>
        <v>965512</v>
      </c>
      <c r="AD96" s="39">
        <f>((AC96-AC95)/AC95)*100</f>
        <v>3.2888339258148269</v>
      </c>
      <c r="AE96" s="45">
        <f>'Cumulative Cases'!Q97</f>
        <v>561091</v>
      </c>
      <c r="AF96" s="15">
        <f>((AE96-AE95)/AE95)*100</f>
        <v>1.4079135949510304</v>
      </c>
      <c r="AG96" s="45">
        <f>'Cumulative Cases'!R97</f>
        <v>184031</v>
      </c>
      <c r="AH96" s="15">
        <f>((AG96-AG95)/AG95)*100</f>
        <v>0.71363290591976014</v>
      </c>
    </row>
    <row r="97" spans="2:34" x14ac:dyDescent="0.3">
      <c r="B97" s="2">
        <v>44001</v>
      </c>
      <c r="C97" s="21">
        <f>'Cumulative Cases'!C98</f>
        <v>83325</v>
      </c>
      <c r="D97" s="38">
        <f t="shared" ref="D97:D98" si="191">((C97-C96)/C96)*100</f>
        <v>3.841859459978629E-2</v>
      </c>
      <c r="E97" s="21">
        <f>'Cumulative Cases'!D98</f>
        <v>238159</v>
      </c>
      <c r="F97" s="38">
        <f t="shared" ref="F97:F98" si="192">((E97-E96)/E96)*100</f>
        <v>0</v>
      </c>
      <c r="G97" s="22">
        <f>'Cumulative Cases'!E98</f>
        <v>245575</v>
      </c>
      <c r="H97" s="39">
        <f t="shared" ref="H97:H98" si="193">((G97-G96)/G96)*100</f>
        <v>0.12516920266810183</v>
      </c>
      <c r="I97" s="22">
        <f>'Cumulative Cases'!F98</f>
        <v>2278917</v>
      </c>
      <c r="J97" s="39">
        <f t="shared" ref="J97:J98" si="194">((I97-I96)/I96)*100</f>
        <v>1.4231354642313545</v>
      </c>
      <c r="K97" s="22">
        <f>'Cumulative Cases'!G98</f>
        <v>158641</v>
      </c>
      <c r="L97" s="39">
        <f t="shared" ref="L97:L98" si="195">((K97-K96)/K96)*100</f>
        <v>0.29524447760061706</v>
      </c>
      <c r="M97" s="22">
        <f>'Cumulative Cases'!H98</f>
        <v>200262</v>
      </c>
      <c r="N97" s="39">
        <f t="shared" ref="N97:N98" si="196">((M97-M96)/M96)*100</f>
        <v>1.3230658699600804</v>
      </c>
      <c r="O97" s="22">
        <f>'Cumulative Cases'!I98</f>
        <v>190299</v>
      </c>
      <c r="P97" s="39">
        <f t="shared" ref="P97:P98" si="197">((O97-O96)/O96)*100</f>
        <v>0.41156823326421099</v>
      </c>
      <c r="Q97" s="22">
        <f>'Cumulative Cases'!J98</f>
        <v>12306</v>
      </c>
      <c r="R97" s="39">
        <f t="shared" ref="R97:R98" si="198">((Q97-Q96)/Q96)*100</f>
        <v>0.39977155910908052</v>
      </c>
      <c r="S97" s="22">
        <f>'Cumulative Cases'!K98</f>
        <v>301815</v>
      </c>
      <c r="T97" s="39">
        <f t="shared" ref="T97:T98" si="199">((S97-S96)/S96)*100</f>
        <v>0.44796634594583801</v>
      </c>
      <c r="U97" s="22">
        <f>'Cumulative Cases'!L98</f>
        <v>100565</v>
      </c>
      <c r="V97" s="39">
        <f t="shared" ref="V97:V98" si="200">((U97-U96)/U96)*100</f>
        <v>0.41838915183831604</v>
      </c>
      <c r="W97" s="22">
        <f>'Cumulative Cases'!M98</f>
        <v>392536</v>
      </c>
      <c r="X97" s="39">
        <f t="shared" ref="X97:X98" si="201">((W97-W96)/W96)*100</f>
        <v>3.7985461603348751</v>
      </c>
      <c r="Y97" s="22">
        <f>'Cumulative Cases'!N98</f>
        <v>17759</v>
      </c>
      <c r="Z97" s="39">
        <f t="shared" ref="Z97:Z98" si="202">((Y97-Y96)/Y96)*100</f>
        <v>0.39572615749901069</v>
      </c>
      <c r="AA97" s="22">
        <f>'Cumulative Cases'!O98</f>
        <v>0</v>
      </c>
      <c r="AB97" s="39"/>
      <c r="AC97" s="22">
        <f>'Cumulative Cases'!P98</f>
        <v>1009699</v>
      </c>
      <c r="AD97" s="39">
        <f t="shared" ref="AD97:AD98" si="203">((AC97-AC96)/AC96)*100</f>
        <v>4.5765355583358884</v>
      </c>
      <c r="AE97" s="45">
        <f>'Cumulative Cases'!Q98</f>
        <v>569063</v>
      </c>
      <c r="AF97" s="15">
        <f t="shared" ref="AF97:AF98" si="204">((AE97-AE96)/AE96)*100</f>
        <v>1.4208033990921258</v>
      </c>
      <c r="AG97" s="45">
        <f>'Cumulative Cases'!R98</f>
        <v>185245</v>
      </c>
      <c r="AH97" s="15">
        <f t="shared" ref="AH97:AH98" si="205">((AG97-AG96)/AG96)*100</f>
        <v>0.65967146839391189</v>
      </c>
    </row>
    <row r="98" spans="2:34" x14ac:dyDescent="0.3">
      <c r="B98" s="2">
        <v>44002</v>
      </c>
      <c r="C98" s="21">
        <f>'Cumulative Cases'!C99</f>
        <v>83352</v>
      </c>
      <c r="D98" s="38">
        <f t="shared" si="191"/>
        <v>3.2403240324032405E-2</v>
      </c>
      <c r="E98" s="21">
        <f>'Cumulative Cases'!D99</f>
        <v>238275</v>
      </c>
      <c r="F98" s="38">
        <f t="shared" si="192"/>
        <v>4.8706956277108991E-2</v>
      </c>
      <c r="G98" s="22">
        <f>'Cumulative Cases'!E99</f>
        <v>245938</v>
      </c>
      <c r="H98" s="39">
        <f t="shared" si="193"/>
        <v>0.14781634938409854</v>
      </c>
      <c r="I98" s="22">
        <f>'Cumulative Cases'!F99</f>
        <v>2313920</v>
      </c>
      <c r="J98" s="39">
        <f t="shared" si="194"/>
        <v>1.5359488739607454</v>
      </c>
      <c r="K98" s="22">
        <f>'Cumulative Cases'!G99</f>
        <v>159452</v>
      </c>
      <c r="L98" s="39">
        <f t="shared" si="195"/>
        <v>0.51121715067353324</v>
      </c>
      <c r="M98" s="22">
        <f>'Cumulative Cases'!H99</f>
        <v>202584</v>
      </c>
      <c r="N98" s="39">
        <f t="shared" si="196"/>
        <v>1.1594810797854811</v>
      </c>
      <c r="O98" s="22">
        <f>'Cumulative Cases'!I99</f>
        <v>190669</v>
      </c>
      <c r="P98" s="39">
        <f t="shared" si="197"/>
        <v>0.19443086931618139</v>
      </c>
      <c r="Q98" s="22">
        <f>'Cumulative Cases'!J99</f>
        <v>12373</v>
      </c>
      <c r="R98" s="39">
        <f t="shared" si="198"/>
        <v>0.54444986185600519</v>
      </c>
      <c r="S98" s="22">
        <f>'Cumulative Cases'!K99</f>
        <v>303110</v>
      </c>
      <c r="T98" s="39">
        <f t="shared" si="199"/>
        <v>0.42907078839686563</v>
      </c>
      <c r="U98" s="22">
        <f>'Cumulative Cases'!L99</f>
        <v>100959</v>
      </c>
      <c r="V98" s="39">
        <f t="shared" si="200"/>
        <v>0.39178640680157112</v>
      </c>
      <c r="W98" s="22">
        <f>'Cumulative Cases'!M99</f>
        <v>407689</v>
      </c>
      <c r="X98" s="39">
        <f t="shared" si="201"/>
        <v>3.8602828785130536</v>
      </c>
      <c r="Y98" s="22">
        <f>'Cumulative Cases'!N99</f>
        <v>17881</v>
      </c>
      <c r="Z98" s="39">
        <f t="shared" si="202"/>
        <v>0.68697561799650886</v>
      </c>
      <c r="AA98" s="22">
        <f>'Cumulative Cases'!O99</f>
        <v>0</v>
      </c>
      <c r="AB98" s="39"/>
      <c r="AC98" s="22">
        <f>'Cumulative Cases'!P99</f>
        <v>1043168</v>
      </c>
      <c r="AD98" s="39">
        <f t="shared" si="203"/>
        <v>3.3147502374470013</v>
      </c>
      <c r="AE98" s="45">
        <f>'Cumulative Cases'!Q99</f>
        <v>576952</v>
      </c>
      <c r="AF98" s="15">
        <f t="shared" si="204"/>
        <v>1.3863139933539872</v>
      </c>
      <c r="AG98" s="45">
        <f>'Cumulative Cases'!R99</f>
        <v>186493</v>
      </c>
      <c r="AH98" s="15">
        <f t="shared" si="205"/>
        <v>0.67370239412669708</v>
      </c>
    </row>
    <row r="99" spans="2:34" x14ac:dyDescent="0.3">
      <c r="B99" s="2">
        <v>44003</v>
      </c>
      <c r="C99" s="21">
        <f>'Cumulative Cases'!C100</f>
        <v>83378</v>
      </c>
      <c r="D99" s="38">
        <f t="shared" ref="D99:D104" si="206">((C99-C98)/C98)*100</f>
        <v>3.1193012765140606E-2</v>
      </c>
      <c r="E99" s="21">
        <f>'Cumulative Cases'!D100</f>
        <v>238499</v>
      </c>
      <c r="F99" s="38">
        <f t="shared" ref="F99:F104" si="207">((E99-E98)/E98)*100</f>
        <v>9.4009023187493435E-2</v>
      </c>
      <c r="G99" s="22">
        <f>'Cumulative Cases'!E100</f>
        <v>246272</v>
      </c>
      <c r="H99" s="39">
        <f t="shared" ref="H99:H104" si="208">((G99-G98)/G98)*100</f>
        <v>0.13580658539957224</v>
      </c>
      <c r="I99" s="22">
        <f>'Cumulative Cases'!F100</f>
        <v>2344023</v>
      </c>
      <c r="J99" s="39">
        <f t="shared" ref="J99:J104" si="209">((I99-I98)/I98)*100</f>
        <v>1.3009524961969299</v>
      </c>
      <c r="K99" s="22">
        <f>'Cumulative Cases'!G100</f>
        <v>160093</v>
      </c>
      <c r="L99" s="39">
        <f t="shared" ref="L99:L104" si="210">((K99-K98)/K98)*100</f>
        <v>0.40200185635802627</v>
      </c>
      <c r="M99" s="22">
        <f>'Cumulative Cases'!H100</f>
        <v>204952</v>
      </c>
      <c r="N99" s="39">
        <f t="shared" ref="N99:N104" si="211">((M99-M98)/M98)*100</f>
        <v>1.1688978399083836</v>
      </c>
      <c r="O99" s="22">
        <f>'Cumulative Cases'!I100</f>
        <v>191284</v>
      </c>
      <c r="P99" s="39">
        <f t="shared" ref="P99:P104" si="212">((O99-O98)/O98)*100</f>
        <v>0.32254850028059096</v>
      </c>
      <c r="Q99" s="22">
        <f>'Cumulative Cases'!J100</f>
        <v>12421</v>
      </c>
      <c r="R99" s="39">
        <f>((Q99-Q98)/Q98)*100</f>
        <v>0.38794148549260488</v>
      </c>
      <c r="S99" s="22">
        <f>'Cumulative Cases'!K100</f>
        <v>304331</v>
      </c>
      <c r="T99" s="39">
        <f t="shared" ref="T99:T104" si="213">((S99-S98)/S98)*100</f>
        <v>0.40282405727293724</v>
      </c>
      <c r="U99" s="22">
        <f>'Cumulative Cases'!L100</f>
        <v>101286</v>
      </c>
      <c r="V99" s="39">
        <f t="shared" ref="V99:V104" si="214">((U99-U98)/U98)*100</f>
        <v>0.32389385790271297</v>
      </c>
      <c r="W99" s="22">
        <f>'Cumulative Cases'!M100</f>
        <v>426473</v>
      </c>
      <c r="X99" s="39">
        <f t="shared" ref="X99:X104" si="215">((W99-W98)/W98)*100</f>
        <v>4.6074336074802114</v>
      </c>
      <c r="Y99" s="22">
        <f>'Cumulative Cases'!N100</f>
        <v>17937</v>
      </c>
      <c r="Z99" s="39">
        <f t="shared" ref="Z99:Z104" si="216">((Y99-Y98)/Y98)*100</f>
        <v>0.31318158939656621</v>
      </c>
      <c r="AA99" s="22">
        <f>'Cumulative Cases'!O100</f>
        <v>0</v>
      </c>
      <c r="AB99" s="39"/>
      <c r="AC99" s="22">
        <f>'Cumulative Cases'!P100</f>
        <v>1073376</v>
      </c>
      <c r="AD99" s="39">
        <f t="shared" ref="AD99:AD104" si="217">((AC99-AC98)/AC98)*100</f>
        <v>2.8957943495199241</v>
      </c>
      <c r="AE99" s="45">
        <f>'Cumulative Cases'!Q100</f>
        <v>584680</v>
      </c>
      <c r="AF99" s="15">
        <f t="shared" ref="AF99:AF104" si="218">((AE99-AE98)/AE98)*100</f>
        <v>1.3394528487638486</v>
      </c>
      <c r="AG99" s="45">
        <f>'Cumulative Cases'!R100</f>
        <v>187685</v>
      </c>
      <c r="AH99" s="15">
        <f t="shared" ref="AH99:AH104" si="219">((AG99-AG98)/AG98)*100</f>
        <v>0.63916608130063868</v>
      </c>
    </row>
    <row r="100" spans="2:34" x14ac:dyDescent="0.3">
      <c r="B100" s="2">
        <v>44004</v>
      </c>
      <c r="C100" s="21">
        <f>'Cumulative Cases'!C101</f>
        <v>83396</v>
      </c>
      <c r="D100" s="38">
        <f t="shared" si="206"/>
        <v>2.1588428602269186E-2</v>
      </c>
      <c r="E100" s="21">
        <f>'Cumulative Cases'!D101</f>
        <v>238720</v>
      </c>
      <c r="F100" s="38">
        <f t="shared" si="207"/>
        <v>9.2662862318081005E-2</v>
      </c>
      <c r="G100" s="22">
        <f>'Cumulative Cases'!E101</f>
        <v>246504</v>
      </c>
      <c r="H100" s="39">
        <f t="shared" si="208"/>
        <v>9.4204781704781707E-2</v>
      </c>
      <c r="I100" s="22">
        <f>'Cumulative Cases'!F101</f>
        <v>2367445</v>
      </c>
      <c r="J100" s="39">
        <f t="shared" si="209"/>
        <v>0.99922227725581181</v>
      </c>
      <c r="K100" s="22">
        <f>'Cumulative Cases'!G101</f>
        <v>160377</v>
      </c>
      <c r="L100" s="39">
        <f t="shared" si="210"/>
        <v>0.17739688805881582</v>
      </c>
      <c r="M100" s="22">
        <f>'Cumulative Cases'!H101</f>
        <v>207525</v>
      </c>
      <c r="N100" s="39">
        <f t="shared" si="211"/>
        <v>1.2554159022600413</v>
      </c>
      <c r="O100" s="22">
        <f>'Cumulative Cases'!I101</f>
        <v>191584</v>
      </c>
      <c r="P100" s="39">
        <f t="shared" si="212"/>
        <v>0.15683486334455574</v>
      </c>
      <c r="Q100" s="22">
        <f>'Cumulative Cases'!J101</f>
        <v>0</v>
      </c>
      <c r="R100" s="39"/>
      <c r="S100" s="22">
        <f>'Cumulative Cases'!K101</f>
        <v>305289</v>
      </c>
      <c r="T100" s="39">
        <f t="shared" si="213"/>
        <v>0.31478883189684914</v>
      </c>
      <c r="U100" s="22">
        <f>'Cumulative Cases'!L101</f>
        <v>101498</v>
      </c>
      <c r="V100" s="39">
        <f t="shared" si="214"/>
        <v>0.20930829532215706</v>
      </c>
      <c r="W100" s="22">
        <f>'Cumulative Cases'!M101</f>
        <v>440174</v>
      </c>
      <c r="X100" s="39">
        <f t="shared" si="215"/>
        <v>3.2126301078849071</v>
      </c>
      <c r="Y100" s="22">
        <f>'Cumulative Cases'!N101</f>
        <v>17937</v>
      </c>
      <c r="Z100" s="39">
        <f t="shared" si="216"/>
        <v>0</v>
      </c>
      <c r="AA100" s="22">
        <f>'Cumulative Cases'!O101</f>
        <v>0</v>
      </c>
      <c r="AB100" s="39"/>
      <c r="AC100" s="22">
        <f>'Cumulative Cases'!P101</f>
        <v>1090349</v>
      </c>
      <c r="AD100" s="39">
        <f t="shared" si="217"/>
        <v>1.5812725456876249</v>
      </c>
      <c r="AE100" s="45">
        <f>'Cumulative Cases'!Q101</f>
        <v>592280</v>
      </c>
      <c r="AF100" s="15">
        <f t="shared" si="218"/>
        <v>1.2998563316686049</v>
      </c>
      <c r="AG100" s="45">
        <f>'Cumulative Cases'!R101</f>
        <v>188897</v>
      </c>
      <c r="AH100" s="15">
        <f t="shared" si="219"/>
        <v>0.6457628473239736</v>
      </c>
    </row>
    <row r="101" spans="2:34" x14ac:dyDescent="0.3">
      <c r="B101" s="2">
        <v>44005</v>
      </c>
      <c r="C101" s="21">
        <f>'Cumulative Cases'!C102</f>
        <v>83418</v>
      </c>
      <c r="D101" s="38">
        <f t="shared" si="206"/>
        <v>2.6380162118087195E-2</v>
      </c>
      <c r="E101" s="21">
        <f>'Cumulative Cases'!D102</f>
        <v>238833</v>
      </c>
      <c r="F101" s="38">
        <f t="shared" si="207"/>
        <v>4.7335790884718502E-2</v>
      </c>
      <c r="G101" s="22">
        <f>'Cumulative Cases'!E102</f>
        <v>246752</v>
      </c>
      <c r="H101" s="39">
        <f t="shared" si="208"/>
        <v>0.10060688670366404</v>
      </c>
      <c r="I101" s="22">
        <f>'Cumulative Cases'!F102</f>
        <v>2416304</v>
      </c>
      <c r="J101" s="39">
        <f t="shared" si="209"/>
        <v>2.0637860647237845</v>
      </c>
      <c r="K101" s="22">
        <f>'Cumulative Cases'!G102</f>
        <v>161267</v>
      </c>
      <c r="L101" s="39">
        <f t="shared" si="210"/>
        <v>0.55494241693010848</v>
      </c>
      <c r="M101" s="22">
        <f>'Cumulative Cases'!H102</f>
        <v>209970</v>
      </c>
      <c r="N101" s="39">
        <f t="shared" si="211"/>
        <v>1.178171304662089</v>
      </c>
      <c r="O101" s="22">
        <f>'Cumulative Cases'!I102</f>
        <v>192127</v>
      </c>
      <c r="P101" s="39">
        <f t="shared" si="212"/>
        <v>0.28342659094705197</v>
      </c>
      <c r="Q101" s="22">
        <f>'Cumulative Cases'!J102</f>
        <v>0</v>
      </c>
      <c r="R101" s="39"/>
      <c r="S101" s="22">
        <f>'Cumulative Cases'!K102</f>
        <v>306210</v>
      </c>
      <c r="T101" s="39">
        <f t="shared" si="213"/>
        <v>0.30168135766437704</v>
      </c>
      <c r="U101" s="22">
        <f>'Cumulative Cases'!L102</f>
        <v>101905</v>
      </c>
      <c r="V101" s="39">
        <f t="shared" si="214"/>
        <v>0.40099312301720236</v>
      </c>
      <c r="W101" s="22">
        <f>'Cumulative Cases'!M102</f>
        <v>456062</v>
      </c>
      <c r="X101" s="39">
        <f t="shared" si="215"/>
        <v>3.6094817049621288</v>
      </c>
      <c r="Y101" s="22">
        <f>'Cumulative Cases'!N102</f>
        <v>18009</v>
      </c>
      <c r="Z101" s="39">
        <f t="shared" si="216"/>
        <v>0.4014049172102358</v>
      </c>
      <c r="AA101" s="22">
        <f>'Cumulative Cases'!O102</f>
        <v>0</v>
      </c>
      <c r="AB101" s="39"/>
      <c r="AC101" s="22">
        <f>'Cumulative Cases'!P102</f>
        <v>1117430</v>
      </c>
      <c r="AD101" s="39">
        <f t="shared" si="217"/>
        <v>2.4837001730638542</v>
      </c>
      <c r="AE101" s="45">
        <f>'Cumulative Cases'!Q102</f>
        <v>599705</v>
      </c>
      <c r="AF101" s="15">
        <f t="shared" si="218"/>
        <v>1.2536300398460187</v>
      </c>
      <c r="AG101" s="45">
        <f>'Cumulative Cases'!R102</f>
        <v>190165</v>
      </c>
      <c r="AH101" s="15">
        <f t="shared" si="219"/>
        <v>0.67126529272566526</v>
      </c>
    </row>
    <row r="102" spans="2:34" x14ac:dyDescent="0.3">
      <c r="B102" s="2">
        <v>44006</v>
      </c>
      <c r="C102" s="21">
        <f>'Cumulative Cases'!C103</f>
        <v>83430</v>
      </c>
      <c r="D102" s="38">
        <f t="shared" si="206"/>
        <v>1.4385384449399409E-2</v>
      </c>
      <c r="E102" s="21">
        <f>'Cumulative Cases'!D103</f>
        <v>238833</v>
      </c>
      <c r="F102" s="38">
        <f t="shared" si="207"/>
        <v>0</v>
      </c>
      <c r="G102" s="22">
        <f>'Cumulative Cases'!E103</f>
        <v>247086</v>
      </c>
      <c r="H102" s="39">
        <f t="shared" si="208"/>
        <v>0.1353585786538711</v>
      </c>
      <c r="I102" s="22">
        <f>'Cumulative Cases'!F103</f>
        <v>2441111</v>
      </c>
      <c r="J102" s="39">
        <f t="shared" si="209"/>
        <v>1.0266506201206471</v>
      </c>
      <c r="K102" s="22">
        <f>'Cumulative Cases'!G103</f>
        <v>161267</v>
      </c>
      <c r="L102" s="39">
        <f t="shared" si="210"/>
        <v>0</v>
      </c>
      <c r="M102" s="22">
        <f>'Cumulative Cases'!H103</f>
        <v>212501</v>
      </c>
      <c r="N102" s="39">
        <f t="shared" si="211"/>
        <v>1.2054102967090536</v>
      </c>
      <c r="O102" s="22">
        <f>'Cumulative Cases'!I103</f>
        <v>192786</v>
      </c>
      <c r="P102" s="39">
        <f t="shared" si="212"/>
        <v>0.34300228494693619</v>
      </c>
      <c r="Q102" s="22">
        <f>'Cumulative Cases'!J103</f>
        <v>0</v>
      </c>
      <c r="R102" s="39"/>
      <c r="S102" s="22">
        <f>'Cumulative Cases'!K103</f>
        <v>306862</v>
      </c>
      <c r="T102" s="39">
        <f t="shared" si="213"/>
        <v>0.21292576989647627</v>
      </c>
      <c r="U102" s="22">
        <f>'Cumulative Cases'!L103</f>
        <v>102179</v>
      </c>
      <c r="V102" s="39">
        <f t="shared" si="214"/>
        <v>0.26887787645355971</v>
      </c>
      <c r="W102" s="22">
        <f>'Cumulative Cases'!M103</f>
        <v>473170</v>
      </c>
      <c r="X102" s="39">
        <f t="shared" si="215"/>
        <v>3.7512443483561446</v>
      </c>
      <c r="Y102" s="22">
        <f>'Cumulative Cases'!N103</f>
        <v>18130</v>
      </c>
      <c r="Z102" s="39">
        <f t="shared" si="216"/>
        <v>0.67188627908268084</v>
      </c>
      <c r="AA102" s="22">
        <f>'Cumulative Cases'!O103</f>
        <v>0</v>
      </c>
      <c r="AB102" s="39"/>
      <c r="AC102" s="22">
        <f>'Cumulative Cases'!P103</f>
        <v>1157451</v>
      </c>
      <c r="AD102" s="39">
        <f t="shared" si="217"/>
        <v>3.5815218850397788</v>
      </c>
      <c r="AE102" s="45">
        <f>'Cumulative Cases'!Q103</f>
        <v>606881</v>
      </c>
      <c r="AF102" s="15">
        <f t="shared" si="218"/>
        <v>1.1965883225919409</v>
      </c>
      <c r="AG102" s="45">
        <f>'Cumulative Cases'!R103</f>
        <v>191657</v>
      </c>
      <c r="AH102" s="15">
        <f t="shared" si="219"/>
        <v>0.78458181053295828</v>
      </c>
    </row>
    <row r="103" spans="2:34" x14ac:dyDescent="0.3">
      <c r="B103" s="2">
        <v>44007</v>
      </c>
      <c r="C103" s="21">
        <f>'Cumulative Cases'!C104</f>
        <v>83449</v>
      </c>
      <c r="D103" s="38">
        <f t="shared" si="206"/>
        <v>2.2773582644132807E-2</v>
      </c>
      <c r="E103" s="21">
        <f>'Cumulative Cases'!D104</f>
        <v>239706</v>
      </c>
      <c r="F103" s="38">
        <f t="shared" si="207"/>
        <v>0.36552737687003056</v>
      </c>
      <c r="G103" s="22">
        <f>'Cumulative Cases'!E104</f>
        <v>247486</v>
      </c>
      <c r="H103" s="39">
        <f t="shared" si="208"/>
        <v>0.16188695433978453</v>
      </c>
      <c r="I103" s="22">
        <f>'Cumulative Cases'!F104</f>
        <v>2496955</v>
      </c>
      <c r="J103" s="39">
        <f t="shared" si="209"/>
        <v>2.2876468952046833</v>
      </c>
      <c r="K103" s="22">
        <f>'Cumulative Cases'!G104</f>
        <v>161348</v>
      </c>
      <c r="L103" s="39">
        <f t="shared" si="210"/>
        <v>5.0227262862209875E-2</v>
      </c>
      <c r="M103" s="22">
        <f>'Cumulative Cases'!H104</f>
        <v>215096</v>
      </c>
      <c r="N103" s="39">
        <f t="shared" si="211"/>
        <v>1.2211707239024756</v>
      </c>
      <c r="O103" s="22">
        <f>'Cumulative Cases'!I104</f>
        <v>193257</v>
      </c>
      <c r="P103" s="39">
        <f t="shared" si="212"/>
        <v>0.24431234633220256</v>
      </c>
      <c r="Q103" s="22">
        <f>'Cumulative Cases'!J104</f>
        <v>0</v>
      </c>
      <c r="R103" s="39"/>
      <c r="S103" s="22">
        <f>'Cumulative Cases'!K104</f>
        <v>307980</v>
      </c>
      <c r="T103" s="39">
        <f t="shared" si="213"/>
        <v>0.36433315301340669</v>
      </c>
      <c r="U103" s="22">
        <f>'Cumulative Cases'!L104</f>
        <v>102576</v>
      </c>
      <c r="V103" s="39">
        <f t="shared" si="214"/>
        <v>0.38853384746376457</v>
      </c>
      <c r="W103" s="22">
        <f>'Cumulative Cases'!M104</f>
        <v>491170</v>
      </c>
      <c r="X103" s="39">
        <f t="shared" si="215"/>
        <v>3.8041295940148356</v>
      </c>
      <c r="Y103" s="22">
        <f>'Cumulative Cases'!N104</f>
        <v>18212</v>
      </c>
      <c r="Z103" s="39">
        <f t="shared" si="216"/>
        <v>0.45228902371759516</v>
      </c>
      <c r="AA103" s="22">
        <f>'Cumulative Cases'!O104</f>
        <v>0</v>
      </c>
      <c r="AB103" s="39"/>
      <c r="AC103" s="22">
        <f>'Cumulative Cases'!P104</f>
        <v>1228114</v>
      </c>
      <c r="AD103" s="39">
        <f t="shared" si="217"/>
        <v>6.1050532592740421</v>
      </c>
      <c r="AE103" s="45">
        <f>'Cumulative Cases'!Q104</f>
        <v>613994</v>
      </c>
      <c r="AF103" s="15">
        <f t="shared" si="218"/>
        <v>1.1720584430885133</v>
      </c>
      <c r="AG103" s="45">
        <f>'Cumulative Cases'!R104</f>
        <v>193115</v>
      </c>
      <c r="AH103" s="15">
        <f t="shared" si="219"/>
        <v>0.76073401962881604</v>
      </c>
    </row>
    <row r="104" spans="2:34" x14ac:dyDescent="0.3">
      <c r="B104" s="2">
        <v>44008</v>
      </c>
      <c r="C104" s="21">
        <f>'Cumulative Cases'!C105</f>
        <v>83462</v>
      </c>
      <c r="D104" s="38">
        <f t="shared" si="206"/>
        <v>1.5578377212429148E-2</v>
      </c>
      <c r="E104" s="21">
        <f>'Cumulative Cases'!D105</f>
        <v>239961</v>
      </c>
      <c r="F104" s="38">
        <f t="shared" si="207"/>
        <v>0.10638031588696152</v>
      </c>
      <c r="G104" s="22">
        <f>'Cumulative Cases'!E105</f>
        <v>247905</v>
      </c>
      <c r="H104" s="39">
        <f t="shared" si="208"/>
        <v>0.16930250600033941</v>
      </c>
      <c r="I104" s="22">
        <f>'Cumulative Cases'!F105</f>
        <v>2527025</v>
      </c>
      <c r="J104" s="39">
        <f t="shared" si="209"/>
        <v>1.2042667969586958</v>
      </c>
      <c r="K104" s="22">
        <f>'Cumulative Cases'!G105</f>
        <v>161348</v>
      </c>
      <c r="L104" s="39">
        <f t="shared" si="210"/>
        <v>0</v>
      </c>
      <c r="M104" s="22">
        <f>'Cumulative Cases'!H105</f>
        <v>217724</v>
      </c>
      <c r="N104" s="39">
        <f t="shared" si="211"/>
        <v>1.2217800423996727</v>
      </c>
      <c r="O104" s="22">
        <f>'Cumulative Cases'!I105</f>
        <v>194036</v>
      </c>
      <c r="P104" s="39">
        <f t="shared" si="212"/>
        <v>0.40309018560776583</v>
      </c>
      <c r="Q104" s="22">
        <f>'Cumulative Cases'!J105</f>
        <v>0</v>
      </c>
      <c r="R104" s="39"/>
      <c r="S104" s="22">
        <f>'Cumulative Cases'!K105</f>
        <v>309360</v>
      </c>
      <c r="T104" s="39">
        <f t="shared" si="213"/>
        <v>0.44808104422365086</v>
      </c>
      <c r="U104" s="22">
        <f>'Cumulative Cases'!L105</f>
        <v>102733</v>
      </c>
      <c r="V104" s="39">
        <f t="shared" si="214"/>
        <v>0.1530572453595383</v>
      </c>
      <c r="W104" s="22">
        <f>'Cumulative Cases'!M105</f>
        <v>509170</v>
      </c>
      <c r="X104" s="39">
        <f t="shared" si="215"/>
        <v>3.6647189364171266</v>
      </c>
      <c r="Y104" s="22">
        <f>'Cumulative Cases'!N105</f>
        <v>18317</v>
      </c>
      <c r="Z104" s="39">
        <f t="shared" si="216"/>
        <v>0.57654293872172191</v>
      </c>
      <c r="AA104" s="22">
        <f>'Cumulative Cases'!O105</f>
        <v>0</v>
      </c>
      <c r="AB104" s="39"/>
      <c r="AC104" s="22">
        <f>'Cumulative Cases'!P105</f>
        <v>1244419</v>
      </c>
      <c r="AD104" s="39">
        <f t="shared" si="217"/>
        <v>1.3276454791656149</v>
      </c>
      <c r="AE104" s="45">
        <f>'Cumulative Cases'!Q105</f>
        <v>620794</v>
      </c>
      <c r="AF104" s="15">
        <f t="shared" si="218"/>
        <v>1.1075026791792753</v>
      </c>
      <c r="AG104" s="45">
        <f>'Cumulative Cases'!R105</f>
        <v>194511</v>
      </c>
      <c r="AH104" s="15">
        <f t="shared" si="219"/>
        <v>0.7228853273955933</v>
      </c>
    </row>
    <row r="105" spans="2:34" x14ac:dyDescent="0.3">
      <c r="B105" s="2">
        <v>44009</v>
      </c>
      <c r="C105" s="21">
        <f>'Cumulative Cases'!C106</f>
        <v>83483</v>
      </c>
      <c r="D105" s="38">
        <f t="shared" ref="D105:D110" si="220">((C105-C104)/C104)*100</f>
        <v>2.5161151182574108E-2</v>
      </c>
      <c r="E105" s="21">
        <f>'Cumulative Cases'!D106</f>
        <v>240136</v>
      </c>
      <c r="F105" s="38">
        <f t="shared" ref="F105:F110" si="221">((E105-E104)/E104)*100</f>
        <v>7.2928517550768665E-2</v>
      </c>
      <c r="G105" s="22">
        <f>'Cumulative Cases'!E106</f>
        <v>248469</v>
      </c>
      <c r="H105" s="39">
        <f t="shared" ref="H105:H110" si="222">((G105-G104)/G104)*100</f>
        <v>0.22750650450777515</v>
      </c>
      <c r="I105" s="22">
        <f>'Cumulative Cases'!F106</f>
        <v>2586255</v>
      </c>
      <c r="J105" s="39">
        <f t="shared" ref="J105:J110" si="223">((I105-I104)/I104)*100</f>
        <v>2.3438628426707293</v>
      </c>
      <c r="K105" s="22">
        <f>'Cumulative Cases'!G106</f>
        <v>162936</v>
      </c>
      <c r="L105" s="39">
        <f t="shared" ref="L105:L110" si="224">((K105-K104)/K104)*100</f>
        <v>0.98420804720232047</v>
      </c>
      <c r="M105" s="22">
        <f>'Cumulative Cases'!H106</f>
        <v>220180</v>
      </c>
      <c r="N105" s="39">
        <f t="shared" ref="N105:N110" si="225">((M105-M104)/M104)*100</f>
        <v>1.128033657290882</v>
      </c>
      <c r="O105" s="22">
        <f>'Cumulative Cases'!I106</f>
        <v>194646</v>
      </c>
      <c r="P105" s="39">
        <f t="shared" ref="P105:P110" si="226">((O105-O104)/O104)*100</f>
        <v>0.31437465212640953</v>
      </c>
      <c r="Q105" s="22">
        <f>'Cumulative Cases'!J106</f>
        <v>0</v>
      </c>
      <c r="R105" s="39"/>
      <c r="S105" s="22">
        <f>'Cumulative Cases'!K106</f>
        <v>310250</v>
      </c>
      <c r="T105" s="39">
        <f t="shared" ref="T105:T110" si="227">((S105-S104)/S104)*100</f>
        <v>0.28769071631755883</v>
      </c>
      <c r="U105" s="22">
        <f>'Cumulative Cases'!L106</f>
        <v>102954</v>
      </c>
      <c r="V105" s="39">
        <f t="shared" ref="V105:V110" si="228">((U105-U104)/U104)*100</f>
        <v>0.21512074990509378</v>
      </c>
      <c r="W105" s="22">
        <f>'Cumulative Cases'!M106</f>
        <v>529577</v>
      </c>
      <c r="X105" s="39">
        <f t="shared" ref="X105:X110" si="229">((W105-W104)/W104)*100</f>
        <v>4.0078952019954039</v>
      </c>
      <c r="Y105" s="22">
        <f>'Cumulative Cases'!N106</f>
        <v>18317</v>
      </c>
      <c r="Z105" s="39">
        <f t="shared" ref="Z105:Z110" si="230">((Y105-Y104)/Y104)*100</f>
        <v>0</v>
      </c>
      <c r="AA105" s="22">
        <f>'Cumulative Cases'!O106</f>
        <v>0</v>
      </c>
      <c r="AB105" s="39"/>
      <c r="AC105" s="22">
        <f>'Cumulative Cases'!P106</f>
        <v>1284214</v>
      </c>
      <c r="AD105" s="39">
        <f t="shared" ref="AD105:AD110" si="231">((AC105-AC104)/AC104)*100</f>
        <v>3.1978778851817595</v>
      </c>
      <c r="AE105" s="45">
        <f>'Cumulative Cases'!Q106</f>
        <v>627646</v>
      </c>
      <c r="AF105" s="15">
        <f t="shared" ref="AF105:AF110" si="232">((AE105-AE104)/AE104)*100</f>
        <v>1.1037477810674716</v>
      </c>
      <c r="AG105" s="45">
        <f>'Cumulative Cases'!R106</f>
        <v>195883</v>
      </c>
      <c r="AH105" s="15">
        <f t="shared" ref="AH105:AH110" si="233">((AG105-AG104)/AG104)*100</f>
        <v>0.7053585658394641</v>
      </c>
    </row>
    <row r="106" spans="2:34" x14ac:dyDescent="0.3">
      <c r="B106" s="2">
        <v>44010</v>
      </c>
      <c r="C106" s="21">
        <f>'Cumulative Cases'!C107</f>
        <v>83500</v>
      </c>
      <c r="D106" s="38">
        <f t="shared" si="220"/>
        <v>2.0363427284596863E-2</v>
      </c>
      <c r="E106" s="21">
        <f>'Cumulative Cases'!D107</f>
        <v>240310</v>
      </c>
      <c r="F106" s="38">
        <f t="shared" si="221"/>
        <v>7.2458939934037375E-2</v>
      </c>
      <c r="G106" s="22">
        <f>'Cumulative Cases'!E107</f>
        <v>248770</v>
      </c>
      <c r="H106" s="39">
        <f t="shared" si="222"/>
        <v>0.12114187282920606</v>
      </c>
      <c r="I106" s="22">
        <f>'Cumulative Cases'!F107</f>
        <v>2617847</v>
      </c>
      <c r="J106" s="39">
        <f t="shared" si="223"/>
        <v>1.2215346127895355</v>
      </c>
      <c r="K106" s="22">
        <f>'Cumulative Cases'!G107</f>
        <v>162936</v>
      </c>
      <c r="L106" s="39">
        <f t="shared" si="224"/>
        <v>0</v>
      </c>
      <c r="M106" s="22">
        <f>'Cumulative Cases'!H107</f>
        <v>222669</v>
      </c>
      <c r="N106" s="39">
        <f t="shared" si="225"/>
        <v>1.1304387319465892</v>
      </c>
      <c r="O106" s="22">
        <f>'Cumulative Cases'!I107</f>
        <v>194693</v>
      </c>
      <c r="P106" s="39">
        <f t="shared" si="226"/>
        <v>2.4146399104014466E-2</v>
      </c>
      <c r="Q106" s="22">
        <f>'Cumulative Cases'!J107</f>
        <v>0</v>
      </c>
      <c r="R106" s="39"/>
      <c r="S106" s="22">
        <f>'Cumulative Cases'!K107</f>
        <v>311151</v>
      </c>
      <c r="T106" s="39">
        <f t="shared" si="227"/>
        <v>0.29041095890410962</v>
      </c>
      <c r="U106" s="22">
        <f>'Cumulative Cases'!L107</f>
        <v>103210</v>
      </c>
      <c r="V106" s="39">
        <f t="shared" si="228"/>
        <v>0.24865473900965479</v>
      </c>
      <c r="W106" s="22">
        <f>'Cumulative Cases'!M107</f>
        <v>548869</v>
      </c>
      <c r="X106" s="39">
        <f t="shared" si="229"/>
        <v>3.642907452551754</v>
      </c>
      <c r="Y106" s="22">
        <f>'Cumulative Cases'!N107</f>
        <v>18317</v>
      </c>
      <c r="Z106" s="39">
        <f t="shared" si="230"/>
        <v>0</v>
      </c>
      <c r="AA106" s="22">
        <f>'Cumulative Cases'!O107</f>
        <v>0</v>
      </c>
      <c r="AB106" s="39"/>
      <c r="AC106" s="22">
        <f>'Cumulative Cases'!P107</f>
        <v>1319274</v>
      </c>
      <c r="AD106" s="39">
        <f t="shared" si="231"/>
        <v>2.7300745825851456</v>
      </c>
      <c r="AE106" s="45">
        <f>'Cumulative Cases'!Q107</f>
        <v>634437</v>
      </c>
      <c r="AF106" s="15">
        <f t="shared" si="232"/>
        <v>1.0819793322987799</v>
      </c>
      <c r="AG106" s="45">
        <f>'Cumulative Cases'!R107</f>
        <v>195883</v>
      </c>
      <c r="AH106" s="15">
        <f t="shared" si="233"/>
        <v>0</v>
      </c>
    </row>
    <row r="107" spans="2:34" x14ac:dyDescent="0.3">
      <c r="B107" s="2">
        <v>44011</v>
      </c>
      <c r="C107" s="21">
        <f>'Cumulative Cases'!C108</f>
        <v>83512</v>
      </c>
      <c r="D107" s="38">
        <f t="shared" si="220"/>
        <v>1.4371257485029942E-2</v>
      </c>
      <c r="E107" s="21">
        <f>'Cumulative Cases'!D108</f>
        <v>240436</v>
      </c>
      <c r="F107" s="38">
        <f t="shared" si="221"/>
        <v>5.2432274978153212E-2</v>
      </c>
      <c r="G107" s="22">
        <f>'Cumulative Cases'!E108</f>
        <v>248970</v>
      </c>
      <c r="H107" s="39">
        <f t="shared" si="222"/>
        <v>8.0395546086746802E-2</v>
      </c>
      <c r="I107" s="22">
        <f>'Cumulative Cases'!F108</f>
        <v>2652334</v>
      </c>
      <c r="J107" s="39">
        <f t="shared" si="223"/>
        <v>1.3173802747066579</v>
      </c>
      <c r="K107" s="22">
        <f>'Cumulative Cases'!G108</f>
        <v>162936</v>
      </c>
      <c r="L107" s="39">
        <f t="shared" si="224"/>
        <v>0</v>
      </c>
      <c r="M107" s="22">
        <f>'Cumulative Cases'!H108</f>
        <v>225205</v>
      </c>
      <c r="N107" s="39">
        <f t="shared" si="225"/>
        <v>1.1389102210006781</v>
      </c>
      <c r="O107" s="22">
        <f>'Cumulative Cases'!I108</f>
        <v>195192</v>
      </c>
      <c r="P107" s="39">
        <f t="shared" si="226"/>
        <v>0.25630094559126421</v>
      </c>
      <c r="Q107" s="22">
        <f>'Cumulative Cases'!J108</f>
        <v>0</v>
      </c>
      <c r="R107" s="39"/>
      <c r="S107" s="22">
        <f>'Cumulative Cases'!K108</f>
        <v>311965</v>
      </c>
      <c r="T107" s="39">
        <f t="shared" si="227"/>
        <v>0.26160931509138652</v>
      </c>
      <c r="U107" s="22">
        <f>'Cumulative Cases'!L108</f>
        <v>103818</v>
      </c>
      <c r="V107" s="39">
        <f t="shared" si="228"/>
        <v>0.58909020443755444</v>
      </c>
      <c r="W107" s="22">
        <f>'Cumulative Cases'!M108</f>
        <v>566931</v>
      </c>
      <c r="X107" s="39">
        <f t="shared" si="229"/>
        <v>3.2907670136225589</v>
      </c>
      <c r="Y107" s="22">
        <f>'Cumulative Cases'!N108</f>
        <v>18617</v>
      </c>
      <c r="Z107" s="39">
        <f t="shared" si="230"/>
        <v>1.6378227875743845</v>
      </c>
      <c r="AA107" s="22">
        <f>'Cumulative Cases'!O108</f>
        <v>0</v>
      </c>
      <c r="AB107" s="39"/>
      <c r="AC107" s="22">
        <f>'Cumulative Cases'!P108</f>
        <v>1352708</v>
      </c>
      <c r="AD107" s="39">
        <f t="shared" si="231"/>
        <v>2.5342726378295941</v>
      </c>
      <c r="AE107" s="45">
        <f>'Cumulative Cases'!Q108</f>
        <v>641156</v>
      </c>
      <c r="AF107" s="15">
        <f t="shared" si="232"/>
        <v>1.0590492042551112</v>
      </c>
      <c r="AG107" s="45">
        <f>'Cumulative Cases'!R108</f>
        <v>198613</v>
      </c>
      <c r="AH107" s="15">
        <f t="shared" si="233"/>
        <v>1.3936890899159191</v>
      </c>
    </row>
    <row r="108" spans="2:34" x14ac:dyDescent="0.3">
      <c r="B108" s="2">
        <v>44012</v>
      </c>
      <c r="C108" s="21">
        <f>'Cumulative Cases'!C109</f>
        <v>83531</v>
      </c>
      <c r="D108" s="38">
        <f t="shared" si="220"/>
        <v>2.2751221381358367E-2</v>
      </c>
      <c r="E108" s="21">
        <f>'Cumulative Cases'!D109</f>
        <v>240578</v>
      </c>
      <c r="F108" s="38">
        <f t="shared" si="221"/>
        <v>5.905937546789998E-2</v>
      </c>
      <c r="G108" s="22">
        <f>'Cumulative Cases'!E109</f>
        <v>249271</v>
      </c>
      <c r="H108" s="39">
        <f t="shared" si="222"/>
        <v>0.12089810017271156</v>
      </c>
      <c r="I108" s="22">
        <f>'Cumulative Cases'!F109</f>
        <v>2699317</v>
      </c>
      <c r="J108" s="39">
        <f t="shared" si="223"/>
        <v>1.7713832420803715</v>
      </c>
      <c r="K108" s="22">
        <f>'Cumulative Cases'!G109</f>
        <v>164260</v>
      </c>
      <c r="L108" s="39">
        <f t="shared" si="224"/>
        <v>0.81258899199685763</v>
      </c>
      <c r="M108" s="22">
        <f>'Cumulative Cases'!H109</f>
        <v>227662</v>
      </c>
      <c r="N108" s="39">
        <f t="shared" si="225"/>
        <v>1.0910059723363157</v>
      </c>
      <c r="O108" s="22">
        <f>'Cumulative Cases'!I109</f>
        <v>195565</v>
      </c>
      <c r="P108" s="39">
        <f t="shared" si="226"/>
        <v>0.19109389729087259</v>
      </c>
      <c r="Q108" s="22">
        <f>'Cumulative Cases'!J109</f>
        <v>0</v>
      </c>
      <c r="R108" s="39"/>
      <c r="S108" s="22">
        <f>'Cumulative Cases'!K109</f>
        <v>312654</v>
      </c>
      <c r="T108" s="39">
        <f t="shared" si="227"/>
        <v>0.22085810908274969</v>
      </c>
      <c r="U108" s="22">
        <f>'Cumulative Cases'!L109</f>
        <v>104144</v>
      </c>
      <c r="V108" s="39">
        <f t="shared" si="228"/>
        <v>0.31401105781271071</v>
      </c>
      <c r="W108" s="22">
        <f>'Cumulative Cases'!M109</f>
        <v>585197</v>
      </c>
      <c r="X108" s="39">
        <f t="shared" si="229"/>
        <v>3.2219088389945161</v>
      </c>
      <c r="Y108" s="22">
        <f>'Cumulative Cases'!N109</f>
        <v>18752</v>
      </c>
      <c r="Z108" s="39">
        <f t="shared" si="230"/>
        <v>0.7251436858784982</v>
      </c>
      <c r="AA108" s="22">
        <f>'Cumulative Cases'!O109</f>
        <v>0</v>
      </c>
      <c r="AB108" s="39"/>
      <c r="AC108" s="22">
        <f>'Cumulative Cases'!P109</f>
        <v>1383678</v>
      </c>
      <c r="AD108" s="39">
        <f t="shared" si="231"/>
        <v>2.2894815436886602</v>
      </c>
      <c r="AE108" s="45">
        <f>'Cumulative Cases'!Q109</f>
        <v>647849</v>
      </c>
      <c r="AF108" s="15">
        <f t="shared" si="232"/>
        <v>1.0438957133677296</v>
      </c>
      <c r="AG108" s="45">
        <f>'Cumulative Cases'!R109</f>
        <v>199906</v>
      </c>
      <c r="AH108" s="15">
        <f t="shared" si="233"/>
        <v>0.65101478755167086</v>
      </c>
    </row>
    <row r="109" spans="2:34" x14ac:dyDescent="0.3">
      <c r="B109" s="2">
        <v>44013</v>
      </c>
      <c r="C109" s="21">
        <f>'Cumulative Cases'!C110</f>
        <v>83534</v>
      </c>
      <c r="D109" s="38">
        <f t="shared" si="220"/>
        <v>3.5914810070512746E-3</v>
      </c>
      <c r="E109" s="21">
        <f>'Cumulative Cases'!D110</f>
        <v>240760</v>
      </c>
      <c r="F109" s="38">
        <f t="shared" si="221"/>
        <v>7.5651140170755429E-2</v>
      </c>
      <c r="G109" s="22">
        <f>'Cumulative Cases'!E110</f>
        <v>249659</v>
      </c>
      <c r="H109" s="39">
        <f t="shared" si="222"/>
        <v>0.15565388673371552</v>
      </c>
      <c r="I109" s="22">
        <f>'Cumulative Cases'!F110</f>
        <v>2751571</v>
      </c>
      <c r="J109" s="39">
        <f t="shared" si="223"/>
        <v>1.9358230248614741</v>
      </c>
      <c r="K109" s="22">
        <f>'Cumulative Cases'!G110</f>
        <v>164801</v>
      </c>
      <c r="L109" s="39">
        <f t="shared" si="224"/>
        <v>0.32935589918422015</v>
      </c>
      <c r="M109" s="22">
        <f>'Cumulative Cases'!H110</f>
        <v>230211</v>
      </c>
      <c r="N109" s="39">
        <f t="shared" si="225"/>
        <v>1.1196422767084537</v>
      </c>
      <c r="O109" s="22">
        <f>'Cumulative Cases'!I110</f>
        <v>195912</v>
      </c>
      <c r="P109" s="39">
        <f t="shared" si="226"/>
        <v>0.17743461253291742</v>
      </c>
      <c r="Q109" s="22">
        <f>'Cumulative Cases'!J110</f>
        <v>0</v>
      </c>
      <c r="R109" s="39"/>
      <c r="S109" s="22">
        <f>'Cumulative Cases'!K110</f>
        <v>313483</v>
      </c>
      <c r="T109" s="39">
        <f t="shared" si="227"/>
        <v>0.26514933440800376</v>
      </c>
      <c r="U109" s="22">
        <f>'Cumulative Cases'!L110</f>
        <v>104271</v>
      </c>
      <c r="V109" s="39">
        <f t="shared" si="228"/>
        <v>0.12194653556613919</v>
      </c>
      <c r="W109" s="22">
        <f>'Cumulative Cases'!M110</f>
        <v>604808</v>
      </c>
      <c r="X109" s="39">
        <f t="shared" si="229"/>
        <v>3.3511791755596834</v>
      </c>
      <c r="Y109" s="22">
        <f>'Cumulative Cases'!N110</f>
        <v>18896</v>
      </c>
      <c r="Z109" s="39">
        <f t="shared" si="230"/>
        <v>0.76791808873720135</v>
      </c>
      <c r="AA109" s="22">
        <f>'Cumulative Cases'!O110</f>
        <v>0</v>
      </c>
      <c r="AB109" s="39"/>
      <c r="AC109" s="22">
        <f>'Cumulative Cases'!P110</f>
        <v>1426913</v>
      </c>
      <c r="AD109" s="39">
        <f t="shared" si="231"/>
        <v>3.1246431611979086</v>
      </c>
      <c r="AE109" s="45">
        <f>'Cumulative Cases'!Q110</f>
        <v>654405</v>
      </c>
      <c r="AF109" s="15">
        <f t="shared" si="232"/>
        <v>1.0119642077088951</v>
      </c>
      <c r="AG109" s="45">
        <f>'Cumulative Cases'!R110</f>
        <v>201098</v>
      </c>
      <c r="AH109" s="15">
        <f t="shared" si="233"/>
        <v>0.59628025171830767</v>
      </c>
    </row>
    <row r="110" spans="2:34" x14ac:dyDescent="0.3">
      <c r="B110" s="2">
        <v>44014</v>
      </c>
      <c r="C110" s="21">
        <f>'Cumulative Cases'!C111</f>
        <v>83537</v>
      </c>
      <c r="D110" s="38">
        <f t="shared" si="220"/>
        <v>3.5913520243254244E-3</v>
      </c>
      <c r="E110" s="21">
        <f>'Cumulative Cases'!D111</f>
        <v>240961</v>
      </c>
      <c r="F110" s="38">
        <f t="shared" si="221"/>
        <v>8.3485628842000337E-2</v>
      </c>
      <c r="G110" s="22">
        <f>'Cumulative Cases'!E111</f>
        <v>250103</v>
      </c>
      <c r="H110" s="39">
        <f t="shared" si="222"/>
        <v>0.17784257727540365</v>
      </c>
      <c r="I110" s="22">
        <f>'Cumulative Cases'!F111</f>
        <v>2804733</v>
      </c>
      <c r="J110" s="39">
        <f t="shared" si="223"/>
        <v>1.9320599032334618</v>
      </c>
      <c r="K110" s="22">
        <f>'Cumulative Cases'!G111</f>
        <v>165719</v>
      </c>
      <c r="L110" s="39">
        <f t="shared" si="224"/>
        <v>0.5570354548819485</v>
      </c>
      <c r="M110" s="22">
        <f>'Cumulative Cases'!H111</f>
        <v>232863</v>
      </c>
      <c r="N110" s="39">
        <f t="shared" si="225"/>
        <v>1.1519866557201872</v>
      </c>
      <c r="O110" s="22">
        <f>'Cumulative Cases'!I111</f>
        <v>196330</v>
      </c>
      <c r="P110" s="39">
        <f t="shared" si="226"/>
        <v>0.213361100902446</v>
      </c>
      <c r="Q110" s="22">
        <f>'Cumulative Cases'!J111</f>
        <v>0</v>
      </c>
      <c r="R110" s="39"/>
      <c r="S110" s="22">
        <f>'Cumulative Cases'!K111</f>
        <v>313483</v>
      </c>
      <c r="T110" s="39">
        <f t="shared" si="227"/>
        <v>0</v>
      </c>
      <c r="U110" s="22">
        <f>'Cumulative Cases'!L111</f>
        <v>104643</v>
      </c>
      <c r="V110" s="39">
        <f t="shared" si="228"/>
        <v>0.35676266651322036</v>
      </c>
      <c r="W110" s="22">
        <f>'Cumulative Cases'!M111</f>
        <v>626651</v>
      </c>
      <c r="X110" s="39">
        <f t="shared" si="229"/>
        <v>3.6115593709077922</v>
      </c>
      <c r="Y110" s="22">
        <f>'Cumulative Cases'!N111</f>
        <v>19090</v>
      </c>
      <c r="Z110" s="39">
        <f t="shared" si="230"/>
        <v>1.0266723116003387</v>
      </c>
      <c r="AA110" s="22">
        <f>'Cumulative Cases'!O111</f>
        <v>0</v>
      </c>
      <c r="AB110" s="39"/>
      <c r="AC110" s="22">
        <f>'Cumulative Cases'!P111</f>
        <v>1476884</v>
      </c>
      <c r="AD110" s="39">
        <f t="shared" si="231"/>
        <v>3.5020355130270735</v>
      </c>
      <c r="AE110" s="45">
        <f>'Cumulative Cases'!Q111</f>
        <v>661165</v>
      </c>
      <c r="AF110" s="15">
        <f t="shared" si="232"/>
        <v>1.0329994422414255</v>
      </c>
      <c r="AG110" s="45">
        <f>'Cumulative Cases'!R111</f>
        <v>202284</v>
      </c>
      <c r="AH110" s="15">
        <f t="shared" si="233"/>
        <v>0.58976220549184977</v>
      </c>
    </row>
    <row r="111" spans="2:34" x14ac:dyDescent="0.3">
      <c r="B111" s="2">
        <v>44015</v>
      </c>
      <c r="C111" s="21">
        <f>'Cumulative Cases'!C112</f>
        <v>83542</v>
      </c>
      <c r="D111" s="38">
        <f t="shared" ref="D111:D116" si="234">((C111-C110)/C110)*100</f>
        <v>5.9853717514394824E-3</v>
      </c>
      <c r="E111" s="21">
        <f>'Cumulative Cases'!D112</f>
        <v>241184</v>
      </c>
      <c r="F111" s="38">
        <f t="shared" ref="F111:F116" si="235">((E111-E110)/E110)*100</f>
        <v>9.2546096671245553E-2</v>
      </c>
      <c r="G111" s="22">
        <f>'Cumulative Cases'!E112</f>
        <v>250545</v>
      </c>
      <c r="H111" s="39">
        <f t="shared" ref="H111:H116" si="236">((G111-G110)/G110)*100</f>
        <v>0.17672718839837986</v>
      </c>
      <c r="I111" s="22">
        <f>'Cumulative Cases'!F112</f>
        <v>2860640</v>
      </c>
      <c r="J111" s="39">
        <f t="shared" ref="J111:J116" si="237">((I111-I110)/I110)*100</f>
        <v>1.9933091670401426</v>
      </c>
      <c r="K111" s="22">
        <f>'Cumulative Cases'!G112</f>
        <v>166378</v>
      </c>
      <c r="L111" s="39">
        <f t="shared" ref="L111:L116" si="238">((K111-K110)/K110)*100</f>
        <v>0.39766110102040203</v>
      </c>
      <c r="M111" s="22">
        <f>'Cumulative Cases'!H112</f>
        <v>235429</v>
      </c>
      <c r="N111" s="39">
        <f t="shared" ref="N111:N116" si="239">((M111-M110)/M110)*100</f>
        <v>1.1019354727887212</v>
      </c>
      <c r="O111" s="22">
        <f>'Cumulative Cases'!I112</f>
        <v>196723</v>
      </c>
      <c r="P111" s="39">
        <f t="shared" ref="P111:P116" si="240">((O111-O110)/O110)*100</f>
        <v>0.20017317781286609</v>
      </c>
      <c r="Q111" s="22">
        <f>'Cumulative Cases'!J112</f>
        <v>0</v>
      </c>
      <c r="R111" s="39"/>
      <c r="S111" s="22">
        <f>'Cumulative Cases'!K112</f>
        <v>313483</v>
      </c>
      <c r="T111" s="39">
        <f>((S111-S110)/S110)*100</f>
        <v>0</v>
      </c>
      <c r="U111" s="22">
        <f>'Cumulative Cases'!L112</f>
        <v>105025</v>
      </c>
      <c r="V111" s="39">
        <f t="shared" ref="V111:V116" si="241">((U111-U110)/U110)*100</f>
        <v>0.36505069617652397</v>
      </c>
      <c r="W111" s="22">
        <f>'Cumulative Cases'!M112</f>
        <v>646987</v>
      </c>
      <c r="X111" s="39">
        <f t="shared" ref="X111:X116" si="242">((W111-W110)/W110)*100</f>
        <v>3.2451875126665399</v>
      </c>
      <c r="Y111" s="22">
        <f>'Cumulative Cases'!N112</f>
        <v>19329</v>
      </c>
      <c r="Z111" s="39">
        <f t="shared" ref="Z111:Z116" si="243">((Y111-Y110)/Y110)*100</f>
        <v>1.251964379256155</v>
      </c>
      <c r="AA111" s="22">
        <f>'Cumulative Cases'!O112</f>
        <v>0</v>
      </c>
      <c r="AB111" s="39"/>
      <c r="AC111" s="22">
        <f>'Cumulative Cases'!P112</f>
        <v>1508991</v>
      </c>
      <c r="AD111" s="39">
        <f t="shared" ref="AD111:AD116" si="244">((AC111-AC110)/AC110)*100</f>
        <v>2.1739689779292077</v>
      </c>
      <c r="AE111" s="45">
        <f>'Cumulative Cases'!Q112</f>
        <v>667883</v>
      </c>
      <c r="AF111" s="15">
        <f t="shared" ref="AF111:AF116" si="245">((AE111-AE110)/AE110)*100</f>
        <v>1.0160852434717507</v>
      </c>
      <c r="AG111" s="45">
        <f>'Cumulative Cases'!R112</f>
        <v>203456</v>
      </c>
      <c r="AH111" s="15">
        <f t="shared" ref="AH111:AH116" si="246">((AG111-AG110)/AG110)*100</f>
        <v>0.5793834411026082</v>
      </c>
    </row>
    <row r="112" spans="2:34" x14ac:dyDescent="0.3">
      <c r="B112" s="2">
        <v>44016</v>
      </c>
      <c r="C112" s="21">
        <f>'Cumulative Cases'!C113</f>
        <v>83545</v>
      </c>
      <c r="D112" s="38">
        <f t="shared" si="234"/>
        <v>3.5910081156783416E-3</v>
      </c>
      <c r="E112" s="21">
        <f>'Cumulative Cases'!D113</f>
        <v>241419</v>
      </c>
      <c r="F112" s="38">
        <f t="shared" si="235"/>
        <v>9.7435982486400424E-2</v>
      </c>
      <c r="G112" s="22">
        <f>'Cumulative Cases'!E113</f>
        <v>250545</v>
      </c>
      <c r="H112" s="39">
        <f t="shared" si="236"/>
        <v>0</v>
      </c>
      <c r="I112" s="22">
        <f>'Cumulative Cases'!F113</f>
        <v>2914838</v>
      </c>
      <c r="J112" s="39">
        <f t="shared" si="237"/>
        <v>1.8946109961407238</v>
      </c>
      <c r="K112" s="22">
        <f>'Cumulative Cases'!G113</f>
        <v>166960</v>
      </c>
      <c r="L112" s="39">
        <f t="shared" si="238"/>
        <v>0.3498058637560254</v>
      </c>
      <c r="M112" s="22">
        <f>'Cumulative Cases'!H113</f>
        <v>237878</v>
      </c>
      <c r="N112" s="39">
        <f t="shared" si="239"/>
        <v>1.0402286889040857</v>
      </c>
      <c r="O112" s="22">
        <f>'Cumulative Cases'!I113</f>
        <v>196723</v>
      </c>
      <c r="P112" s="39">
        <f t="shared" si="240"/>
        <v>0</v>
      </c>
      <c r="Q112" s="22">
        <f>'Cumulative Cases'!J113</f>
        <v>0</v>
      </c>
      <c r="R112" s="39"/>
      <c r="S112" s="22">
        <f>'Cumulative Cases'!K113</f>
        <v>313483</v>
      </c>
      <c r="T112" s="39">
        <f>((S112-S111)/S111)*100</f>
        <v>0</v>
      </c>
      <c r="U112" s="22">
        <f>'Cumulative Cases'!L113</f>
        <v>105211</v>
      </c>
      <c r="V112" s="39">
        <f t="shared" si="241"/>
        <v>0.17710069031183051</v>
      </c>
      <c r="W112" s="22">
        <f>'Cumulative Cases'!M113</f>
        <v>672644</v>
      </c>
      <c r="X112" s="39">
        <f t="shared" si="242"/>
        <v>3.9656129103057713</v>
      </c>
      <c r="Y112" s="22">
        <f>'Cumulative Cases'!N113</f>
        <v>19602</v>
      </c>
      <c r="Z112" s="39">
        <f t="shared" si="243"/>
        <v>1.4123855346888097</v>
      </c>
      <c r="AA112" s="22">
        <f>'Cumulative Cases'!O113</f>
        <v>0</v>
      </c>
      <c r="AB112" s="39"/>
      <c r="AC112" s="22">
        <f>'Cumulative Cases'!P113</f>
        <v>1550176</v>
      </c>
      <c r="AD112" s="39">
        <f t="shared" si="244"/>
        <v>2.7293071993139786</v>
      </c>
      <c r="AE112" s="45">
        <f>'Cumulative Cases'!Q113</f>
        <v>674515</v>
      </c>
      <c r="AF112" s="15">
        <f t="shared" si="245"/>
        <v>0.99298829285967749</v>
      </c>
      <c r="AG112" s="45">
        <f>'Cumulative Cases'!R113</f>
        <v>204610</v>
      </c>
      <c r="AH112" s="15">
        <f t="shared" si="246"/>
        <v>0.56719880465555206</v>
      </c>
    </row>
    <row r="113" spans="2:34" x14ac:dyDescent="0.3">
      <c r="B113" s="2">
        <v>44017</v>
      </c>
      <c r="C113" s="21">
        <f>'Cumulative Cases'!C114</f>
        <v>83553</v>
      </c>
      <c r="D113" s="38">
        <f t="shared" si="234"/>
        <v>9.5756777784427559E-3</v>
      </c>
      <c r="E113" s="21">
        <f>'Cumulative Cases'!D114</f>
        <v>241611</v>
      </c>
      <c r="F113" s="38">
        <f t="shared" si="235"/>
        <v>7.9529780174716985E-2</v>
      </c>
      <c r="G113" s="22">
        <f>'Cumulative Cases'!E114</f>
        <v>250545</v>
      </c>
      <c r="H113" s="39">
        <f t="shared" si="236"/>
        <v>0</v>
      </c>
      <c r="I113" s="22">
        <f>'Cumulative Cases'!F114</f>
        <v>2959188</v>
      </c>
      <c r="J113" s="39">
        <f t="shared" si="237"/>
        <v>1.5215253815134837</v>
      </c>
      <c r="K113" s="22">
        <f>'Cumulative Cases'!G114</f>
        <v>166960</v>
      </c>
      <c r="L113" s="39">
        <f t="shared" si="238"/>
        <v>0</v>
      </c>
      <c r="M113" s="22">
        <f>'Cumulative Cases'!H114</f>
        <v>240438</v>
      </c>
      <c r="N113" s="39">
        <f t="shared" si="239"/>
        <v>1.0761819083731998</v>
      </c>
      <c r="O113" s="22">
        <f>'Cumulative Cases'!I114</f>
        <v>197513</v>
      </c>
      <c r="P113" s="39">
        <f t="shared" si="240"/>
        <v>0.40157988643930809</v>
      </c>
      <c r="Q113" s="22">
        <f>'Cumulative Cases'!J114</f>
        <v>0</v>
      </c>
      <c r="R113" s="39"/>
      <c r="S113" s="22">
        <f>'Cumulative Cases'!K114</f>
        <v>313483</v>
      </c>
      <c r="T113" s="39">
        <f>((S113-S112)/S112)*100</f>
        <v>0</v>
      </c>
      <c r="U113" s="22">
        <f>'Cumulative Cases'!L114</f>
        <v>105533</v>
      </c>
      <c r="V113" s="39">
        <f t="shared" si="241"/>
        <v>0.30605164859187728</v>
      </c>
      <c r="W113" s="22">
        <f>'Cumulative Cases'!M114</f>
        <v>697069</v>
      </c>
      <c r="X113" s="39">
        <f t="shared" si="242"/>
        <v>3.6311927260185182</v>
      </c>
      <c r="Y113" s="22">
        <f>'Cumulative Cases'!N114</f>
        <v>19821</v>
      </c>
      <c r="Z113" s="39">
        <f t="shared" si="243"/>
        <v>1.1172329354147537</v>
      </c>
      <c r="AA113" s="22">
        <f>'Cumulative Cases'!O114</f>
        <v>0</v>
      </c>
      <c r="AB113" s="39"/>
      <c r="AC113" s="22">
        <f>'Cumulative Cases'!P114</f>
        <v>1579837</v>
      </c>
      <c r="AD113" s="39">
        <f t="shared" si="244"/>
        <v>1.9133956402369794</v>
      </c>
      <c r="AE113" s="45">
        <f>'Cumulative Cases'!Q114</f>
        <v>681251</v>
      </c>
      <c r="AF113" s="15">
        <f t="shared" si="245"/>
        <v>0.99864346975234064</v>
      </c>
      <c r="AG113" s="45">
        <f>'Cumulative Cases'!R114</f>
        <v>205758</v>
      </c>
      <c r="AH113" s="15">
        <f t="shared" si="246"/>
        <v>0.56106739651043447</v>
      </c>
    </row>
    <row r="114" spans="2:34" x14ac:dyDescent="0.3">
      <c r="B114" s="2">
        <v>44018</v>
      </c>
      <c r="C114" s="21">
        <f>'Cumulative Cases'!C115</f>
        <v>83557</v>
      </c>
      <c r="D114" s="38">
        <f t="shared" si="234"/>
        <v>4.7873804650940127E-3</v>
      </c>
      <c r="E114" s="21">
        <f>'Cumulative Cases'!D115</f>
        <v>241819</v>
      </c>
      <c r="F114" s="38">
        <f t="shared" si="235"/>
        <v>8.6088795626026962E-2</v>
      </c>
      <c r="G114" s="22">
        <f>'Cumulative Cases'!E115</f>
        <v>251789</v>
      </c>
      <c r="H114" s="39">
        <f t="shared" si="236"/>
        <v>0.49651759165020259</v>
      </c>
      <c r="I114" s="22">
        <f>'Cumulative Cases'!F115</f>
        <v>3005724</v>
      </c>
      <c r="J114" s="39">
        <f t="shared" si="237"/>
        <v>1.572593562828722</v>
      </c>
      <c r="K114" s="22">
        <f>'Cumulative Cases'!G115</f>
        <v>166960</v>
      </c>
      <c r="L114" s="39">
        <f t="shared" si="238"/>
        <v>0</v>
      </c>
      <c r="M114" s="22">
        <f>'Cumulative Cases'!H115</f>
        <v>243051</v>
      </c>
      <c r="N114" s="39">
        <f t="shared" si="239"/>
        <v>1.0867666508621765</v>
      </c>
      <c r="O114" s="22">
        <f>'Cumulative Cases'!I115</f>
        <v>197944</v>
      </c>
      <c r="P114" s="39">
        <f t="shared" si="240"/>
        <v>0.21821348468202095</v>
      </c>
      <c r="Q114" s="22">
        <f>'Cumulative Cases'!J115</f>
        <v>0</v>
      </c>
      <c r="R114" s="39"/>
      <c r="S114" s="22">
        <f>'Cumulative Cases'!K115</f>
        <v>285768</v>
      </c>
      <c r="T114" s="39">
        <f t="shared" ref="T114:T115" si="247">((S114-S113)/S113)*100</f>
        <v>-8.8409897825400421</v>
      </c>
      <c r="U114" s="22">
        <f>'Cumulative Cases'!L115</f>
        <v>105764</v>
      </c>
      <c r="V114" s="39">
        <f t="shared" si="241"/>
        <v>0.21888887836032331</v>
      </c>
      <c r="W114" s="22">
        <f>'Cumulative Cases'!M115</f>
        <v>719447</v>
      </c>
      <c r="X114" s="39">
        <f t="shared" si="242"/>
        <v>3.2102991239030856</v>
      </c>
      <c r="Y114" s="22">
        <f>'Cumulative Cases'!N115</f>
        <v>19822</v>
      </c>
      <c r="Z114" s="39">
        <f t="shared" si="243"/>
        <v>5.0451541294586552E-3</v>
      </c>
      <c r="AA114" s="22">
        <f>'Cumulative Cases'!O115</f>
        <v>0</v>
      </c>
      <c r="AB114" s="39"/>
      <c r="AC114" s="22">
        <f>'Cumulative Cases'!P115</f>
        <v>1613351</v>
      </c>
      <c r="AD114" s="39">
        <f t="shared" si="244"/>
        <v>2.1213580894737873</v>
      </c>
      <c r="AE114" s="45">
        <f>'Cumulative Cases'!Q115</f>
        <v>687862</v>
      </c>
      <c r="AF114" s="15">
        <f t="shared" si="245"/>
        <v>0.97042059387802726</v>
      </c>
      <c r="AG114" s="45">
        <f>'Cumulative Cases'!R115</f>
        <v>206844</v>
      </c>
      <c r="AH114" s="15">
        <f t="shared" si="246"/>
        <v>0.52780450820867231</v>
      </c>
    </row>
    <row r="115" spans="2:34" x14ac:dyDescent="0.3">
      <c r="B115" s="2">
        <v>44019</v>
      </c>
      <c r="C115" s="21">
        <f>'Cumulative Cases'!C116</f>
        <v>83565</v>
      </c>
      <c r="D115" s="38">
        <f t="shared" si="234"/>
        <v>9.5743025718970278E-3</v>
      </c>
      <c r="E115" s="21">
        <f>'Cumulative Cases'!D116</f>
        <v>241956</v>
      </c>
      <c r="F115" s="38">
        <f t="shared" si="235"/>
        <v>5.6653943652070347E-2</v>
      </c>
      <c r="G115" s="22">
        <f>'Cumulative Cases'!E116</f>
        <v>251789</v>
      </c>
      <c r="H115" s="39">
        <f t="shared" si="236"/>
        <v>0</v>
      </c>
      <c r="I115" s="22">
        <f>'Cumulative Cases'!F116</f>
        <v>3061364</v>
      </c>
      <c r="J115" s="39">
        <f t="shared" si="237"/>
        <v>1.8511347016559072</v>
      </c>
      <c r="K115" s="22">
        <f>'Cumulative Cases'!G116</f>
        <v>168335</v>
      </c>
      <c r="L115" s="39">
        <f t="shared" si="238"/>
        <v>0.82355055103018693</v>
      </c>
      <c r="M115" s="22">
        <f>'Cumulative Cases'!H116</f>
        <v>245688</v>
      </c>
      <c r="N115" s="39">
        <f t="shared" si="239"/>
        <v>1.0849574780601601</v>
      </c>
      <c r="O115" s="22">
        <f>'Cumulative Cases'!I116</f>
        <v>198179</v>
      </c>
      <c r="P115" s="39">
        <f t="shared" si="240"/>
        <v>0.11872044618680032</v>
      </c>
      <c r="Q115" s="22">
        <f>'Cumulative Cases'!J116</f>
        <v>0</v>
      </c>
      <c r="R115" s="39"/>
      <c r="S115" s="22">
        <f>'Cumulative Cases'!K116</f>
        <v>286349</v>
      </c>
      <c r="T115" s="39">
        <f t="shared" si="247"/>
        <v>0.20331177738585146</v>
      </c>
      <c r="U115" s="22">
        <f>'Cumulative Cases'!L116</f>
        <v>106106</v>
      </c>
      <c r="V115" s="39">
        <f t="shared" si="241"/>
        <v>0.32336144623879581</v>
      </c>
      <c r="W115" s="22">
        <f>'Cumulative Cases'!M116</f>
        <v>742016</v>
      </c>
      <c r="X115" s="39">
        <f t="shared" si="242"/>
        <v>3.1369927180181447</v>
      </c>
      <c r="Y115" s="22">
        <f>'Cumulative Cases'!N116</f>
        <v>20209</v>
      </c>
      <c r="Z115" s="39">
        <f t="shared" si="243"/>
        <v>1.9523761477146604</v>
      </c>
      <c r="AA115" s="22">
        <f>'Cumulative Cases'!O116</f>
        <v>0</v>
      </c>
      <c r="AB115" s="39"/>
      <c r="AC115" s="22">
        <f>'Cumulative Cases'!P116</f>
        <v>1643539</v>
      </c>
      <c r="AD115" s="39">
        <f t="shared" si="244"/>
        <v>1.8711365350751326</v>
      </c>
      <c r="AE115" s="45">
        <f>'Cumulative Cases'!Q116</f>
        <v>694230</v>
      </c>
      <c r="AF115" s="15">
        <f t="shared" si="245"/>
        <v>0.92576708700291621</v>
      </c>
      <c r="AG115" s="45">
        <f>'Cumulative Cases'!R116</f>
        <v>207897</v>
      </c>
      <c r="AH115" s="15">
        <f t="shared" si="246"/>
        <v>0.50907930614376051</v>
      </c>
    </row>
    <row r="116" spans="2:34" x14ac:dyDescent="0.3">
      <c r="B116" s="2">
        <v>44020</v>
      </c>
      <c r="C116" s="21">
        <f>'Cumulative Cases'!C117</f>
        <v>83572</v>
      </c>
      <c r="D116" s="38">
        <f t="shared" si="234"/>
        <v>8.3767127385867297E-3</v>
      </c>
      <c r="E116" s="21">
        <f>'Cumulative Cases'!D117</f>
        <v>242149</v>
      </c>
      <c r="F116" s="38">
        <f t="shared" si="235"/>
        <v>7.976656912827125E-2</v>
      </c>
      <c r="G116" s="22">
        <f>'Cumulative Cases'!E117</f>
        <v>252513</v>
      </c>
      <c r="H116" s="39">
        <f t="shared" si="236"/>
        <v>0.2875423469651176</v>
      </c>
      <c r="I116" s="22">
        <f>'Cumulative Cases'!F117</f>
        <v>3120481</v>
      </c>
      <c r="J116" s="39">
        <f t="shared" si="237"/>
        <v>1.931067328158298</v>
      </c>
      <c r="K116" s="22">
        <f>'Cumulative Cases'!G117</f>
        <v>169473</v>
      </c>
      <c r="L116" s="39">
        <f t="shared" si="238"/>
        <v>0.67603291056524184</v>
      </c>
      <c r="M116" s="22">
        <f>'Cumulative Cases'!H117</f>
        <v>248379</v>
      </c>
      <c r="N116" s="39">
        <f t="shared" si="239"/>
        <v>1.0952915893328123</v>
      </c>
      <c r="O116" s="22">
        <f>'Cumulative Cases'!I117</f>
        <v>198699</v>
      </c>
      <c r="P116" s="39">
        <f t="shared" si="240"/>
        <v>0.26238905232138621</v>
      </c>
      <c r="Q116" s="22">
        <f>'Cumulative Cases'!J117</f>
        <v>0</v>
      </c>
      <c r="R116" s="39"/>
      <c r="S116" s="22">
        <f>'Cumulative Cases'!K117</f>
        <v>286979</v>
      </c>
      <c r="T116" s="39">
        <f t="shared" ref="T116:T122" si="248">((S116-S115)/S115)*100</f>
        <v>0.22001124501918987</v>
      </c>
      <c r="U116" s="22">
        <f>'Cumulative Cases'!L117</f>
        <v>106366</v>
      </c>
      <c r="V116" s="39">
        <f t="shared" si="241"/>
        <v>0.24503798088703752</v>
      </c>
      <c r="W116" s="22">
        <f>'Cumulative Cases'!M117</f>
        <v>768345</v>
      </c>
      <c r="X116" s="39">
        <f t="shared" si="242"/>
        <v>3.5483062359841298</v>
      </c>
      <c r="Y116" s="22">
        <f>'Cumulative Cases'!N117</f>
        <v>20413</v>
      </c>
      <c r="Z116" s="39">
        <f t="shared" si="243"/>
        <v>1.0094512345984463</v>
      </c>
      <c r="AA116" s="22">
        <f>'Cumulative Cases'!O117</f>
        <v>0</v>
      </c>
      <c r="AB116" s="39"/>
      <c r="AC116" s="22">
        <f>'Cumulative Cases'!P117</f>
        <v>1683738</v>
      </c>
      <c r="AD116" s="39">
        <f t="shared" si="244"/>
        <v>2.4458805054215325</v>
      </c>
      <c r="AE116" s="45">
        <f>'Cumulative Cases'!Q117</f>
        <v>700792</v>
      </c>
      <c r="AF116" s="15">
        <f t="shared" si="245"/>
        <v>0.94521988390014833</v>
      </c>
      <c r="AG116" s="45">
        <f>'Cumulative Cases'!R117</f>
        <v>208938</v>
      </c>
      <c r="AH116" s="15">
        <f t="shared" si="246"/>
        <v>0.50072872624424591</v>
      </c>
    </row>
    <row r="117" spans="2:34" x14ac:dyDescent="0.3">
      <c r="B117" s="2">
        <v>44021</v>
      </c>
      <c r="C117" s="21">
        <f>'Cumulative Cases'!C118</f>
        <v>83581</v>
      </c>
      <c r="D117" s="38">
        <f t="shared" ref="D117:D122" si="249">((C117-C116)/C116)*100</f>
        <v>1.0769157133968315E-2</v>
      </c>
      <c r="E117" s="21">
        <f>'Cumulative Cases'!D118</f>
        <v>242363</v>
      </c>
      <c r="F117" s="38">
        <f t="shared" ref="F117:F122" si="250">((E117-E116)/E116)*100</f>
        <v>8.8375339150688223E-2</v>
      </c>
      <c r="G117" s="22">
        <f>'Cumulative Cases'!E118</f>
        <v>253056</v>
      </c>
      <c r="H117" s="39">
        <f t="shared" ref="H117:H122" si="251">((G117-G116)/G116)*100</f>
        <v>0.21503843366480141</v>
      </c>
      <c r="I117" s="22">
        <f>'Cumulative Cases'!F118</f>
        <v>3206370</v>
      </c>
      <c r="J117" s="39">
        <f t="shared" ref="J117:J122" si="252">((I117-I116)/I116)*100</f>
        <v>2.7524282314168871</v>
      </c>
      <c r="K117" s="22">
        <f>'Cumulative Cases'!G118</f>
        <v>170094</v>
      </c>
      <c r="L117" s="39">
        <f t="shared" ref="L117:L122" si="253">((K117-K116)/K116)*100</f>
        <v>0.36643005080455293</v>
      </c>
      <c r="M117" s="22">
        <f>'Cumulative Cases'!H118</f>
        <v>250458</v>
      </c>
      <c r="N117" s="39">
        <f t="shared" ref="N117:N122" si="254">((M117-M116)/M116)*100</f>
        <v>0.83702728491539136</v>
      </c>
      <c r="O117" s="22">
        <f>'Cumulative Cases'!I118</f>
        <v>199203</v>
      </c>
      <c r="P117" s="39">
        <f t="shared" ref="P117:P122" si="255">((O117-O116)/O116)*100</f>
        <v>0.25364999320580378</v>
      </c>
      <c r="Q117" s="22">
        <f>'Cumulative Cases'!J118</f>
        <v>0</v>
      </c>
      <c r="R117" s="39"/>
      <c r="S117" s="22">
        <f>'Cumulative Cases'!K118</f>
        <v>287621</v>
      </c>
      <c r="T117" s="39">
        <f t="shared" si="248"/>
        <v>0.2237097487969503</v>
      </c>
      <c r="U117" s="22">
        <f>'Cumulative Cases'!L118</f>
        <v>106742</v>
      </c>
      <c r="V117" s="39">
        <f t="shared" ref="V117:V122" si="256">((U117-U116)/U116)*100</f>
        <v>0.35349641802831733</v>
      </c>
      <c r="W117" s="22">
        <f>'Cumulative Cases'!M118</f>
        <v>794855</v>
      </c>
      <c r="X117" s="39">
        <f t="shared" ref="X117:X122" si="257">((W117-W116)/W116)*100</f>
        <v>3.4502729893472335</v>
      </c>
      <c r="Y117" s="22">
        <f>'Cumulative Cases'!N118</f>
        <v>20768</v>
      </c>
      <c r="Z117" s="39">
        <f t="shared" ref="Z117:Z122" si="258">((Y117-Y116)/Y116)*100</f>
        <v>1.7390878361828246</v>
      </c>
      <c r="AA117" s="22">
        <f>'Cumulative Cases'!O118</f>
        <v>0</v>
      </c>
      <c r="AB117" s="39"/>
      <c r="AC117" s="22">
        <f>'Cumulative Cases'!P118</f>
        <v>1727279</v>
      </c>
      <c r="AD117" s="39">
        <f t="shared" ref="AD117:AD122" si="259">((AC117-AC116)/AC116)*100</f>
        <v>2.5859724018820032</v>
      </c>
      <c r="AE117" s="45">
        <f>'Cumulative Cases'!Q118</f>
        <v>707301</v>
      </c>
      <c r="AF117" s="15">
        <f t="shared" ref="AF117:AF122" si="260">((AE117-AE116)/AE116)*100</f>
        <v>0.92880626491169993</v>
      </c>
      <c r="AG117" s="45">
        <f>'Cumulative Cases'!R118</f>
        <v>209962</v>
      </c>
      <c r="AH117" s="15">
        <f t="shared" ref="AH117:AH122" si="261">((AG117-AG116)/AG116)*100</f>
        <v>0.49009754089729973</v>
      </c>
    </row>
    <row r="118" spans="2:34" x14ac:dyDescent="0.3">
      <c r="B118" s="2">
        <v>44022</v>
      </c>
      <c r="C118" s="21">
        <f>'Cumulative Cases'!C119</f>
        <v>83585</v>
      </c>
      <c r="D118" s="38">
        <f t="shared" si="249"/>
        <v>4.7857766717316133E-3</v>
      </c>
      <c r="E118" s="21">
        <f>'Cumulative Cases'!D119</f>
        <v>242639</v>
      </c>
      <c r="F118" s="38">
        <f t="shared" si="250"/>
        <v>0.11387876862392363</v>
      </c>
      <c r="G118" s="22">
        <f>'Cumulative Cases'!E119</f>
        <v>253908</v>
      </c>
      <c r="H118" s="39">
        <f t="shared" si="251"/>
        <v>0.33668437025796666</v>
      </c>
      <c r="I118" s="22">
        <f>'Cumulative Cases'!F119</f>
        <v>3250705</v>
      </c>
      <c r="J118" s="39">
        <f t="shared" si="252"/>
        <v>1.3827162804043203</v>
      </c>
      <c r="K118" s="22">
        <f>'Cumulative Cases'!G119</f>
        <v>170094</v>
      </c>
      <c r="L118" s="39">
        <f t="shared" si="253"/>
        <v>0</v>
      </c>
      <c r="M118" s="22">
        <f>'Cumulative Cases'!H119</f>
        <v>252720</v>
      </c>
      <c r="N118" s="39">
        <f t="shared" si="254"/>
        <v>0.90314543755839294</v>
      </c>
      <c r="O118" s="22">
        <f>'Cumulative Cases'!I119</f>
        <v>199336</v>
      </c>
      <c r="P118" s="39">
        <f t="shared" si="255"/>
        <v>6.6766062760098999E-2</v>
      </c>
      <c r="Q118" s="22">
        <f>'Cumulative Cases'!J119</f>
        <v>0</v>
      </c>
      <c r="R118" s="39"/>
      <c r="S118" s="22">
        <f>'Cumulative Cases'!K119</f>
        <v>288133</v>
      </c>
      <c r="T118" s="39">
        <f t="shared" si="248"/>
        <v>0.17801203667326099</v>
      </c>
      <c r="U118" s="22">
        <f>'Cumulative Cases'!L119</f>
        <v>107021</v>
      </c>
      <c r="V118" s="39">
        <f t="shared" si="256"/>
        <v>0.26137790185681364</v>
      </c>
      <c r="W118" s="22">
        <f>'Cumulative Cases'!M119</f>
        <v>821493</v>
      </c>
      <c r="X118" s="39">
        <f t="shared" si="257"/>
        <v>3.3513030678551434</v>
      </c>
      <c r="Y118" s="22">
        <f>'Cumulative Cases'!N119</f>
        <v>21198</v>
      </c>
      <c r="Z118" s="39">
        <f t="shared" si="258"/>
        <v>2.0704930662557781</v>
      </c>
      <c r="AA118" s="22">
        <f>'Cumulative Cases'!O119</f>
        <v>0</v>
      </c>
      <c r="AB118" s="39"/>
      <c r="AC118" s="22">
        <f>'Cumulative Cases'!P119</f>
        <v>1768970</v>
      </c>
      <c r="AD118" s="39">
        <f t="shared" si="259"/>
        <v>2.4136807082121647</v>
      </c>
      <c r="AE118" s="45">
        <f>'Cumulative Cases'!Q119</f>
        <v>713936</v>
      </c>
      <c r="AF118" s="15">
        <f t="shared" si="260"/>
        <v>0.93807304103910494</v>
      </c>
      <c r="AG118" s="45">
        <f>'Cumulative Cases'!R119</f>
        <v>210965</v>
      </c>
      <c r="AH118" s="15">
        <f t="shared" si="261"/>
        <v>0.47770548956477837</v>
      </c>
    </row>
    <row r="119" spans="2:34" x14ac:dyDescent="0.3">
      <c r="B119" s="2">
        <v>44023</v>
      </c>
      <c r="C119" s="21">
        <f>'Cumulative Cases'!C120</f>
        <v>83588</v>
      </c>
      <c r="D119" s="38">
        <f t="shared" si="249"/>
        <v>3.5891607345815632E-3</v>
      </c>
      <c r="E119" s="21">
        <f>'Cumulative Cases'!D120</f>
        <v>242827</v>
      </c>
      <c r="F119" s="38">
        <f t="shared" si="250"/>
        <v>7.7481361199147711E-2</v>
      </c>
      <c r="G119" s="22">
        <f>'Cumulative Cases'!E120</f>
        <v>253908</v>
      </c>
      <c r="H119" s="39">
        <f t="shared" si="251"/>
        <v>0</v>
      </c>
      <c r="I119" s="22">
        <f>'Cumulative Cases'!F120</f>
        <v>3329621</v>
      </c>
      <c r="J119" s="39">
        <f t="shared" si="252"/>
        <v>2.4276580003414643</v>
      </c>
      <c r="K119" s="22">
        <f>'Cumulative Cases'!G120</f>
        <v>170752</v>
      </c>
      <c r="L119" s="39">
        <f t="shared" si="253"/>
        <v>0.3868449210436582</v>
      </c>
      <c r="M119" s="22">
        <f>'Cumulative Cases'!H120</f>
        <v>255117</v>
      </c>
      <c r="N119" s="39">
        <f t="shared" si="254"/>
        <v>0.94848053181386516</v>
      </c>
      <c r="O119" s="22">
        <f>'Cumulative Cases'!I120</f>
        <v>199788</v>
      </c>
      <c r="P119" s="39">
        <f t="shared" si="255"/>
        <v>0.22675281936027611</v>
      </c>
      <c r="Q119" s="22">
        <f>'Cumulative Cases'!J120</f>
        <v>0</v>
      </c>
      <c r="R119" s="39"/>
      <c r="S119" s="22">
        <f>'Cumulative Cases'!K120</f>
        <v>288953</v>
      </c>
      <c r="T119" s="39">
        <f t="shared" si="248"/>
        <v>0.28459079661128717</v>
      </c>
      <c r="U119" s="22">
        <f>'Cumulative Cases'!L120</f>
        <v>107346</v>
      </c>
      <c r="V119" s="39">
        <f t="shared" si="256"/>
        <v>0.3036787172610983</v>
      </c>
      <c r="W119" s="22">
        <f>'Cumulative Cases'!M120</f>
        <v>850358</v>
      </c>
      <c r="X119" s="39">
        <f t="shared" si="257"/>
        <v>3.513724401790399</v>
      </c>
      <c r="Y119" s="22">
        <f>'Cumulative Cases'!N120</f>
        <v>21584</v>
      </c>
      <c r="Z119" s="39">
        <f t="shared" si="258"/>
        <v>1.8209265025002359</v>
      </c>
      <c r="AA119" s="22">
        <f>'Cumulative Cases'!O120</f>
        <v>0</v>
      </c>
      <c r="AB119" s="39"/>
      <c r="AC119" s="22">
        <f>'Cumulative Cases'!P120</f>
        <v>1810691</v>
      </c>
      <c r="AD119" s="39">
        <f t="shared" si="259"/>
        <v>2.3584910993402941</v>
      </c>
      <c r="AE119" s="45">
        <f>'Cumulative Cases'!Q120</f>
        <v>720547</v>
      </c>
      <c r="AF119" s="15">
        <f t="shared" si="260"/>
        <v>0.92599336635216611</v>
      </c>
      <c r="AG119" s="45">
        <f>'Cumulative Cases'!R120</f>
        <v>211981</v>
      </c>
      <c r="AH119" s="15">
        <f t="shared" si="261"/>
        <v>0.48159647334865979</v>
      </c>
    </row>
    <row r="120" spans="2:34" x14ac:dyDescent="0.3">
      <c r="B120" s="2">
        <v>44024</v>
      </c>
      <c r="C120" s="21">
        <f>'Cumulative Cases'!C121</f>
        <v>83594</v>
      </c>
      <c r="D120" s="38">
        <f t="shared" si="249"/>
        <v>7.1780638369143886E-3</v>
      </c>
      <c r="E120" s="21">
        <f>'Cumulative Cases'!D121</f>
        <v>243061</v>
      </c>
      <c r="F120" s="38">
        <f t="shared" si="250"/>
        <v>9.6364901761336261E-2</v>
      </c>
      <c r="G120" s="22">
        <f>'Cumulative Cases'!E121</f>
        <v>253908</v>
      </c>
      <c r="H120" s="39">
        <f t="shared" si="251"/>
        <v>0</v>
      </c>
      <c r="I120" s="22">
        <f>'Cumulative Cases'!F121</f>
        <v>3388832</v>
      </c>
      <c r="J120" s="39">
        <f t="shared" si="252"/>
        <v>1.7783105044087602</v>
      </c>
      <c r="K120" s="22">
        <f>'Cumulative Cases'!G121</f>
        <v>170752</v>
      </c>
      <c r="L120" s="39">
        <f t="shared" si="253"/>
        <v>0</v>
      </c>
      <c r="M120" s="22">
        <f>'Cumulative Cases'!H121</f>
        <v>257303</v>
      </c>
      <c r="N120" s="39">
        <f t="shared" si="254"/>
        <v>0.85686175362676731</v>
      </c>
      <c r="O120" s="22">
        <f>'Cumulative Cases'!I121</f>
        <v>199919</v>
      </c>
      <c r="P120" s="39">
        <f t="shared" si="255"/>
        <v>6.556950367389433E-2</v>
      </c>
      <c r="Q120" s="22">
        <f>'Cumulative Cases'!J121</f>
        <v>0</v>
      </c>
      <c r="R120" s="39"/>
      <c r="S120" s="22">
        <f>'Cumulative Cases'!K121</f>
        <v>289603</v>
      </c>
      <c r="T120" s="39">
        <f t="shared" si="248"/>
        <v>0.2249500783864504</v>
      </c>
      <c r="U120" s="22">
        <f>'Cumulative Cases'!L121</f>
        <v>107589</v>
      </c>
      <c r="V120" s="39">
        <f t="shared" si="256"/>
        <v>0.22637080096137721</v>
      </c>
      <c r="W120" s="22">
        <f>'Cumulative Cases'!M121</f>
        <v>879447</v>
      </c>
      <c r="X120" s="39">
        <f t="shared" si="257"/>
        <v>3.4207945359483891</v>
      </c>
      <c r="Y120" s="22">
        <f>'Cumulative Cases'!N121</f>
        <v>21991</v>
      </c>
      <c r="Z120" s="39">
        <f t="shared" si="258"/>
        <v>1.8856560415122312</v>
      </c>
      <c r="AA120" s="22">
        <f>'Cumulative Cases'!O121</f>
        <v>0</v>
      </c>
      <c r="AB120" s="39"/>
      <c r="AC120" s="22">
        <f>'Cumulative Cases'!P121</f>
        <v>1846249</v>
      </c>
      <c r="AD120" s="39">
        <f t="shared" si="259"/>
        <v>1.9637806782051712</v>
      </c>
      <c r="AE120" s="45">
        <f>'Cumulative Cases'!Q121</f>
        <v>727162</v>
      </c>
      <c r="AF120" s="15">
        <f t="shared" si="260"/>
        <v>0.91805253508792628</v>
      </c>
      <c r="AG120" s="45">
        <f>'Cumulative Cases'!R121</f>
        <v>212993</v>
      </c>
      <c r="AH120" s="15">
        <f t="shared" si="261"/>
        <v>0.47740127652950032</v>
      </c>
    </row>
    <row r="121" spans="2:34" x14ac:dyDescent="0.3">
      <c r="B121" s="2">
        <v>44025</v>
      </c>
      <c r="C121" s="21">
        <f>'Cumulative Cases'!C122</f>
        <v>83602</v>
      </c>
      <c r="D121" s="38">
        <f t="shared" si="249"/>
        <v>9.5700648371892724E-3</v>
      </c>
      <c r="E121" s="21">
        <f>'Cumulative Cases'!D122</f>
        <v>243230</v>
      </c>
      <c r="F121" s="38">
        <f t="shared" si="250"/>
        <v>6.9529871102315871E-2</v>
      </c>
      <c r="G121" s="22">
        <f>'Cumulative Cases'!E122</f>
        <v>255953</v>
      </c>
      <c r="H121" s="39">
        <f t="shared" si="251"/>
        <v>0.80540983348299389</v>
      </c>
      <c r="I121" s="22">
        <f>'Cumulative Cases'!F122</f>
        <v>3441503</v>
      </c>
      <c r="J121" s="39">
        <f t="shared" si="252"/>
        <v>1.5542523205635452</v>
      </c>
      <c r="K121" s="22">
        <f>'Cumulative Cases'!G122</f>
        <v>170752</v>
      </c>
      <c r="L121" s="39">
        <f t="shared" si="253"/>
        <v>0</v>
      </c>
      <c r="M121" s="22">
        <f>'Cumulative Cases'!H122</f>
        <v>259652</v>
      </c>
      <c r="N121" s="39">
        <f t="shared" si="254"/>
        <v>0.91293144658243386</v>
      </c>
      <c r="O121" s="22">
        <f>'Cumulative Cases'!I122</f>
        <v>200319</v>
      </c>
      <c r="P121" s="39">
        <f t="shared" si="255"/>
        <v>0.2000810328182914</v>
      </c>
      <c r="Q121" s="22">
        <f>'Cumulative Cases'!J122</f>
        <v>0</v>
      </c>
      <c r="R121" s="39"/>
      <c r="S121" s="22">
        <f>'Cumulative Cases'!K122</f>
        <v>290133</v>
      </c>
      <c r="T121" s="39">
        <f t="shared" si="248"/>
        <v>0.18300915391069844</v>
      </c>
      <c r="U121" s="22">
        <f>'Cumulative Cases'!L122</f>
        <v>107807</v>
      </c>
      <c r="V121" s="39">
        <f t="shared" si="256"/>
        <v>0.20262294472483247</v>
      </c>
      <c r="W121" s="22">
        <f>'Cumulative Cases'!M122</f>
        <v>906612</v>
      </c>
      <c r="X121" s="39">
        <f t="shared" si="257"/>
        <v>3.0888728939890635</v>
      </c>
      <c r="Y121" s="22">
        <f>'Cumulative Cases'!N122</f>
        <v>22252</v>
      </c>
      <c r="Z121" s="39">
        <f t="shared" si="258"/>
        <v>1.1868491655677322</v>
      </c>
      <c r="AA121" s="22">
        <f>'Cumulative Cases'!O122</f>
        <v>0</v>
      </c>
      <c r="AB121" s="39"/>
      <c r="AC121" s="22">
        <f>'Cumulative Cases'!P122</f>
        <v>1867841</v>
      </c>
      <c r="AD121" s="39">
        <f t="shared" si="259"/>
        <v>1.1695063883582335</v>
      </c>
      <c r="AE121" s="45">
        <f>'Cumulative Cases'!Q122</f>
        <v>733699</v>
      </c>
      <c r="AF121" s="15">
        <f t="shared" si="260"/>
        <v>0.89897436884765702</v>
      </c>
      <c r="AG121" s="45">
        <f>'Cumulative Cases'!R122</f>
        <v>214001</v>
      </c>
      <c r="AH121" s="15">
        <f t="shared" si="261"/>
        <v>0.47325498960059714</v>
      </c>
    </row>
    <row r="122" spans="2:34" x14ac:dyDescent="0.3">
      <c r="B122" s="2">
        <v>44026</v>
      </c>
      <c r="C122" s="21">
        <f>'Cumulative Cases'!C123</f>
        <v>83605</v>
      </c>
      <c r="D122" s="38">
        <f t="shared" si="249"/>
        <v>3.588430898782326E-3</v>
      </c>
      <c r="E122" s="21">
        <f>'Cumulative Cases'!D123</f>
        <v>243230</v>
      </c>
      <c r="F122" s="38">
        <f t="shared" si="250"/>
        <v>0</v>
      </c>
      <c r="G122" s="22">
        <f>'Cumulative Cases'!E123</f>
        <v>255953</v>
      </c>
      <c r="H122" s="39">
        <f t="shared" si="251"/>
        <v>0</v>
      </c>
      <c r="I122" s="22">
        <f>'Cumulative Cases'!F123</f>
        <v>3483362</v>
      </c>
      <c r="J122" s="39">
        <f t="shared" si="252"/>
        <v>1.216299971262556</v>
      </c>
      <c r="K122" s="22">
        <f>'Cumulative Cases'!G123</f>
        <v>172377</v>
      </c>
      <c r="L122" s="39">
        <f t="shared" si="253"/>
        <v>0.95167260119940023</v>
      </c>
      <c r="M122" s="22">
        <f>'Cumulative Cases'!H123</f>
        <v>262173</v>
      </c>
      <c r="N122" s="39">
        <f t="shared" si="254"/>
        <v>0.97091491688875886</v>
      </c>
      <c r="O122" s="22">
        <f>'Cumulative Cases'!I123</f>
        <v>200508</v>
      </c>
      <c r="P122" s="39">
        <f t="shared" si="255"/>
        <v>9.4349512527518609E-2</v>
      </c>
      <c r="Q122" s="22">
        <f>'Cumulative Cases'!J123</f>
        <v>0</v>
      </c>
      <c r="R122" s="39"/>
      <c r="S122" s="22">
        <f>'Cumulative Cases'!K123</f>
        <v>290133</v>
      </c>
      <c r="T122" s="39">
        <f t="shared" si="248"/>
        <v>0</v>
      </c>
      <c r="U122" s="22">
        <f>'Cumulative Cases'!L123</f>
        <v>108155</v>
      </c>
      <c r="V122" s="39">
        <f t="shared" si="256"/>
        <v>0.32279907612678216</v>
      </c>
      <c r="W122" s="22">
        <f>'Cumulative Cases'!M123</f>
        <v>933450</v>
      </c>
      <c r="X122" s="39">
        <f t="shared" si="257"/>
        <v>2.9602520151950338</v>
      </c>
      <c r="Y122" s="22">
        <f>'Cumulative Cases'!N123</f>
        <v>22253</v>
      </c>
      <c r="Z122" s="39">
        <f t="shared" si="258"/>
        <v>4.4939780693870213E-3</v>
      </c>
      <c r="AA122" s="22">
        <f>'Cumulative Cases'!O123</f>
        <v>0</v>
      </c>
      <c r="AB122" s="39"/>
      <c r="AC122" s="22">
        <f>'Cumulative Cases'!P123</f>
        <v>1888889</v>
      </c>
      <c r="AD122" s="39">
        <f t="shared" si="259"/>
        <v>1.1268625113165414</v>
      </c>
      <c r="AE122" s="45">
        <f>'Cumulative Cases'!Q123</f>
        <v>739947</v>
      </c>
      <c r="AF122" s="15">
        <f t="shared" si="260"/>
        <v>0.85157537355236945</v>
      </c>
      <c r="AG122" s="45">
        <f>'Cumulative Cases'!R123</f>
        <v>214001</v>
      </c>
      <c r="AH122" s="15">
        <f t="shared" si="261"/>
        <v>0</v>
      </c>
    </row>
    <row r="123" spans="2:34" x14ac:dyDescent="0.3">
      <c r="B123" s="2">
        <v>44027</v>
      </c>
      <c r="C123" s="21">
        <f>'Cumulative Cases'!C124</f>
        <v>83611</v>
      </c>
      <c r="D123" s="38">
        <f t="shared" ref="D123:D128" si="262">((C123-C122)/C122)*100</f>
        <v>7.1766042700795408E-3</v>
      </c>
      <c r="E123" s="21">
        <f>'Cumulative Cases'!D124</f>
        <v>243506</v>
      </c>
      <c r="F123" s="38">
        <f t="shared" ref="F123:F128" si="263">((E123-E122)/E122)*100</f>
        <v>0.11347284463265221</v>
      </c>
      <c r="G123" s="22">
        <f>'Cumulative Cases'!E124</f>
        <v>257494</v>
      </c>
      <c r="H123" s="39">
        <f t="shared" ref="H123:H128" si="264">((G123-G122)/G122)*100</f>
        <v>0.60206366012510115</v>
      </c>
      <c r="I123" s="22">
        <f>'Cumulative Cases'!F124</f>
        <v>3569568</v>
      </c>
      <c r="J123" s="39">
        <f t="shared" ref="J123:J128" si="265">((I123-I122)/I122)*100</f>
        <v>2.4747930304114241</v>
      </c>
      <c r="K123" s="22">
        <f>'Cumulative Cases'!G124</f>
        <v>172377</v>
      </c>
      <c r="L123" s="39">
        <f t="shared" ref="L123:L128" si="266">((K123-K122)/K122)*100</f>
        <v>0</v>
      </c>
      <c r="M123" s="22">
        <f>'Cumulative Cases'!H124</f>
        <v>264561</v>
      </c>
      <c r="N123" s="39">
        <f t="shared" ref="N123:N128" si="267">((M123-M122)/M122)*100</f>
        <v>0.91084894325502619</v>
      </c>
      <c r="O123" s="22">
        <f>'Cumulative Cases'!I124</f>
        <v>200876</v>
      </c>
      <c r="P123" s="39">
        <f t="shared" ref="P123:P128" si="268">((O123-O122)/O122)*100</f>
        <v>0.18353382408681948</v>
      </c>
      <c r="Q123" s="22">
        <f>'Cumulative Cases'!J124</f>
        <v>0</v>
      </c>
      <c r="R123" s="39"/>
      <c r="S123" s="22">
        <f>'Cumulative Cases'!K124</f>
        <v>291911</v>
      </c>
      <c r="T123" s="39">
        <f t="shared" ref="T123:T128" si="269">((S123-S122)/S122)*100</f>
        <v>0.6128223952463181</v>
      </c>
      <c r="U123" s="22">
        <f>'Cumulative Cases'!L124</f>
        <v>108486</v>
      </c>
      <c r="V123" s="39">
        <f t="shared" ref="V123:V128" si="270">((U123-U122)/U122)*100</f>
        <v>0.30604225417225278</v>
      </c>
      <c r="W123" s="22">
        <f>'Cumulative Cases'!M124</f>
        <v>965858</v>
      </c>
      <c r="X123" s="39">
        <f t="shared" ref="X123:X128" si="271">((W123-W122)/W122)*100</f>
        <v>3.4718517328191116</v>
      </c>
      <c r="Y123" s="22">
        <f>'Cumulative Cases'!N124</f>
        <v>23035</v>
      </c>
      <c r="Z123" s="39">
        <f t="shared" ref="Z123:Z128" si="272">((Y123-Y122)/Y122)*100</f>
        <v>3.5141329258976319</v>
      </c>
      <c r="AA123" s="22">
        <f>'Cumulative Cases'!O124</f>
        <v>0</v>
      </c>
      <c r="AB123" s="39"/>
      <c r="AC123" s="22">
        <f>'Cumulative Cases'!P124</f>
        <v>1939167</v>
      </c>
      <c r="AD123" s="39">
        <f t="shared" ref="AD123:AD128" si="273">((AC123-AC122)/AC122)*100</f>
        <v>2.6617763140131578</v>
      </c>
      <c r="AE123" s="45">
        <f>'Cumulative Cases'!Q124</f>
        <v>746369</v>
      </c>
      <c r="AF123" s="15">
        <f t="shared" ref="AF123:AF128" si="274">((AE123-AE122)/AE122)*100</f>
        <v>0.86789999824311748</v>
      </c>
      <c r="AG123" s="45">
        <f>'Cumulative Cases'!R124</f>
        <v>214993</v>
      </c>
      <c r="AH123" s="15">
        <f t="shared" ref="AH123:AH128" si="275">((AG123-AG122)/AG122)*100</f>
        <v>0.46354923575123486</v>
      </c>
    </row>
    <row r="124" spans="2:34" x14ac:dyDescent="0.3">
      <c r="B124" s="2">
        <v>44028</v>
      </c>
      <c r="C124" s="21">
        <f>'Cumulative Cases'!C125</f>
        <v>83612</v>
      </c>
      <c r="D124" s="38">
        <f t="shared" si="262"/>
        <v>1.1960148784250877E-3</v>
      </c>
      <c r="E124" s="21">
        <f>'Cumulative Cases'!D125</f>
        <v>243736</v>
      </c>
      <c r="F124" s="38">
        <f t="shared" si="263"/>
        <v>9.4453524759143509E-2</v>
      </c>
      <c r="G124" s="22">
        <f>'Cumulative Cases'!E125</f>
        <v>258855</v>
      </c>
      <c r="H124" s="39">
        <f t="shared" si="264"/>
        <v>0.52855600518847035</v>
      </c>
      <c r="I124" s="22">
        <f>'Cumulative Cases'!F125</f>
        <v>3644742</v>
      </c>
      <c r="J124" s="39">
        <f t="shared" si="265"/>
        <v>2.105969125675712</v>
      </c>
      <c r="K124" s="22">
        <f>'Cumulative Cases'!G125</f>
        <v>173304</v>
      </c>
      <c r="L124" s="39">
        <f t="shared" si="266"/>
        <v>0.537774761134026</v>
      </c>
      <c r="M124" s="22">
        <f>'Cumulative Cases'!H125</f>
        <v>267061</v>
      </c>
      <c r="N124" s="39">
        <f t="shared" si="267"/>
        <v>0.94496165345610283</v>
      </c>
      <c r="O124" s="22">
        <f>'Cumulative Cases'!I125</f>
        <v>201775</v>
      </c>
      <c r="P124" s="39">
        <f t="shared" si="268"/>
        <v>0.44753977578207454</v>
      </c>
      <c r="Q124" s="22">
        <f>'Cumulative Cases'!J125</f>
        <v>0</v>
      </c>
      <c r="R124" s="39"/>
      <c r="S124" s="22">
        <f>'Cumulative Cases'!K125</f>
        <v>292552</v>
      </c>
      <c r="T124" s="39">
        <f t="shared" si="269"/>
        <v>0.21958747700497752</v>
      </c>
      <c r="U124" s="22">
        <f>'Cumulative Cases'!L125</f>
        <v>109080</v>
      </c>
      <c r="V124" s="39">
        <f t="shared" si="270"/>
        <v>0.5475360876057741</v>
      </c>
      <c r="W124" s="22">
        <f>'Cumulative Cases'!M125</f>
        <v>1002707</v>
      </c>
      <c r="X124" s="39">
        <f t="shared" si="271"/>
        <v>3.8151570934857917</v>
      </c>
      <c r="Y124" s="22">
        <f>'Cumulative Cases'!N125</f>
        <v>23645</v>
      </c>
      <c r="Z124" s="39">
        <f t="shared" si="272"/>
        <v>2.6481441285001086</v>
      </c>
      <c r="AA124" s="22">
        <f>'Cumulative Cases'!O125</f>
        <v>0</v>
      </c>
      <c r="AB124" s="39"/>
      <c r="AC124" s="22">
        <f>'Cumulative Cases'!P125</f>
        <v>1978236</v>
      </c>
      <c r="AD124" s="39">
        <f t="shared" si="273"/>
        <v>2.014731067515072</v>
      </c>
      <c r="AE124" s="45">
        <f>'Cumulative Cases'!Q125</f>
        <v>752797</v>
      </c>
      <c r="AF124" s="15">
        <f t="shared" si="274"/>
        <v>0.86123619818079256</v>
      </c>
      <c r="AG124" s="45">
        <f>'Cumulative Cases'!R125</f>
        <v>215940</v>
      </c>
      <c r="AH124" s="15">
        <f t="shared" si="275"/>
        <v>0.44047945747070832</v>
      </c>
    </row>
    <row r="125" spans="2:34" x14ac:dyDescent="0.3">
      <c r="B125" s="2">
        <v>44029</v>
      </c>
      <c r="C125" s="21">
        <f>'Cumulative Cases'!C126</f>
        <v>83622</v>
      </c>
      <c r="D125" s="38">
        <f t="shared" si="262"/>
        <v>1.1960005740802755E-2</v>
      </c>
      <c r="E125" s="21">
        <f>'Cumulative Cases'!D126</f>
        <v>243967</v>
      </c>
      <c r="F125" s="38">
        <f t="shared" si="263"/>
        <v>9.4774674237699807E-2</v>
      </c>
      <c r="G125" s="22">
        <f>'Cumulative Cases'!E126</f>
        <v>258855</v>
      </c>
      <c r="H125" s="39">
        <f t="shared" si="264"/>
        <v>0</v>
      </c>
      <c r="I125" s="22">
        <f>'Cumulative Cases'!F126</f>
        <v>3725956</v>
      </c>
      <c r="J125" s="39">
        <f t="shared" si="265"/>
        <v>2.2282509982873959</v>
      </c>
      <c r="K125" s="22">
        <f>'Cumulative Cases'!G126</f>
        <v>173838</v>
      </c>
      <c r="L125" s="39">
        <f t="shared" si="266"/>
        <v>0.30812906799612239</v>
      </c>
      <c r="M125" s="22">
        <f>'Cumulative Cases'!H126</f>
        <v>269440</v>
      </c>
      <c r="N125" s="39">
        <f t="shared" si="267"/>
        <v>0.89080771808687909</v>
      </c>
      <c r="O125" s="22">
        <f>'Cumulative Cases'!I126</f>
        <v>201845</v>
      </c>
      <c r="P125" s="39">
        <f t="shared" si="268"/>
        <v>3.4692107545533389E-2</v>
      </c>
      <c r="Q125" s="22">
        <f>'Cumulative Cases'!J126</f>
        <v>0</v>
      </c>
      <c r="R125" s="39"/>
      <c r="S125" s="22">
        <f>'Cumulative Cases'!K126</f>
        <v>293239</v>
      </c>
      <c r="T125" s="39">
        <f t="shared" si="269"/>
        <v>0.23483004730782903</v>
      </c>
      <c r="U125" s="22">
        <f>'Cumulative Cases'!L126</f>
        <v>109516</v>
      </c>
      <c r="V125" s="39">
        <f t="shared" si="270"/>
        <v>0.39970663733039968</v>
      </c>
      <c r="W125" s="22">
        <f>'Cumulative Cases'!M126</f>
        <v>1037249</v>
      </c>
      <c r="X125" s="39">
        <f t="shared" si="271"/>
        <v>3.4448747241218021</v>
      </c>
      <c r="Y125" s="22">
        <f>'Cumulative Cases'!N126</f>
        <v>24235</v>
      </c>
      <c r="Z125" s="39">
        <f t="shared" si="272"/>
        <v>2.4952421230704167</v>
      </c>
      <c r="AA125" s="22">
        <f>'Cumulative Cases'!O126</f>
        <v>0</v>
      </c>
      <c r="AB125" s="39"/>
      <c r="AC125" s="22">
        <f>'Cumulative Cases'!P126</f>
        <v>2021834</v>
      </c>
      <c r="AD125" s="39">
        <f t="shared" si="273"/>
        <v>2.2038826510082719</v>
      </c>
      <c r="AE125" s="45">
        <f>'Cumulative Cases'!Q126</f>
        <v>759203</v>
      </c>
      <c r="AF125" s="15">
        <f t="shared" si="274"/>
        <v>0.85095982050938035</v>
      </c>
      <c r="AG125" s="45">
        <f>'Cumulative Cases'!R126</f>
        <v>217799</v>
      </c>
      <c r="AH125" s="15">
        <f t="shared" si="275"/>
        <v>0.86088728350467736</v>
      </c>
    </row>
    <row r="126" spans="2:34" x14ac:dyDescent="0.3">
      <c r="B126" s="2">
        <v>44030</v>
      </c>
      <c r="C126" s="21">
        <f>'Cumulative Cases'!C127</f>
        <v>83644</v>
      </c>
      <c r="D126" s="38">
        <f t="shared" si="262"/>
        <v>2.6308866087871613E-2</v>
      </c>
      <c r="E126" s="21">
        <f>'Cumulative Cases'!D127</f>
        <v>244216</v>
      </c>
      <c r="F126" s="38">
        <f t="shared" si="263"/>
        <v>0.10206298392815422</v>
      </c>
      <c r="G126" s="22">
        <f>'Cumulative Cases'!E127</f>
        <v>260255</v>
      </c>
      <c r="H126" s="39">
        <f t="shared" si="264"/>
        <v>0.5408433292770084</v>
      </c>
      <c r="I126" s="22">
        <f>'Cumulative Cases'!F127</f>
        <v>3819928</v>
      </c>
      <c r="J126" s="39">
        <f t="shared" si="265"/>
        <v>2.5220909747726488</v>
      </c>
      <c r="K126" s="22">
        <f>'Cumulative Cases'!G127</f>
        <v>174674</v>
      </c>
      <c r="L126" s="39">
        <f t="shared" si="266"/>
        <v>0.48090751159125161</v>
      </c>
      <c r="M126" s="22">
        <f>'Cumulative Cases'!H127</f>
        <v>271606</v>
      </c>
      <c r="N126" s="39">
        <f t="shared" si="267"/>
        <v>0.80388954869358675</v>
      </c>
      <c r="O126" s="22">
        <f>'Cumulative Cases'!I127</f>
        <v>202581</v>
      </c>
      <c r="P126" s="39">
        <f t="shared" si="268"/>
        <v>0.36463623077113627</v>
      </c>
      <c r="Q126" s="22">
        <f>'Cumulative Cases'!J127</f>
        <v>0</v>
      </c>
      <c r="R126" s="39"/>
      <c r="S126" s="22">
        <f>'Cumulative Cases'!K127</f>
        <v>294066</v>
      </c>
      <c r="T126" s="39">
        <f t="shared" si="269"/>
        <v>0.28202251405849837</v>
      </c>
      <c r="U126" s="22">
        <f>'Cumulative Cases'!L127</f>
        <v>109999</v>
      </c>
      <c r="V126" s="39">
        <f t="shared" si="270"/>
        <v>0.44103144745973194</v>
      </c>
      <c r="W126" s="22">
        <f>'Cumulative Cases'!M127</f>
        <v>1077864</v>
      </c>
      <c r="X126" s="39">
        <f t="shared" si="271"/>
        <v>3.9156460984778008</v>
      </c>
      <c r="Y126" s="22">
        <f>'Cumulative Cases'!N127</f>
        <v>24254</v>
      </c>
      <c r="Z126" s="39">
        <f t="shared" si="272"/>
        <v>7.8399009696719618E-2</v>
      </c>
      <c r="AA126" s="22">
        <f>'Cumulative Cases'!O127</f>
        <v>0</v>
      </c>
      <c r="AB126" s="39"/>
      <c r="AC126" s="22">
        <f>'Cumulative Cases'!P127</f>
        <v>2075124</v>
      </c>
      <c r="AD126" s="39">
        <f t="shared" si="273"/>
        <v>2.6357257816418165</v>
      </c>
      <c r="AE126" s="45">
        <f>'Cumulative Cases'!Q127</f>
        <v>765437</v>
      </c>
      <c r="AF126" s="15">
        <f t="shared" si="274"/>
        <v>0.82112425793891763</v>
      </c>
      <c r="AG126" s="45">
        <f>'Cumulative Cases'!R127</f>
        <v>218717</v>
      </c>
      <c r="AH126" s="15">
        <f t="shared" si="275"/>
        <v>0.42148953851946058</v>
      </c>
    </row>
    <row r="127" spans="2:34" x14ac:dyDescent="0.3">
      <c r="B127" s="2">
        <v>44031</v>
      </c>
      <c r="C127" s="21">
        <f>'Cumulative Cases'!C128</f>
        <v>83660</v>
      </c>
      <c r="D127" s="38">
        <f t="shared" si="262"/>
        <v>1.9128688250203241E-2</v>
      </c>
      <c r="E127" s="21">
        <f>'Cumulative Cases'!D128</f>
        <v>244434</v>
      </c>
      <c r="F127" s="38">
        <f t="shared" si="263"/>
        <v>8.9265240606676052E-2</v>
      </c>
      <c r="G127" s="22">
        <f>'Cumulative Cases'!E128</f>
        <v>260255</v>
      </c>
      <c r="H127" s="39">
        <f t="shared" si="264"/>
        <v>0</v>
      </c>
      <c r="I127" s="22">
        <f>'Cumulative Cases'!F128</f>
        <v>3861874</v>
      </c>
      <c r="J127" s="39">
        <f t="shared" si="265"/>
        <v>1.098083524087365</v>
      </c>
      <c r="K127" s="22">
        <f>'Cumulative Cases'!G128</f>
        <v>174674</v>
      </c>
      <c r="L127" s="39">
        <f t="shared" si="266"/>
        <v>0</v>
      </c>
      <c r="M127" s="22">
        <f>'Cumulative Cases'!H128</f>
        <v>273788</v>
      </c>
      <c r="N127" s="39">
        <f t="shared" si="267"/>
        <v>0.80336958682797865</v>
      </c>
      <c r="O127" s="22">
        <f>'Cumulative Cases'!I128</f>
        <v>202776</v>
      </c>
      <c r="P127" s="39">
        <f t="shared" si="268"/>
        <v>9.6257793179024692E-2</v>
      </c>
      <c r="Q127" s="22">
        <f>'Cumulative Cases'!J128</f>
        <v>0</v>
      </c>
      <c r="R127" s="39"/>
      <c r="S127" s="22">
        <f>'Cumulative Cases'!K128</f>
        <v>294792</v>
      </c>
      <c r="T127" s="39">
        <f t="shared" si="269"/>
        <v>0.24688335271673706</v>
      </c>
      <c r="U127" s="22">
        <f>'Cumulative Cases'!L128</f>
        <v>110329</v>
      </c>
      <c r="V127" s="39">
        <f t="shared" si="270"/>
        <v>0.30000272729752092</v>
      </c>
      <c r="W127" s="22">
        <f>'Cumulative Cases'!M128</f>
        <v>1116999</v>
      </c>
      <c r="X127" s="39">
        <f t="shared" si="271"/>
        <v>3.6307920108659344</v>
      </c>
      <c r="Y127" s="22">
        <f>'Cumulative Cases'!N128</f>
        <v>25425</v>
      </c>
      <c r="Z127" s="39">
        <f t="shared" si="272"/>
        <v>4.828069596767544</v>
      </c>
      <c r="AA127" s="22">
        <f>'Cumulative Cases'!O128</f>
        <v>0</v>
      </c>
      <c r="AB127" s="39"/>
      <c r="AC127" s="22">
        <f>'Cumulative Cases'!P128</f>
        <v>2076365</v>
      </c>
      <c r="AD127" s="39">
        <f t="shared" si="273"/>
        <v>5.9803655106875547E-2</v>
      </c>
      <c r="AE127" s="45">
        <f>'Cumulative Cases'!Q128</f>
        <v>771546</v>
      </c>
      <c r="AF127" s="15">
        <f t="shared" si="274"/>
        <v>0.7981061798684933</v>
      </c>
      <c r="AG127" s="45">
        <f>'Cumulative Cases'!R128</f>
        <v>219641</v>
      </c>
      <c r="AH127" s="15">
        <f t="shared" si="275"/>
        <v>0.42246373167152079</v>
      </c>
    </row>
    <row r="128" spans="2:34" x14ac:dyDescent="0.3">
      <c r="B128" s="2">
        <v>44032</v>
      </c>
      <c r="C128" s="21">
        <f>'Cumulative Cases'!C129</f>
        <v>83682</v>
      </c>
      <c r="D128" s="38">
        <f t="shared" si="262"/>
        <v>2.629691608893139E-2</v>
      </c>
      <c r="E128" s="21">
        <f>'Cumulative Cases'!D129</f>
        <v>244624</v>
      </c>
      <c r="F128" s="38">
        <f t="shared" si="263"/>
        <v>7.7730593943559398E-2</v>
      </c>
      <c r="G128" s="22">
        <f>'Cumulative Cases'!E129</f>
        <v>264836</v>
      </c>
      <c r="H128" s="39">
        <f t="shared" si="264"/>
        <v>1.7601967301300647</v>
      </c>
      <c r="I128" s="22">
        <f>'Cumulative Cases'!F129</f>
        <v>3927183</v>
      </c>
      <c r="J128" s="39">
        <f t="shared" si="265"/>
        <v>1.6911219786041698</v>
      </c>
      <c r="K128" s="22">
        <f>'Cumulative Cases'!G129</f>
        <v>174674</v>
      </c>
      <c r="L128" s="39">
        <f t="shared" si="266"/>
        <v>0</v>
      </c>
      <c r="M128" s="22">
        <f>'Cumulative Cases'!H129</f>
        <v>276202</v>
      </c>
      <c r="N128" s="39">
        <f t="shared" si="267"/>
        <v>0.88170409221733603</v>
      </c>
      <c r="O128" s="22">
        <f>'Cumulative Cases'!I129</f>
        <v>203325</v>
      </c>
      <c r="P128" s="39">
        <f t="shared" si="268"/>
        <v>0.2707420996567641</v>
      </c>
      <c r="Q128" s="22">
        <f>'Cumulative Cases'!J129</f>
        <v>0</v>
      </c>
      <c r="R128" s="39"/>
      <c r="S128" s="22">
        <f>'Cumulative Cases'!K129</f>
        <v>295372</v>
      </c>
      <c r="T128" s="39">
        <f t="shared" si="269"/>
        <v>0.19674889413552604</v>
      </c>
      <c r="U128" s="22">
        <f>'Cumulative Cases'!L129</f>
        <v>110624</v>
      </c>
      <c r="V128" s="39">
        <f t="shared" si="270"/>
        <v>0.26738210262034462</v>
      </c>
      <c r="W128" s="22">
        <f>'Cumulative Cases'!M129</f>
        <v>1153824</v>
      </c>
      <c r="X128" s="39">
        <f t="shared" si="271"/>
        <v>3.2967800329275141</v>
      </c>
      <c r="Y128" s="22">
        <f>'Cumulative Cases'!N129</f>
        <v>25844</v>
      </c>
      <c r="Z128" s="39">
        <f t="shared" si="272"/>
        <v>1.6479842674532941</v>
      </c>
      <c r="AA128" s="22">
        <f>'Cumulative Cases'!O129</f>
        <v>0</v>
      </c>
      <c r="AB128" s="39"/>
      <c r="AC128" s="22">
        <f>'Cumulative Cases'!P129</f>
        <v>2102559</v>
      </c>
      <c r="AD128" s="39">
        <f t="shared" si="273"/>
        <v>1.261531570798005</v>
      </c>
      <c r="AE128" s="45">
        <f>'Cumulative Cases'!Q129</f>
        <v>777486</v>
      </c>
      <c r="AF128" s="15">
        <f t="shared" si="274"/>
        <v>0.76988280672830911</v>
      </c>
      <c r="AG128" s="45">
        <f>'Cumulative Cases'!R129</f>
        <v>220572</v>
      </c>
      <c r="AH128" s="15">
        <f t="shared" si="275"/>
        <v>0.42387350267026647</v>
      </c>
    </row>
    <row r="129" spans="2:34" x14ac:dyDescent="0.3">
      <c r="B129" s="2">
        <v>44033</v>
      </c>
      <c r="C129" s="21">
        <f>'Cumulative Cases'!C130</f>
        <v>83693</v>
      </c>
      <c r="D129" s="38">
        <f t="shared" ref="D129:D134" si="276">((C129-C128)/C128)*100</f>
        <v>1.3145001314500131E-2</v>
      </c>
      <c r="E129" s="21">
        <f>'Cumulative Cases'!D130</f>
        <v>244752</v>
      </c>
      <c r="F129" s="38">
        <f t="shared" ref="F129:F134" si="277">((E129-E128)/E128)*100</f>
        <v>5.2325201124991817E-2</v>
      </c>
      <c r="G129" s="22">
        <f>'Cumulative Cases'!E130</f>
        <v>266194</v>
      </c>
      <c r="H129" s="39">
        <f t="shared" ref="H129:H134" si="278">((G129-G128)/G128)*100</f>
        <v>0.51277016719781299</v>
      </c>
      <c r="I129" s="22">
        <f>'Cumulative Cases'!F130</f>
        <v>3986603</v>
      </c>
      <c r="J129" s="39">
        <f t="shared" ref="J129:J134" si="279">((I129-I128)/I128)*100</f>
        <v>1.513043828107832</v>
      </c>
      <c r="K129" s="22">
        <f>'Cumulative Cases'!G130</f>
        <v>176754</v>
      </c>
      <c r="L129" s="39">
        <f t="shared" ref="L129:L134" si="280">((K129-K128)/K128)*100</f>
        <v>1.1907896996690979</v>
      </c>
      <c r="M129" s="22">
        <f>'Cumulative Cases'!H130</f>
        <v>278827</v>
      </c>
      <c r="N129" s="39">
        <f t="shared" ref="N129:N134" si="281">((M129-M128)/M128)*100</f>
        <v>0.95039138022172176</v>
      </c>
      <c r="O129" s="22">
        <f>'Cumulative Cases'!I130</f>
        <v>203565</v>
      </c>
      <c r="P129" s="39">
        <f t="shared" ref="P129:P134" si="282">((O129-O128)/O128)*100</f>
        <v>0.11803762449280708</v>
      </c>
      <c r="Q129" s="22">
        <f>'Cumulative Cases'!J130</f>
        <v>0</v>
      </c>
      <c r="R129" s="39"/>
      <c r="S129" s="22">
        <f>'Cumulative Cases'!K130</f>
        <v>295817</v>
      </c>
      <c r="T129" s="39">
        <f t="shared" ref="T129:T134" si="283">((S129-S128)/S128)*100</f>
        <v>0.15065747599637069</v>
      </c>
      <c r="U129" s="22">
        <f>'Cumulative Cases'!L130</f>
        <v>111124</v>
      </c>
      <c r="V129" s="39">
        <f t="shared" ref="V129:V134" si="284">((U129-U128)/U128)*100</f>
        <v>0.45198148683829908</v>
      </c>
      <c r="W129" s="22">
        <f>'Cumulative Cases'!M130</f>
        <v>1192151</v>
      </c>
      <c r="X129" s="39">
        <f t="shared" ref="X129:X134" si="285">((W129-W128)/W128)*100</f>
        <v>3.3217371106858589</v>
      </c>
      <c r="Y129" s="22">
        <f>'Cumulative Cases'!N130</f>
        <v>26371</v>
      </c>
      <c r="Z129" s="39">
        <f t="shared" ref="Z129:Z134" si="286">((Y129-Y128)/Y128)*100</f>
        <v>2.0391580250735184</v>
      </c>
      <c r="AA129" s="22">
        <f>'Cumulative Cases'!O130</f>
        <v>0</v>
      </c>
      <c r="AB129" s="39"/>
      <c r="AC129" s="22">
        <f>'Cumulative Cases'!P130</f>
        <v>2129053</v>
      </c>
      <c r="AD129" s="39">
        <f t="shared" ref="AD129:AD134" si="287">((AC129-AC128)/AC128)*100</f>
        <v>1.2600835458125075</v>
      </c>
      <c r="AE129" s="45">
        <f>'Cumulative Cases'!Q130</f>
        <v>783328</v>
      </c>
      <c r="AF129" s="15">
        <f t="shared" ref="AF129:AF134" si="288">((AE129-AE128)/AE128)*100</f>
        <v>0.75139616661907738</v>
      </c>
      <c r="AG129" s="45">
        <f>'Cumulative Cases'!R130</f>
        <v>220572</v>
      </c>
      <c r="AH129" s="15">
        <f t="shared" ref="AH129:AH134" si="289">((AG129-AG128)/AG128)*100</f>
        <v>0</v>
      </c>
    </row>
    <row r="130" spans="2:34" x14ac:dyDescent="0.3">
      <c r="B130" s="2">
        <v>44034</v>
      </c>
      <c r="C130" s="21">
        <f>'Cumulative Cases'!C131</f>
        <v>83708</v>
      </c>
      <c r="D130" s="38">
        <f t="shared" si="276"/>
        <v>1.7922645860466227E-2</v>
      </c>
      <c r="E130" s="21">
        <f>'Cumulative Cases'!D131</f>
        <v>245032</v>
      </c>
      <c r="F130" s="38">
        <f t="shared" si="277"/>
        <v>0.11440151663724912</v>
      </c>
      <c r="G130" s="22">
        <f>'Cumulative Cases'!E131</f>
        <v>267551</v>
      </c>
      <c r="H130" s="39">
        <f t="shared" si="278"/>
        <v>0.50977858253754782</v>
      </c>
      <c r="I130" s="22">
        <f>'Cumulative Cases'!F131</f>
        <v>4066069</v>
      </c>
      <c r="J130" s="39">
        <f t="shared" si="279"/>
        <v>1.9933261475998487</v>
      </c>
      <c r="K130" s="22">
        <f>'Cumulative Cases'!G131</f>
        <v>178336</v>
      </c>
      <c r="L130" s="39">
        <f t="shared" si="280"/>
        <v>0.89502924969166198</v>
      </c>
      <c r="M130" s="22">
        <f>'Cumulative Cases'!H131</f>
        <v>281413</v>
      </c>
      <c r="N130" s="39">
        <f t="shared" si="281"/>
        <v>0.92745681013675152</v>
      </c>
      <c r="O130" s="22">
        <f>'Cumulative Cases'!I131</f>
        <v>204431</v>
      </c>
      <c r="P130" s="39">
        <f t="shared" si="282"/>
        <v>0.42541694299118216</v>
      </c>
      <c r="Q130" s="22">
        <f>'Cumulative Cases'!J131</f>
        <v>0</v>
      </c>
      <c r="R130" s="39"/>
      <c r="S130" s="22">
        <f>'Cumulative Cases'!K131</f>
        <v>296377</v>
      </c>
      <c r="T130" s="39">
        <f t="shared" si="283"/>
        <v>0.18930622648461717</v>
      </c>
      <c r="U130" s="22">
        <f>'Cumulative Cases'!L131</f>
        <v>112005</v>
      </c>
      <c r="V130" s="39">
        <f t="shared" si="284"/>
        <v>0.79280803426802493</v>
      </c>
      <c r="W130" s="22">
        <f>'Cumulative Cases'!M131</f>
        <v>1239684</v>
      </c>
      <c r="X130" s="39">
        <f t="shared" si="285"/>
        <v>3.9871627000270937</v>
      </c>
      <c r="Y130" s="22">
        <f>'Cumulative Cases'!N131</f>
        <v>27270</v>
      </c>
      <c r="Z130" s="39">
        <f t="shared" si="286"/>
        <v>3.4090478176785108</v>
      </c>
      <c r="AA130" s="22">
        <f>'Cumulative Cases'!O131</f>
        <v>0</v>
      </c>
      <c r="AB130" s="39"/>
      <c r="AC130" s="22">
        <f>'Cumulative Cases'!P131</f>
        <v>2178159</v>
      </c>
      <c r="AD130" s="39">
        <f t="shared" si="287"/>
        <v>2.3064714687703876</v>
      </c>
      <c r="AE130" s="45">
        <f>'Cumulative Cases'!Q131</f>
        <v>789190</v>
      </c>
      <c r="AF130" s="15">
        <f t="shared" si="288"/>
        <v>0.74834552065035342</v>
      </c>
      <c r="AG130" s="45">
        <f>'Cumulative Cases'!R131</f>
        <v>222402</v>
      </c>
      <c r="AH130" s="15">
        <f t="shared" si="289"/>
        <v>0.82966106305424081</v>
      </c>
    </row>
    <row r="131" spans="2:34" x14ac:dyDescent="0.3">
      <c r="B131" s="2">
        <v>44035</v>
      </c>
      <c r="C131" s="21">
        <f>'Cumulative Cases'!C132</f>
        <v>83729</v>
      </c>
      <c r="D131" s="38">
        <f t="shared" si="276"/>
        <v>2.5087207913222151E-2</v>
      </c>
      <c r="E131" s="21">
        <f>'Cumulative Cases'!D132</f>
        <v>245338</v>
      </c>
      <c r="F131" s="38">
        <f t="shared" si="277"/>
        <v>0.1248816481112671</v>
      </c>
      <c r="G131" s="22">
        <f>'Cumulative Cases'!E132</f>
        <v>270166</v>
      </c>
      <c r="H131" s="39">
        <f t="shared" si="278"/>
        <v>0.97738375113529763</v>
      </c>
      <c r="I131" s="22">
        <f>'Cumulative Cases'!F132</f>
        <v>4129405</v>
      </c>
      <c r="J131" s="39">
        <f t="shared" si="279"/>
        <v>1.5576715495974121</v>
      </c>
      <c r="K131" s="22">
        <f>'Cumulative Cases'!G132</f>
        <v>179398</v>
      </c>
      <c r="L131" s="39">
        <f t="shared" si="280"/>
        <v>0.5955051139422215</v>
      </c>
      <c r="M131" s="22">
        <f>'Cumulative Cases'!H132</f>
        <v>284034</v>
      </c>
      <c r="N131" s="39">
        <f t="shared" si="281"/>
        <v>0.9313713296827083</v>
      </c>
      <c r="O131" s="22">
        <f>'Cumulative Cases'!I132</f>
        <v>204627</v>
      </c>
      <c r="P131" s="39">
        <f t="shared" si="282"/>
        <v>9.5875870097979266E-2</v>
      </c>
      <c r="Q131" s="22">
        <f>'Cumulative Cases'!J132</f>
        <v>0</v>
      </c>
      <c r="R131" s="39"/>
      <c r="S131" s="22">
        <f>'Cumulative Cases'!K132</f>
        <v>297146</v>
      </c>
      <c r="T131" s="39">
        <f t="shared" si="283"/>
        <v>0.259466827722799</v>
      </c>
      <c r="U131" s="22">
        <f>'Cumulative Cases'!L132</f>
        <v>112240</v>
      </c>
      <c r="V131" s="39">
        <f t="shared" si="284"/>
        <v>0.20981206196151958</v>
      </c>
      <c r="W131" s="22">
        <f>'Cumulative Cases'!M132</f>
        <v>1286314</v>
      </c>
      <c r="X131" s="39">
        <f t="shared" si="285"/>
        <v>3.761442432103665</v>
      </c>
      <c r="Y131" s="22">
        <f>'Cumulative Cases'!N132</f>
        <v>28251</v>
      </c>
      <c r="Z131" s="39">
        <f t="shared" si="286"/>
        <v>3.5973597359735972</v>
      </c>
      <c r="AA131" s="22">
        <f>'Cumulative Cases'!O132</f>
        <v>0</v>
      </c>
      <c r="AB131" s="39"/>
      <c r="AC131" s="22">
        <f>'Cumulative Cases'!P132</f>
        <v>2242394</v>
      </c>
      <c r="AD131" s="39">
        <f t="shared" si="287"/>
        <v>2.9490500923027199</v>
      </c>
      <c r="AE131" s="45">
        <f>'Cumulative Cases'!Q132</f>
        <v>795038</v>
      </c>
      <c r="AF131" s="15">
        <f t="shared" si="288"/>
        <v>0.74101293731547535</v>
      </c>
      <c r="AG131" s="45">
        <f>'Cumulative Cases'!R132</f>
        <v>223315</v>
      </c>
      <c r="AH131" s="15">
        <f t="shared" si="289"/>
        <v>0.41051789102615982</v>
      </c>
    </row>
    <row r="132" spans="2:34" x14ac:dyDescent="0.3">
      <c r="B132" s="2">
        <v>44036</v>
      </c>
      <c r="C132" s="21">
        <f>'Cumulative Cases'!C133</f>
        <v>83750</v>
      </c>
      <c r="D132" s="38">
        <f t="shared" si="276"/>
        <v>2.5080915811725925E-2</v>
      </c>
      <c r="E132" s="21">
        <f>'Cumulative Cases'!D133</f>
        <v>245590</v>
      </c>
      <c r="F132" s="38">
        <f t="shared" si="277"/>
        <v>0.10271543747809146</v>
      </c>
      <c r="G132" s="22">
        <f>'Cumulative Cases'!E133</f>
        <v>272421</v>
      </c>
      <c r="H132" s="39">
        <f t="shared" si="278"/>
        <v>0.83467201646395173</v>
      </c>
      <c r="I132" s="22">
        <f>'Cumulative Cases'!F133</f>
        <v>4205389</v>
      </c>
      <c r="J132" s="39">
        <f t="shared" si="279"/>
        <v>1.8400713904303405</v>
      </c>
      <c r="K132" s="22">
        <f>'Cumulative Cases'!G133</f>
        <v>180528</v>
      </c>
      <c r="L132" s="39">
        <f t="shared" si="280"/>
        <v>0.6298843911303359</v>
      </c>
      <c r="M132" s="22">
        <f>'Cumulative Cases'!H133</f>
        <v>286523</v>
      </c>
      <c r="N132" s="39">
        <f t="shared" si="281"/>
        <v>0.87630354112535824</v>
      </c>
      <c r="O132" s="22">
        <f>'Cumulative Cases'!I133</f>
        <v>205558</v>
      </c>
      <c r="P132" s="39">
        <f t="shared" si="282"/>
        <v>0.45497417251877809</v>
      </c>
      <c r="Q132" s="22">
        <f>'Cumulative Cases'!J133</f>
        <v>0</v>
      </c>
      <c r="R132" s="39"/>
      <c r="S132" s="22">
        <f>'Cumulative Cases'!K133</f>
        <v>297914</v>
      </c>
      <c r="T132" s="39">
        <f t="shared" si="283"/>
        <v>0.25845880476264194</v>
      </c>
      <c r="U132" s="22">
        <f>'Cumulative Cases'!L133</f>
        <v>112867</v>
      </c>
      <c r="V132" s="39">
        <f t="shared" si="284"/>
        <v>0.55862437633642192</v>
      </c>
      <c r="W132" s="22">
        <f>'Cumulative Cases'!M133</f>
        <v>1337021</v>
      </c>
      <c r="X132" s="39">
        <f t="shared" si="285"/>
        <v>3.9420390355698531</v>
      </c>
      <c r="Y132" s="22">
        <f>'Cumulative Cases'!N133</f>
        <v>28984</v>
      </c>
      <c r="Z132" s="39">
        <f t="shared" si="286"/>
        <v>2.5945984212948212</v>
      </c>
      <c r="AA132" s="22">
        <f>'Cumulative Cases'!O133</f>
        <v>0</v>
      </c>
      <c r="AB132" s="39"/>
      <c r="AC132" s="22">
        <f>'Cumulative Cases'!P133</f>
        <v>2303661</v>
      </c>
      <c r="AD132" s="39">
        <f t="shared" si="287"/>
        <v>2.7322138749925302</v>
      </c>
      <c r="AE132" s="45">
        <f>'Cumulative Cases'!Q133</f>
        <v>800849</v>
      </c>
      <c r="AF132" s="15">
        <f t="shared" si="288"/>
        <v>0.73090845972142215</v>
      </c>
      <c r="AG132" s="45">
        <f>'Cumulative Cases'!R133</f>
        <v>224252</v>
      </c>
      <c r="AH132" s="15">
        <f t="shared" si="289"/>
        <v>0.419586682488861</v>
      </c>
    </row>
    <row r="133" spans="2:34" x14ac:dyDescent="0.3">
      <c r="B133" s="2">
        <v>44037</v>
      </c>
      <c r="C133" s="21">
        <f>'Cumulative Cases'!C134</f>
        <v>83874</v>
      </c>
      <c r="D133" s="38">
        <f t="shared" si="276"/>
        <v>0.1480597014925373</v>
      </c>
      <c r="E133" s="21">
        <f>'Cumulative Cases'!D134</f>
        <v>245864</v>
      </c>
      <c r="F133" s="38">
        <f t="shared" si="277"/>
        <v>0.1115680605887862</v>
      </c>
      <c r="G133" s="22">
        <f>'Cumulative Cases'!E134</f>
        <v>272421</v>
      </c>
      <c r="H133" s="39">
        <f t="shared" si="278"/>
        <v>0</v>
      </c>
      <c r="I133" s="22">
        <f>'Cumulative Cases'!F134</f>
        <v>4309110</v>
      </c>
      <c r="J133" s="39">
        <f t="shared" si="279"/>
        <v>2.4663830147460795</v>
      </c>
      <c r="K133" s="22">
        <f>'Cumulative Cases'!G134</f>
        <v>180528</v>
      </c>
      <c r="L133" s="39">
        <f t="shared" si="280"/>
        <v>0</v>
      </c>
      <c r="M133" s="22">
        <f>'Cumulative Cases'!H134</f>
        <v>288839</v>
      </c>
      <c r="N133" s="39">
        <f t="shared" si="281"/>
        <v>0.8083120726782842</v>
      </c>
      <c r="O133" s="22">
        <f>'Cumulative Cases'!I134</f>
        <v>206335</v>
      </c>
      <c r="P133" s="39">
        <f t="shared" si="282"/>
        <v>0.3779955049183199</v>
      </c>
      <c r="Q133" s="22">
        <f>'Cumulative Cases'!J134</f>
        <v>0</v>
      </c>
      <c r="R133" s="39"/>
      <c r="S133" s="22">
        <f>'Cumulative Cases'!K134</f>
        <v>298681</v>
      </c>
      <c r="T133" s="39">
        <f t="shared" si="283"/>
        <v>0.25745684996341223</v>
      </c>
      <c r="U133" s="22">
        <f>'Cumulative Cases'!L134</f>
        <v>113515</v>
      </c>
      <c r="V133" s="39">
        <f t="shared" si="284"/>
        <v>0.57412706991414675</v>
      </c>
      <c r="W133" s="22">
        <f>'Cumulative Cases'!M134</f>
        <v>1385494</v>
      </c>
      <c r="X133" s="39">
        <f t="shared" si="285"/>
        <v>3.625447917422389</v>
      </c>
      <c r="Y133" s="22">
        <f>'Cumulative Cases'!N134</f>
        <v>29815</v>
      </c>
      <c r="Z133" s="39">
        <f t="shared" si="286"/>
        <v>2.867099089152636</v>
      </c>
      <c r="AA133" s="22">
        <f>'Cumulative Cases'!O134</f>
        <v>0</v>
      </c>
      <c r="AB133" s="39"/>
      <c r="AC133" s="22">
        <f>'Cumulative Cases'!P134</f>
        <v>2394513</v>
      </c>
      <c r="AD133" s="39">
        <f t="shared" si="287"/>
        <v>3.9438094407119797</v>
      </c>
      <c r="AE133" s="45">
        <f>'Cumulative Cases'!Q134</f>
        <v>806720</v>
      </c>
      <c r="AF133" s="15">
        <f t="shared" si="288"/>
        <v>0.73309700080789264</v>
      </c>
      <c r="AG133" s="45">
        <f>'Cumulative Cases'!R134</f>
        <v>225173</v>
      </c>
      <c r="AH133" s="15">
        <f t="shared" si="289"/>
        <v>0.41069867827265755</v>
      </c>
    </row>
    <row r="134" spans="2:34" x14ac:dyDescent="0.3">
      <c r="B134" s="2">
        <v>44038</v>
      </c>
      <c r="C134" s="21">
        <f>'Cumulative Cases'!C135</f>
        <v>83830</v>
      </c>
      <c r="D134" s="38">
        <f t="shared" si="276"/>
        <v>-5.2459641843717958E-2</v>
      </c>
      <c r="E134" s="21">
        <f>'Cumulative Cases'!D135</f>
        <v>246118</v>
      </c>
      <c r="F134" s="38">
        <f t="shared" si="277"/>
        <v>0.10330914652002733</v>
      </c>
      <c r="G134" s="22">
        <f>'Cumulative Cases'!E135</f>
        <v>272421</v>
      </c>
      <c r="H134" s="39">
        <f t="shared" si="278"/>
        <v>0</v>
      </c>
      <c r="I134" s="22">
        <f>'Cumulative Cases'!F135</f>
        <v>4341491</v>
      </c>
      <c r="J134" s="39">
        <f t="shared" si="279"/>
        <v>0.75145447667847887</v>
      </c>
      <c r="K134" s="22">
        <f>'Cumulative Cases'!G135</f>
        <v>180528</v>
      </c>
      <c r="L134" s="39">
        <f t="shared" si="280"/>
        <v>0</v>
      </c>
      <c r="M134" s="22">
        <f>'Cumulative Cases'!H135</f>
        <v>291172</v>
      </c>
      <c r="N134" s="39">
        <f t="shared" si="281"/>
        <v>0.80771640948763845</v>
      </c>
      <c r="O134" s="22">
        <f>'Cumulative Cases'!I135</f>
        <v>206452</v>
      </c>
      <c r="P134" s="39">
        <f t="shared" si="282"/>
        <v>5.6703903845687839E-2</v>
      </c>
      <c r="Q134" s="22">
        <f>'Cumulative Cases'!J135</f>
        <v>0</v>
      </c>
      <c r="R134" s="39"/>
      <c r="S134" s="22">
        <f>'Cumulative Cases'!K135</f>
        <v>299426</v>
      </c>
      <c r="T134" s="39">
        <f t="shared" si="283"/>
        <v>0.24942999387306189</v>
      </c>
      <c r="U134" s="22">
        <f>'Cumulative Cases'!L135</f>
        <v>113862</v>
      </c>
      <c r="V134" s="39">
        <f t="shared" si="284"/>
        <v>0.30568647315332775</v>
      </c>
      <c r="W134" s="22">
        <f>'Cumulative Cases'!M135</f>
        <v>1435213</v>
      </c>
      <c r="X134" s="39">
        <f t="shared" si="285"/>
        <v>3.5885395389658856</v>
      </c>
      <c r="Y134" s="22">
        <f>'Cumulative Cases'!N135</f>
        <v>30593</v>
      </c>
      <c r="Z134" s="39">
        <f t="shared" si="286"/>
        <v>2.6094247861814521</v>
      </c>
      <c r="AA134" s="22">
        <f>'Cumulative Cases'!O135</f>
        <v>0</v>
      </c>
      <c r="AB134" s="39"/>
      <c r="AC134" s="22">
        <f>'Cumulative Cases'!P135</f>
        <v>2402255</v>
      </c>
      <c r="AD134" s="39">
        <f t="shared" si="287"/>
        <v>0.32332252946632573</v>
      </c>
      <c r="AE134" s="45">
        <f>'Cumulative Cases'!Q135</f>
        <v>812485</v>
      </c>
      <c r="AF134" s="15">
        <f t="shared" si="288"/>
        <v>0.71462217374057913</v>
      </c>
      <c r="AG134" s="45">
        <f>'Cumulative Cases'!R135</f>
        <v>225173</v>
      </c>
      <c r="AH134" s="15">
        <f t="shared" si="289"/>
        <v>0</v>
      </c>
    </row>
    <row r="135" spans="2:34" x14ac:dyDescent="0.3">
      <c r="B135" s="2">
        <v>44039</v>
      </c>
      <c r="C135" s="21">
        <f>'Cumulative Cases'!C136</f>
        <v>83891</v>
      </c>
      <c r="D135" s="38">
        <f t="shared" ref="D135:D140" si="290">((C135-C134)/C134)*100</f>
        <v>7.2766312775855893E-2</v>
      </c>
      <c r="E135" s="21">
        <f>'Cumulative Cases'!D136</f>
        <v>246286</v>
      </c>
      <c r="F135" s="38">
        <f t="shared" ref="F135:F140" si="291">((E135-E134)/E134)*100</f>
        <v>6.8259940353814025E-2</v>
      </c>
      <c r="G135" s="22">
        <f>'Cumulative Cases'!E136</f>
        <v>278782</v>
      </c>
      <c r="H135" s="39">
        <f t="shared" ref="H135:H140" si="292">((G135-G134)/G134)*100</f>
        <v>2.3349888591554979</v>
      </c>
      <c r="I135" s="22">
        <f>'Cumulative Cases'!F136</f>
        <v>4398184</v>
      </c>
      <c r="J135" s="39">
        <f t="shared" ref="J135:J140" si="293">((I135-I134)/I134)*100</f>
        <v>1.305841702769855</v>
      </c>
      <c r="K135" s="22">
        <f>'Cumulative Cases'!G136</f>
        <v>180528</v>
      </c>
      <c r="L135" s="39">
        <f t="shared" ref="L135:L140" si="294">((K135-K134)/K134)*100</f>
        <v>0</v>
      </c>
      <c r="M135" s="22">
        <f>'Cumulative Cases'!H136</f>
        <v>293606</v>
      </c>
      <c r="N135" s="39">
        <f t="shared" ref="N135:N140" si="295">((M135-M134)/M134)*100</f>
        <v>0.83593202643111286</v>
      </c>
      <c r="O135" s="22">
        <f>'Cumulative Cases'!I136</f>
        <v>207070</v>
      </c>
      <c r="P135" s="39">
        <f t="shared" ref="P135:P140" si="296">((O135-O134)/O134)*100</f>
        <v>0.2993431887315211</v>
      </c>
      <c r="Q135" s="22">
        <f>'Cumulative Cases'!J136</f>
        <v>0</v>
      </c>
      <c r="R135" s="39"/>
      <c r="S135" s="22">
        <f>'Cumulative Cases'!K136</f>
        <v>300111</v>
      </c>
      <c r="T135" s="39">
        <f t="shared" ref="T135:T140" si="297">((S135-S134)/S134)*100</f>
        <v>0.22877104860633346</v>
      </c>
      <c r="U135" s="22">
        <f>'Cumulative Cases'!L136</f>
        <v>114175</v>
      </c>
      <c r="V135" s="39">
        <f t="shared" ref="V135:V140" si="298">((U135-U134)/U134)*100</f>
        <v>0.27489417013577838</v>
      </c>
      <c r="W135" s="22">
        <f>'Cumulative Cases'!M136</f>
        <v>1482386</v>
      </c>
      <c r="X135" s="39">
        <f t="shared" ref="X135:X140" si="299">((W135-W134)/W134)*100</f>
        <v>3.2868292023553298</v>
      </c>
      <c r="Y135" s="22">
        <f>'Cumulative Cases'!N136</f>
        <v>31242</v>
      </c>
      <c r="Z135" s="39">
        <f t="shared" ref="Z135:Z140" si="300">((Y135-Y134)/Y134)*100</f>
        <v>2.1214003203347169</v>
      </c>
      <c r="AA135" s="22">
        <f>'Cumulative Cases'!O136</f>
        <v>0</v>
      </c>
      <c r="AB135" s="39"/>
      <c r="AC135" s="22">
        <f>'Cumulative Cases'!P136</f>
        <v>2423798</v>
      </c>
      <c r="AD135" s="39">
        <f t="shared" ref="AD135:AD140" si="301">((AC135-AC134)/AC134)*100</f>
        <v>0.89678239820501982</v>
      </c>
      <c r="AE135" s="45">
        <f>'Cumulative Cases'!Q136</f>
        <v>818120</v>
      </c>
      <c r="AF135" s="15">
        <f t="shared" ref="AF135:AF140" si="302">((AE135-AE134)/AE134)*100</f>
        <v>0.69355126556182567</v>
      </c>
      <c r="AG135" s="45">
        <f>'Cumulative Cases'!R136</f>
        <v>227019</v>
      </c>
      <c r="AH135" s="15">
        <f t="shared" ref="AH135:AH140" si="303">((AG135-AG134)/AG134)*100</f>
        <v>0.81981409849315856</v>
      </c>
    </row>
    <row r="136" spans="2:34" x14ac:dyDescent="0.3">
      <c r="B136" s="2">
        <v>44040</v>
      </c>
      <c r="C136" s="21">
        <f>'Cumulative Cases'!C137</f>
        <v>83959</v>
      </c>
      <c r="D136" s="38">
        <f t="shared" si="290"/>
        <v>8.1057562789810592E-2</v>
      </c>
      <c r="E136" s="21">
        <f>'Cumulative Cases'!D137</f>
        <v>246488</v>
      </c>
      <c r="F136" s="38">
        <f t="shared" si="291"/>
        <v>8.2018466335885928E-2</v>
      </c>
      <c r="G136" s="22">
        <f>'Cumulative Cases'!E137</f>
        <v>280610</v>
      </c>
      <c r="H136" s="39">
        <f t="shared" si="292"/>
        <v>0.65570947909118948</v>
      </c>
      <c r="I136" s="22">
        <f>'Cumulative Cases'!F137</f>
        <v>4459780</v>
      </c>
      <c r="J136" s="39">
        <f t="shared" si="293"/>
        <v>1.4004871101345464</v>
      </c>
      <c r="K136" s="22">
        <f>'Cumulative Cases'!G137</f>
        <v>183079</v>
      </c>
      <c r="L136" s="39">
        <f t="shared" si="294"/>
        <v>1.4130771957812638</v>
      </c>
      <c r="M136" s="22">
        <f>'Cumulative Cases'!H137</f>
        <v>296273</v>
      </c>
      <c r="N136" s="39">
        <f t="shared" si="295"/>
        <v>0.90836018337499913</v>
      </c>
      <c r="O136" s="22">
        <f>'Cumulative Cases'!I137</f>
        <v>207511</v>
      </c>
      <c r="P136" s="39">
        <f t="shared" si="296"/>
        <v>0.21297145892693292</v>
      </c>
      <c r="Q136" s="22">
        <f>'Cumulative Cases'!J137</f>
        <v>0</v>
      </c>
      <c r="R136" s="39"/>
      <c r="S136" s="22">
        <f>'Cumulative Cases'!K137</f>
        <v>300692</v>
      </c>
      <c r="T136" s="39">
        <f t="shared" si="297"/>
        <v>0.19359503650316051</v>
      </c>
      <c r="U136" s="22">
        <f>'Cumulative Cases'!L137</f>
        <v>114877</v>
      </c>
      <c r="V136" s="39">
        <f t="shared" si="298"/>
        <v>0.61484563170571493</v>
      </c>
      <c r="W136" s="22">
        <f>'Cumulative Cases'!M137</f>
        <v>1531783</v>
      </c>
      <c r="X136" s="39">
        <f t="shared" si="299"/>
        <v>3.3322629868333888</v>
      </c>
      <c r="Y136" s="22">
        <f>'Cumulative Cases'!N137</f>
        <v>32244</v>
      </c>
      <c r="Z136" s="39">
        <f t="shared" si="300"/>
        <v>3.2072210485884387</v>
      </c>
      <c r="AA136" s="22">
        <f>'Cumulative Cases'!O137</f>
        <v>0</v>
      </c>
      <c r="AB136" s="39"/>
      <c r="AC136" s="22">
        <f>'Cumulative Cases'!P137</f>
        <v>2455905</v>
      </c>
      <c r="AD136" s="39">
        <f t="shared" si="301"/>
        <v>1.324656592669851</v>
      </c>
      <c r="AE136" s="45">
        <f>'Cumulative Cases'!Q137</f>
        <v>823515</v>
      </c>
      <c r="AF136" s="15">
        <f t="shared" si="302"/>
        <v>0.65943871314721558</v>
      </c>
      <c r="AG136" s="45">
        <f>'Cumulative Cases'!R137</f>
        <v>227982</v>
      </c>
      <c r="AH136" s="15">
        <f t="shared" si="303"/>
        <v>0.42419356970121447</v>
      </c>
    </row>
    <row r="137" spans="2:34" x14ac:dyDescent="0.3">
      <c r="B137" s="2">
        <v>44041</v>
      </c>
      <c r="C137" s="21">
        <f>'Cumulative Cases'!C138</f>
        <v>84060</v>
      </c>
      <c r="D137" s="38">
        <f t="shared" si="290"/>
        <v>0.12029681153896545</v>
      </c>
      <c r="E137" s="21">
        <f>'Cumulative Cases'!D138</f>
        <v>246776</v>
      </c>
      <c r="F137" s="38">
        <f t="shared" si="291"/>
        <v>0.11684138781603974</v>
      </c>
      <c r="G137" s="22">
        <f>'Cumulative Cases'!E138</f>
        <v>282641</v>
      </c>
      <c r="H137" s="39">
        <f t="shared" si="292"/>
        <v>0.72378033569723099</v>
      </c>
      <c r="I137" s="22">
        <f>'Cumulative Cases'!F138</f>
        <v>4526481</v>
      </c>
      <c r="J137" s="39">
        <f t="shared" si="293"/>
        <v>1.4956118911695195</v>
      </c>
      <c r="K137" s="22">
        <f>'Cumulative Cases'!G138</f>
        <v>185196</v>
      </c>
      <c r="L137" s="39">
        <f t="shared" si="294"/>
        <v>1.1563314197696077</v>
      </c>
      <c r="M137" s="22">
        <f>'Cumulative Cases'!H138</f>
        <v>298909</v>
      </c>
      <c r="N137" s="39">
        <f t="shared" si="295"/>
        <v>0.88971995423140149</v>
      </c>
      <c r="O137" s="22">
        <f>'Cumulative Cases'!I138</f>
        <v>208680</v>
      </c>
      <c r="P137" s="39">
        <f t="shared" si="296"/>
        <v>0.56334362997624221</v>
      </c>
      <c r="Q137" s="22">
        <f>'Cumulative Cases'!J138</f>
        <v>0</v>
      </c>
      <c r="R137" s="39"/>
      <c r="S137" s="22">
        <f>'Cumulative Cases'!K138</f>
        <v>301455</v>
      </c>
      <c r="T137" s="39">
        <f t="shared" si="297"/>
        <v>0.25374802123102708</v>
      </c>
      <c r="U137" s="22">
        <f>'Cumulative Cases'!L138</f>
        <v>115246</v>
      </c>
      <c r="V137" s="39">
        <f t="shared" si="298"/>
        <v>0.3212131236017654</v>
      </c>
      <c r="W137" s="22">
        <f>'Cumulative Cases'!M138</f>
        <v>1584299</v>
      </c>
      <c r="X137" s="39">
        <f t="shared" si="299"/>
        <v>3.4284229554708467</v>
      </c>
      <c r="Y137" s="22">
        <f>'Cumulative Cases'!N138</f>
        <v>33503</v>
      </c>
      <c r="Z137" s="39">
        <f t="shared" si="300"/>
        <v>3.9046024066492988</v>
      </c>
      <c r="AA137" s="22">
        <f>'Cumulative Cases'!O138</f>
        <v>0</v>
      </c>
      <c r="AB137" s="39"/>
      <c r="AC137" s="22">
        <f>'Cumulative Cases'!P138</f>
        <v>2498668</v>
      </c>
      <c r="AD137" s="39">
        <f t="shared" si="301"/>
        <v>1.7412318473230846</v>
      </c>
      <c r="AE137" s="45">
        <f>'Cumulative Cases'!Q138</f>
        <v>828990</v>
      </c>
      <c r="AF137" s="15">
        <f t="shared" si="302"/>
        <v>0.66483306315003377</v>
      </c>
      <c r="AG137" s="45">
        <f>'Cumulative Cases'!R138</f>
        <v>228924</v>
      </c>
      <c r="AH137" s="15">
        <f t="shared" si="303"/>
        <v>0.41319051504066107</v>
      </c>
    </row>
    <row r="138" spans="2:34" x14ac:dyDescent="0.3">
      <c r="B138" s="2">
        <v>44042</v>
      </c>
      <c r="C138" s="21">
        <f>'Cumulative Cases'!C139</f>
        <v>84165</v>
      </c>
      <c r="D138" s="38">
        <f t="shared" si="290"/>
        <v>0.12491077801570308</v>
      </c>
      <c r="E138" s="21">
        <f>'Cumulative Cases'!D139</f>
        <v>247158</v>
      </c>
      <c r="F138" s="38">
        <f t="shared" si="291"/>
        <v>0.15479625247187734</v>
      </c>
      <c r="G138" s="22">
        <f>'Cumulative Cases'!E139</f>
        <v>285430</v>
      </c>
      <c r="H138" s="39">
        <f t="shared" si="292"/>
        <v>0.9867641283465598</v>
      </c>
      <c r="I138" s="22">
        <f>'Cumulative Cases'!F139</f>
        <v>4597359</v>
      </c>
      <c r="J138" s="39">
        <f t="shared" si="293"/>
        <v>1.5658521487221528</v>
      </c>
      <c r="K138" s="22">
        <f>'Cumulative Cases'!G139</f>
        <v>185196</v>
      </c>
      <c r="L138" s="39">
        <f t="shared" si="294"/>
        <v>0</v>
      </c>
      <c r="M138" s="22">
        <f>'Cumulative Cases'!H139</f>
        <v>301530</v>
      </c>
      <c r="N138" s="39">
        <f t="shared" si="295"/>
        <v>0.87685549782709793</v>
      </c>
      <c r="O138" s="22">
        <f>'Cumulative Cases'!I139</f>
        <v>209501</v>
      </c>
      <c r="P138" s="39">
        <f t="shared" si="296"/>
        <v>0.39342534023385084</v>
      </c>
      <c r="Q138" s="22">
        <f>'Cumulative Cases'!J139</f>
        <v>0</v>
      </c>
      <c r="R138" s="39"/>
      <c r="S138" s="22">
        <f>'Cumulative Cases'!K139</f>
        <v>302301</v>
      </c>
      <c r="T138" s="39">
        <f t="shared" si="297"/>
        <v>0.28063890132855651</v>
      </c>
      <c r="U138" s="22">
        <f>'Cumulative Cases'!L139</f>
        <v>115617</v>
      </c>
      <c r="V138" s="39">
        <f t="shared" si="298"/>
        <v>0.3219200666400569</v>
      </c>
      <c r="W138" s="22">
        <f>'Cumulative Cases'!M139</f>
        <v>1639184</v>
      </c>
      <c r="X138" s="39">
        <f t="shared" si="299"/>
        <v>3.4643081893001257</v>
      </c>
      <c r="Y138" s="22">
        <f>'Cumulative Cases'!N139</f>
        <v>34809</v>
      </c>
      <c r="Z138" s="39">
        <f t="shared" si="300"/>
        <v>3.8981583738769663</v>
      </c>
      <c r="AA138" s="22">
        <f>'Cumulative Cases'!O139</f>
        <v>0</v>
      </c>
      <c r="AB138" s="39"/>
      <c r="AC138" s="22">
        <f>'Cumulative Cases'!P139</f>
        <v>2566765</v>
      </c>
      <c r="AD138" s="39">
        <f t="shared" si="301"/>
        <v>2.7253320569199269</v>
      </c>
      <c r="AE138" s="45">
        <f>'Cumulative Cases'!Q139</f>
        <v>834499</v>
      </c>
      <c r="AF138" s="15">
        <f t="shared" si="302"/>
        <v>0.66454360124971357</v>
      </c>
      <c r="AG138" s="45">
        <f>'Cumulative Cases'!R139</f>
        <v>228924</v>
      </c>
      <c r="AH138" s="15">
        <f t="shared" si="303"/>
        <v>0</v>
      </c>
    </row>
    <row r="139" spans="2:34" x14ac:dyDescent="0.3">
      <c r="B139" s="2">
        <v>44043</v>
      </c>
      <c r="C139" s="21">
        <f>'Cumulative Cases'!C140</f>
        <v>84292</v>
      </c>
      <c r="D139" s="38">
        <f t="shared" si="290"/>
        <v>0.15089407711043784</v>
      </c>
      <c r="E139" s="21">
        <f>'Cumulative Cases'!D140</f>
        <v>247537</v>
      </c>
      <c r="F139" s="38">
        <f t="shared" si="291"/>
        <v>0.15334320556081535</v>
      </c>
      <c r="G139" s="22">
        <f>'Cumulative Cases'!E140</f>
        <v>288522</v>
      </c>
      <c r="H139" s="39">
        <f t="shared" si="292"/>
        <v>1.0832778614721648</v>
      </c>
      <c r="I139" s="22">
        <f>'Cumulative Cases'!F140</f>
        <v>4668940</v>
      </c>
      <c r="J139" s="39">
        <f t="shared" si="293"/>
        <v>1.5570026182423431</v>
      </c>
      <c r="K139" s="22">
        <f>'Cumulative Cases'!G140</f>
        <v>187919</v>
      </c>
      <c r="L139" s="39">
        <f t="shared" si="294"/>
        <v>1.4703341324866628</v>
      </c>
      <c r="M139" s="22">
        <f>'Cumulative Cases'!H140</f>
        <v>304204</v>
      </c>
      <c r="N139" s="39">
        <f t="shared" si="295"/>
        <v>0.88681059927702055</v>
      </c>
      <c r="O139" s="22">
        <f>'Cumulative Cases'!I140</f>
        <v>210476</v>
      </c>
      <c r="P139" s="39">
        <f t="shared" si="296"/>
        <v>0.46539157330991265</v>
      </c>
      <c r="Q139" s="22">
        <f>'Cumulative Cases'!J140</f>
        <v>0</v>
      </c>
      <c r="R139" s="39"/>
      <c r="S139" s="22">
        <f>'Cumulative Cases'!K140</f>
        <v>303181</v>
      </c>
      <c r="T139" s="39">
        <f t="shared" si="297"/>
        <v>0.29110059179427128</v>
      </c>
      <c r="U139" s="22">
        <f>'Cumulative Cases'!L140</f>
        <v>116116</v>
      </c>
      <c r="V139" s="39">
        <f t="shared" si="298"/>
        <v>0.43159742944376689</v>
      </c>
      <c r="W139" s="22">
        <f>'Cumulative Cases'!M140</f>
        <v>1696780</v>
      </c>
      <c r="X139" s="39">
        <f t="shared" si="299"/>
        <v>3.5136994992630481</v>
      </c>
      <c r="Y139" s="22">
        <f>'Cumulative Cases'!N140</f>
        <v>36388</v>
      </c>
      <c r="Z139" s="39">
        <f t="shared" si="300"/>
        <v>4.5361831710189895</v>
      </c>
      <c r="AA139" s="22">
        <f>'Cumulative Cases'!O140</f>
        <v>0</v>
      </c>
      <c r="AB139" s="39"/>
      <c r="AC139" s="22">
        <f>'Cumulative Cases'!P140</f>
        <v>2625612</v>
      </c>
      <c r="AD139" s="39">
        <f t="shared" si="301"/>
        <v>2.2926524243551705</v>
      </c>
      <c r="AE139" s="45">
        <f>'Cumulative Cases'!Q140</f>
        <v>839981</v>
      </c>
      <c r="AF139" s="15">
        <f t="shared" si="302"/>
        <v>0.65692109876704474</v>
      </c>
      <c r="AG139" s="45">
        <f>'Cumulative Cases'!R140</f>
        <v>230873</v>
      </c>
      <c r="AH139" s="15">
        <f t="shared" si="303"/>
        <v>0.85137425521133647</v>
      </c>
    </row>
    <row r="140" spans="2:34" x14ac:dyDescent="0.3">
      <c r="B140" s="2">
        <v>44044</v>
      </c>
      <c r="C140" s="21">
        <f>'Cumulative Cases'!C141</f>
        <v>84337</v>
      </c>
      <c r="D140" s="38">
        <f t="shared" si="290"/>
        <v>5.3385849190907796E-2</v>
      </c>
      <c r="E140" s="21">
        <f>'Cumulative Cases'!D141</f>
        <v>247832</v>
      </c>
      <c r="F140" s="38">
        <f t="shared" si="291"/>
        <v>0.11917410326537042</v>
      </c>
      <c r="G140" s="22">
        <f>'Cumulative Cases'!E141</f>
        <v>288522</v>
      </c>
      <c r="H140" s="39">
        <f t="shared" si="292"/>
        <v>0</v>
      </c>
      <c r="I140" s="22">
        <f>'Cumulative Cases'!F141</f>
        <v>4735253</v>
      </c>
      <c r="J140" s="39">
        <f t="shared" si="293"/>
        <v>1.4203009676714629</v>
      </c>
      <c r="K140" s="22">
        <f>'Cumulative Cases'!G141</f>
        <v>187919</v>
      </c>
      <c r="L140" s="39">
        <f t="shared" si="294"/>
        <v>0</v>
      </c>
      <c r="M140" s="22">
        <f>'Cumulative Cases'!H141</f>
        <v>306752</v>
      </c>
      <c r="N140" s="39">
        <f t="shared" si="295"/>
        <v>0.83759582385504461</v>
      </c>
      <c r="O140" s="22">
        <f>'Cumulative Cases'!I141</f>
        <v>210870</v>
      </c>
      <c r="P140" s="39">
        <f t="shared" si="296"/>
        <v>0.18719473954275073</v>
      </c>
      <c r="Q140" s="22">
        <f>'Cumulative Cases'!J141</f>
        <v>0</v>
      </c>
      <c r="R140" s="39"/>
      <c r="S140" s="22">
        <f>'Cumulative Cases'!K141</f>
        <v>303952</v>
      </c>
      <c r="T140" s="39">
        <f t="shared" si="297"/>
        <v>0.25430353485211804</v>
      </c>
      <c r="U140" s="22">
        <f>'Cumulative Cases'!L141</f>
        <v>116312</v>
      </c>
      <c r="V140" s="39">
        <f t="shared" si="298"/>
        <v>0.16879672052085845</v>
      </c>
      <c r="W140" s="22">
        <f>'Cumulative Cases'!M141</f>
        <v>1751919</v>
      </c>
      <c r="X140" s="39">
        <f t="shared" si="299"/>
        <v>3.2496257617369371</v>
      </c>
      <c r="Y140" s="22">
        <f>'Cumulative Cases'!N141</f>
        <v>37925</v>
      </c>
      <c r="Z140" s="39">
        <f t="shared" si="300"/>
        <v>4.2239199736176767</v>
      </c>
      <c r="AA140" s="22">
        <f>'Cumulative Cases'!O141</f>
        <v>0</v>
      </c>
      <c r="AB140" s="39"/>
      <c r="AC140" s="22">
        <f>'Cumulative Cases'!P141</f>
        <v>2675676</v>
      </c>
      <c r="AD140" s="39">
        <f t="shared" si="301"/>
        <v>1.9067554535856783</v>
      </c>
      <c r="AE140" s="45">
        <f>'Cumulative Cases'!Q141</f>
        <v>845443</v>
      </c>
      <c r="AF140" s="15">
        <f t="shared" si="302"/>
        <v>0.65025280333721835</v>
      </c>
      <c r="AG140" s="45">
        <f>'Cumulative Cases'!R141</f>
        <v>231869</v>
      </c>
      <c r="AH140" s="15">
        <f t="shared" si="303"/>
        <v>0.43140601109700999</v>
      </c>
    </row>
    <row r="141" spans="2:34" x14ac:dyDescent="0.3">
      <c r="B141" s="2">
        <v>44045</v>
      </c>
      <c r="C141" s="21">
        <f>'Cumulative Cases'!C142</f>
        <v>84385</v>
      </c>
      <c r="D141" s="38">
        <f t="shared" ref="D141:D146" si="304">((C141-C140)/C140)*100</f>
        <v>5.6914521503017658E-2</v>
      </c>
      <c r="E141" s="21">
        <f>'Cumulative Cases'!D142</f>
        <v>248070</v>
      </c>
      <c r="F141" s="38">
        <f t="shared" ref="F141:F146" si="305">((E141-E140)/E140)*100</f>
        <v>9.6032796410471605E-2</v>
      </c>
      <c r="G141" s="22">
        <f>'Cumulative Cases'!E142</f>
        <v>288522</v>
      </c>
      <c r="H141" s="39">
        <f t="shared" ref="H141:H146" si="306">((G141-G140)/G140)*100</f>
        <v>0</v>
      </c>
      <c r="I141" s="22">
        <f>'Cumulative Cases'!F142</f>
        <v>4789949</v>
      </c>
      <c r="J141" s="39">
        <f t="shared" ref="J141:J146" si="307">((I141-I140)/I140)*100</f>
        <v>1.1550808372857797</v>
      </c>
      <c r="K141" s="22">
        <f>'Cumulative Cases'!G142</f>
        <v>187919</v>
      </c>
      <c r="L141" s="39">
        <f t="shared" ref="L141:L146" si="308">((K141-K140)/K140)*100</f>
        <v>0</v>
      </c>
      <c r="M141" s="22">
        <f>'Cumulative Cases'!H142</f>
        <v>309437</v>
      </c>
      <c r="N141" s="39">
        <f t="shared" ref="N141:N146" si="309">((M141-M140)/M140)*100</f>
        <v>0.87529991654496131</v>
      </c>
      <c r="O141" s="22">
        <f>'Cumulative Cases'!I142</f>
        <v>211235</v>
      </c>
      <c r="P141" s="39">
        <f t="shared" ref="P141:P146" si="310">((O141-O140)/O140)*100</f>
        <v>0.17309242661355337</v>
      </c>
      <c r="Q141" s="22">
        <f>'Cumulative Cases'!J142</f>
        <v>0</v>
      </c>
      <c r="R141" s="39"/>
      <c r="S141" s="22">
        <f>'Cumulative Cases'!K142</f>
        <v>304695</v>
      </c>
      <c r="T141" s="39">
        <f t="shared" ref="T141:T146" si="311">((S141-S140)/S140)*100</f>
        <v>0.24444649155129758</v>
      </c>
      <c r="U141" s="22">
        <f>'Cumulative Cases'!L142</f>
        <v>116858</v>
      </c>
      <c r="V141" s="39">
        <f t="shared" ref="V141:V146" si="312">((U141-U140)/U140)*100</f>
        <v>0.46942705825710163</v>
      </c>
      <c r="W141" s="22">
        <f>'Cumulative Cases'!M142</f>
        <v>1804702</v>
      </c>
      <c r="X141" s="39">
        <f t="shared" ref="X141:X146" si="313">((W141-W140)/W140)*100</f>
        <v>3.012867604038771</v>
      </c>
      <c r="Y141" s="22">
        <f>'Cumulative Cases'!N142</f>
        <v>39256</v>
      </c>
      <c r="Z141" s="39">
        <f t="shared" ref="Z141:Z146" si="314">((Y141-Y140)/Y140)*100</f>
        <v>3.5095583388266314</v>
      </c>
      <c r="AA141" s="22">
        <f>'Cumulative Cases'!O142</f>
        <v>0</v>
      </c>
      <c r="AB141" s="39"/>
      <c r="AC141" s="22">
        <f>'Cumulative Cases'!P142</f>
        <v>2711132</v>
      </c>
      <c r="AD141" s="39">
        <f t="shared" ref="AD141:AD146" si="315">((AC141-AC140)/AC140)*100</f>
        <v>1.325123071702254</v>
      </c>
      <c r="AE141" s="45">
        <f>'Cumulative Cases'!Q142</f>
        <v>850870</v>
      </c>
      <c r="AF141" s="15">
        <f t="shared" ref="AF141:AF146" si="316">((AE141-AE140)/AE140)*100</f>
        <v>0.64191199170139202</v>
      </c>
      <c r="AG141" s="45">
        <f>'Cumulative Cases'!R142</f>
        <v>232856</v>
      </c>
      <c r="AH141" s="15">
        <f t="shared" ref="AH141:AH146" si="317">((AG141-AG140)/AG140)*100</f>
        <v>0.42567139203602034</v>
      </c>
    </row>
    <row r="142" spans="2:34" x14ac:dyDescent="0.3">
      <c r="B142" s="2">
        <v>44046</v>
      </c>
      <c r="C142" s="21">
        <f>'Cumulative Cases'!C143</f>
        <v>84428</v>
      </c>
      <c r="D142" s="38">
        <f t="shared" si="304"/>
        <v>5.0956923623866807E-2</v>
      </c>
      <c r="E142" s="21">
        <f>'Cumulative Cases'!D143</f>
        <v>248229</v>
      </c>
      <c r="F142" s="38">
        <f t="shared" si="305"/>
        <v>6.4094811948240418E-2</v>
      </c>
      <c r="G142" s="22">
        <f>'Cumulative Cases'!E143</f>
        <v>297054</v>
      </c>
      <c r="H142" s="39">
        <f t="shared" si="306"/>
        <v>2.9571401834175557</v>
      </c>
      <c r="I142" s="22">
        <f>'Cumulative Cases'!F143</f>
        <v>4827847</v>
      </c>
      <c r="J142" s="39">
        <f t="shared" si="307"/>
        <v>0.79119840315627576</v>
      </c>
      <c r="K142" s="22">
        <f>'Cumulative Cases'!G143</f>
        <v>187919</v>
      </c>
      <c r="L142" s="39">
        <f t="shared" si="308"/>
        <v>0</v>
      </c>
      <c r="M142" s="22">
        <f>'Cumulative Cases'!H143</f>
        <v>312035</v>
      </c>
      <c r="N142" s="39">
        <f t="shared" si="309"/>
        <v>0.83958931866583497</v>
      </c>
      <c r="O142" s="22">
        <f>'Cumulative Cases'!I143</f>
        <v>212085</v>
      </c>
      <c r="P142" s="39">
        <f t="shared" si="310"/>
        <v>0.4023954363623452</v>
      </c>
      <c r="Q142" s="22">
        <f>'Cumulative Cases'!J143</f>
        <v>0</v>
      </c>
      <c r="R142" s="39"/>
      <c r="S142" s="22">
        <f>'Cumulative Cases'!K143</f>
        <v>305623</v>
      </c>
      <c r="T142" s="39">
        <f t="shared" si="311"/>
        <v>0.30456686194391114</v>
      </c>
      <c r="U142" s="22">
        <f>'Cumulative Cases'!L143</f>
        <v>117007</v>
      </c>
      <c r="V142" s="39">
        <f t="shared" si="312"/>
        <v>0.12750517722363897</v>
      </c>
      <c r="W142" s="22">
        <f>'Cumulative Cases'!M143</f>
        <v>1854620</v>
      </c>
      <c r="X142" s="39">
        <f t="shared" si="313"/>
        <v>2.7659968238523591</v>
      </c>
      <c r="Y142" s="22">
        <f>'Cumulative Cases'!N143</f>
        <v>40212</v>
      </c>
      <c r="Z142" s="39">
        <f t="shared" si="314"/>
        <v>2.4352965151823924</v>
      </c>
      <c r="AA142" s="22">
        <f>'Cumulative Cases'!O143</f>
        <v>0</v>
      </c>
      <c r="AB142" s="39"/>
      <c r="AC142" s="22">
        <f>'Cumulative Cases'!P143</f>
        <v>2736298</v>
      </c>
      <c r="AD142" s="39">
        <f t="shared" si="315"/>
        <v>0.92824694629402038</v>
      </c>
      <c r="AE142" s="45">
        <f>'Cumulative Cases'!Q143</f>
        <v>856264</v>
      </c>
      <c r="AF142" s="15">
        <f t="shared" si="316"/>
        <v>0.63393937969372527</v>
      </c>
      <c r="AG142" s="45">
        <f>'Cumulative Cases'!R143</f>
        <v>233851</v>
      </c>
      <c r="AH142" s="15">
        <f t="shared" si="317"/>
        <v>0.42730271068815057</v>
      </c>
    </row>
    <row r="143" spans="2:34" x14ac:dyDescent="0.3">
      <c r="B143" s="2">
        <v>44047</v>
      </c>
      <c r="C143" s="21">
        <f>'Cumulative Cases'!C144</f>
        <v>84464</v>
      </c>
      <c r="D143" s="38">
        <f t="shared" si="304"/>
        <v>4.2639882503434881E-2</v>
      </c>
      <c r="E143" s="21">
        <f>'Cumulative Cases'!D144</f>
        <v>248419</v>
      </c>
      <c r="F143" s="38">
        <f t="shared" si="305"/>
        <v>7.6542225122769703E-2</v>
      </c>
      <c r="G143" s="22">
        <f>'Cumulative Cases'!E144</f>
        <v>302814</v>
      </c>
      <c r="H143" s="39">
        <f t="shared" si="306"/>
        <v>1.9390413864145912</v>
      </c>
      <c r="I143" s="22">
        <f>'Cumulative Cases'!F144</f>
        <v>4882744</v>
      </c>
      <c r="J143" s="39">
        <f t="shared" si="307"/>
        <v>1.1370907155922712</v>
      </c>
      <c r="K143" s="22">
        <f>'Cumulative Cases'!G144</f>
        <v>191295</v>
      </c>
      <c r="L143" s="39">
        <f t="shared" si="308"/>
        <v>1.7965187128496853</v>
      </c>
      <c r="M143" s="22">
        <f>'Cumulative Cases'!H144</f>
        <v>314786</v>
      </c>
      <c r="N143" s="39">
        <f t="shared" si="309"/>
        <v>0.88163186821991113</v>
      </c>
      <c r="O143" s="22">
        <f>'Cumulative Cases'!I144</f>
        <v>212560</v>
      </c>
      <c r="P143" s="39">
        <f t="shared" si="310"/>
        <v>0.22396680576184078</v>
      </c>
      <c r="Q143" s="22">
        <f>'Cumulative Cases'!J144</f>
        <v>0</v>
      </c>
      <c r="R143" s="39"/>
      <c r="S143" s="22">
        <f>'Cumulative Cases'!K144</f>
        <v>306293</v>
      </c>
      <c r="T143" s="39">
        <f t="shared" si="311"/>
        <v>0.2192243384823786</v>
      </c>
      <c r="U143" s="22">
        <f>'Cumulative Cases'!L144</f>
        <v>117333</v>
      </c>
      <c r="V143" s="39">
        <f t="shared" si="312"/>
        <v>0.27861580931055407</v>
      </c>
      <c r="W143" s="22">
        <f>'Cumulative Cases'!M144</f>
        <v>1906121</v>
      </c>
      <c r="X143" s="39">
        <f t="shared" si="313"/>
        <v>2.7769030852681413</v>
      </c>
      <c r="Y143" s="22">
        <f>'Cumulative Cases'!N144</f>
        <v>41455</v>
      </c>
      <c r="Z143" s="39">
        <f t="shared" si="314"/>
        <v>3.0911170794787628</v>
      </c>
      <c r="AA143" s="22">
        <f>'Cumulative Cases'!O144</f>
        <v>0</v>
      </c>
      <c r="AB143" s="39"/>
      <c r="AC143" s="22">
        <f>'Cumulative Cases'!P144</f>
        <v>2759436</v>
      </c>
      <c r="AD143" s="39">
        <f t="shared" si="315"/>
        <v>0.84559503387423451</v>
      </c>
      <c r="AE143" s="45">
        <f>'Cumulative Cases'!Q144</f>
        <v>861423</v>
      </c>
      <c r="AF143" s="15">
        <f t="shared" si="316"/>
        <v>0.60250109779226968</v>
      </c>
      <c r="AG143" s="45">
        <f>'Cumulative Cases'!R144</f>
        <v>234934</v>
      </c>
      <c r="AH143" s="15">
        <f t="shared" si="317"/>
        <v>0.46311540254264466</v>
      </c>
    </row>
    <row r="144" spans="2:34" x14ac:dyDescent="0.3">
      <c r="B144" s="2">
        <v>44048</v>
      </c>
      <c r="C144" s="21">
        <f>'Cumulative Cases'!C145</f>
        <v>84491</v>
      </c>
      <c r="D144" s="38">
        <f t="shared" si="304"/>
        <v>3.1966281492706951E-2</v>
      </c>
      <c r="E144" s="21">
        <f>'Cumulative Cases'!D145</f>
        <v>248803</v>
      </c>
      <c r="F144" s="38">
        <f t="shared" si="305"/>
        <v>0.15457754841618393</v>
      </c>
      <c r="G144" s="22">
        <f>'Cumulative Cases'!E145</f>
        <v>305767</v>
      </c>
      <c r="H144" s="39">
        <f t="shared" si="306"/>
        <v>0.97518608782949279</v>
      </c>
      <c r="I144" s="22">
        <f>'Cumulative Cases'!F145</f>
        <v>4936752</v>
      </c>
      <c r="J144" s="39">
        <f t="shared" si="307"/>
        <v>1.1060993572466629</v>
      </c>
      <c r="K144" s="22">
        <f>'Cumulative Cases'!G145</f>
        <v>192334</v>
      </c>
      <c r="L144" s="39">
        <f t="shared" si="308"/>
        <v>0.54314017616769916</v>
      </c>
      <c r="M144" s="22">
        <f>'Cumulative Cases'!H145</f>
        <v>317483</v>
      </c>
      <c r="N144" s="39">
        <f t="shared" si="309"/>
        <v>0.85677253753343541</v>
      </c>
      <c r="O144" s="22">
        <f>'Cumulative Cases'!I145</f>
        <v>213623</v>
      </c>
      <c r="P144" s="39">
        <f t="shared" si="310"/>
        <v>0.50009409108016556</v>
      </c>
      <c r="Q144" s="22">
        <f>'Cumulative Cases'!J145</f>
        <v>0</v>
      </c>
      <c r="R144" s="39"/>
      <c r="S144" s="22">
        <f>'Cumulative Cases'!K145</f>
        <v>307184</v>
      </c>
      <c r="T144" s="39">
        <f t="shared" si="311"/>
        <v>0.29089793106600542</v>
      </c>
      <c r="U144" s="22">
        <f>'Cumulative Cases'!L145</f>
        <v>118037</v>
      </c>
      <c r="V144" s="39">
        <f t="shared" si="312"/>
        <v>0.600001704550297</v>
      </c>
      <c r="W144" s="22">
        <f>'Cumulative Cases'!M145</f>
        <v>1959822</v>
      </c>
      <c r="X144" s="39">
        <f t="shared" si="313"/>
        <v>2.8172922915176946</v>
      </c>
      <c r="Y144" s="22">
        <f>'Cumulative Cases'!N145</f>
        <v>41455</v>
      </c>
      <c r="Z144" s="39">
        <f t="shared" si="314"/>
        <v>0</v>
      </c>
      <c r="AA144" s="22">
        <f>'Cumulative Cases'!O145</f>
        <v>0</v>
      </c>
      <c r="AB144" s="39"/>
      <c r="AC144" s="22">
        <f>'Cumulative Cases'!P145</f>
        <v>2817473</v>
      </c>
      <c r="AD144" s="39">
        <f t="shared" si="315"/>
        <v>2.1032196434343833</v>
      </c>
      <c r="AE144" s="45">
        <f>'Cumulative Cases'!Q145</f>
        <v>866627</v>
      </c>
      <c r="AF144" s="15">
        <f t="shared" si="316"/>
        <v>0.60411667670819102</v>
      </c>
      <c r="AG144" s="45">
        <f>'Cumulative Cases'!R145</f>
        <v>236112</v>
      </c>
      <c r="AH144" s="15">
        <f t="shared" si="317"/>
        <v>0.50141741936033102</v>
      </c>
    </row>
    <row r="145" spans="2:35" x14ac:dyDescent="0.3">
      <c r="B145" s="2">
        <v>44049</v>
      </c>
      <c r="C145" s="21">
        <f>'Cumulative Cases'!C146</f>
        <v>84528</v>
      </c>
      <c r="D145" s="38">
        <f t="shared" si="304"/>
        <v>4.3791646447550632E-2</v>
      </c>
      <c r="E145" s="21">
        <f>'Cumulative Cases'!D146</f>
        <v>249204</v>
      </c>
      <c r="F145" s="38">
        <f t="shared" si="305"/>
        <v>0.16117169005196882</v>
      </c>
      <c r="G145" s="22">
        <f>'Cumulative Cases'!E146</f>
        <v>309855</v>
      </c>
      <c r="H145" s="39">
        <f t="shared" si="306"/>
        <v>1.336965728806575</v>
      </c>
      <c r="I145" s="22">
        <f>'Cumulative Cases'!F146</f>
        <v>4997741</v>
      </c>
      <c r="J145" s="39">
        <f t="shared" si="307"/>
        <v>1.2354074095680723</v>
      </c>
      <c r="K145" s="22">
        <f>'Cumulative Cases'!G146</f>
        <v>194029</v>
      </c>
      <c r="L145" s="39">
        <f t="shared" si="308"/>
        <v>0.8812794409724749</v>
      </c>
      <c r="M145" s="22">
        <f>'Cumulative Cases'!H146</f>
        <v>320117</v>
      </c>
      <c r="N145" s="39">
        <f t="shared" si="309"/>
        <v>0.82965072145595198</v>
      </c>
      <c r="O145" s="22">
        <f>'Cumulative Cases'!I146</f>
        <v>215001</v>
      </c>
      <c r="P145" s="39">
        <f t="shared" si="310"/>
        <v>0.6450616272592371</v>
      </c>
      <c r="Q145" s="22">
        <f>'Cumulative Cases'!J146</f>
        <v>0</v>
      </c>
      <c r="R145" s="39"/>
      <c r="S145" s="22">
        <f>'Cumulative Cases'!K146</f>
        <v>308134</v>
      </c>
      <c r="T145" s="39">
        <f t="shared" si="311"/>
        <v>0.30926089900515652</v>
      </c>
      <c r="U145" s="22">
        <f>'Cumulative Cases'!L146</f>
        <v>118417</v>
      </c>
      <c r="V145" s="39">
        <f t="shared" si="312"/>
        <v>0.3219329532265307</v>
      </c>
      <c r="W145" s="22">
        <f>'Cumulative Cases'!M146</f>
        <v>2025338</v>
      </c>
      <c r="X145" s="39">
        <f t="shared" si="313"/>
        <v>3.3429566562677628</v>
      </c>
      <c r="Y145" s="22">
        <f>'Cumulative Cases'!N146</f>
        <v>44294</v>
      </c>
      <c r="Z145" s="39">
        <f t="shared" si="314"/>
        <v>6.8483898202870579</v>
      </c>
      <c r="AA145" s="22">
        <f>'Cumulative Cases'!O146</f>
        <v>0</v>
      </c>
      <c r="AB145" s="39"/>
      <c r="AC145" s="22">
        <f>'Cumulative Cases'!P146</f>
        <v>2873304</v>
      </c>
      <c r="AD145" s="39">
        <f t="shared" si="315"/>
        <v>1.9815984039598604</v>
      </c>
      <c r="AE145" s="45">
        <f>'Cumulative Cases'!Q146</f>
        <v>871894</v>
      </c>
      <c r="AF145" s="15">
        <f t="shared" si="316"/>
        <v>0.6077585858737381</v>
      </c>
      <c r="AG145" s="45">
        <f>'Cumulative Cases'!R146</f>
        <v>237265</v>
      </c>
      <c r="AH145" s="15">
        <f t="shared" si="317"/>
        <v>0.48832757335501792</v>
      </c>
    </row>
    <row r="146" spans="2:35" x14ac:dyDescent="0.3">
      <c r="B146" s="2">
        <v>44050</v>
      </c>
      <c r="C146" s="21">
        <f>'Cumulative Cases'!C147</f>
        <v>84565</v>
      </c>
      <c r="D146" s="38">
        <f t="shared" si="304"/>
        <v>4.377247775884914E-2</v>
      </c>
      <c r="E146" s="21">
        <f>'Cumulative Cases'!D147</f>
        <v>249756</v>
      </c>
      <c r="F146" s="38">
        <f t="shared" si="305"/>
        <v>0.22150527278855878</v>
      </c>
      <c r="G146" s="22">
        <f>'Cumulative Cases'!E147</f>
        <v>314362</v>
      </c>
      <c r="H146" s="39">
        <f t="shared" si="306"/>
        <v>1.454551322392732</v>
      </c>
      <c r="I146" s="22">
        <f>'Cumulative Cases'!F147</f>
        <v>5050976</v>
      </c>
      <c r="J146" s="39">
        <f t="shared" si="307"/>
        <v>1.0651812488882477</v>
      </c>
      <c r="K146" s="22">
        <f>'Cumulative Cases'!G147</f>
        <v>195633</v>
      </c>
      <c r="L146" s="39">
        <f t="shared" si="308"/>
        <v>0.8266805477531709</v>
      </c>
      <c r="M146" s="22">
        <f>'Cumulative Cases'!H147</f>
        <v>322567</v>
      </c>
      <c r="N146" s="39">
        <f t="shared" si="309"/>
        <v>0.76534517067197305</v>
      </c>
      <c r="O146" s="22">
        <f>'Cumulative Cases'!I147</f>
        <v>215995</v>
      </c>
      <c r="P146" s="39">
        <f t="shared" si="310"/>
        <v>0.46232343105380902</v>
      </c>
      <c r="Q146" s="22">
        <f>'Cumulative Cases'!J147</f>
        <v>0</v>
      </c>
      <c r="R146" s="39"/>
      <c r="S146" s="22">
        <f>'Cumulative Cases'!K147</f>
        <v>309005</v>
      </c>
      <c r="T146" s="39">
        <f t="shared" si="311"/>
        <v>0.28266922832274272</v>
      </c>
      <c r="U146" s="22">
        <f>'Cumulative Cases'!L147</f>
        <v>118757</v>
      </c>
      <c r="V146" s="39">
        <f t="shared" si="312"/>
        <v>0.2871209370276227</v>
      </c>
      <c r="W146" s="22">
        <f>'Cumulative Cases'!M147</f>
        <v>2086506</v>
      </c>
      <c r="X146" s="39">
        <f t="shared" si="313"/>
        <v>3.0201378732833728</v>
      </c>
      <c r="Y146" s="22">
        <f>'Cumulative Cases'!N147</f>
        <v>45889</v>
      </c>
      <c r="Z146" s="39">
        <f t="shared" si="314"/>
        <v>3.6009391791213257</v>
      </c>
      <c r="AA146" s="22">
        <f>'Cumulative Cases'!O147</f>
        <v>0</v>
      </c>
      <c r="AB146" s="39"/>
      <c r="AC146" s="22">
        <f>'Cumulative Cases'!P147</f>
        <v>2927807</v>
      </c>
      <c r="AD146" s="39">
        <f t="shared" si="315"/>
        <v>1.8968755133463078</v>
      </c>
      <c r="AE146" s="45">
        <f>'Cumulative Cases'!Q147</f>
        <v>877135</v>
      </c>
      <c r="AF146" s="15">
        <f t="shared" si="316"/>
        <v>0.60110518021686121</v>
      </c>
      <c r="AG146" s="45">
        <f>'Cumulative Cases'!R147</f>
        <v>238450</v>
      </c>
      <c r="AH146" s="15">
        <f t="shared" si="317"/>
        <v>0.49944155269424484</v>
      </c>
    </row>
    <row r="147" spans="2:35" x14ac:dyDescent="0.3">
      <c r="B147" s="2">
        <v>44051</v>
      </c>
      <c r="C147" s="21">
        <f>'Cumulative Cases'!C148</f>
        <v>84596</v>
      </c>
      <c r="D147" s="38">
        <f t="shared" ref="D147:D152" si="318">((C147-C146)/C146)*100</f>
        <v>3.6658191923372552E-2</v>
      </c>
      <c r="E147" s="21">
        <f>'Cumulative Cases'!D148</f>
        <v>250103</v>
      </c>
      <c r="F147" s="38">
        <f t="shared" ref="F147:F152" si="319">((E147-E146)/E146)*100</f>
        <v>0.13893560114671921</v>
      </c>
      <c r="G147" s="22">
        <f>'Cumulative Cases'!E148</f>
        <v>314362</v>
      </c>
      <c r="H147" s="39">
        <f t="shared" ref="H147:H152" si="320">((G147-G146)/G146)*100</f>
        <v>0</v>
      </c>
      <c r="I147" s="22">
        <f>'Cumulative Cases'!F148</f>
        <v>5144274</v>
      </c>
      <c r="J147" s="39">
        <f t="shared" ref="J147:J152" si="321">((I147-I146)/I146)*100</f>
        <v>1.8471281589934301</v>
      </c>
      <c r="K147" s="22">
        <f>'Cumulative Cases'!G148</f>
        <v>197921</v>
      </c>
      <c r="L147" s="39">
        <f t="shared" ref="L147:L152" si="322">((K147-K146)/K146)*100</f>
        <v>1.1695368368322319</v>
      </c>
      <c r="M147" s="22">
        <f>'Cumulative Cases'!H148</f>
        <v>324692</v>
      </c>
      <c r="N147" s="39">
        <f t="shared" ref="N147:N152" si="323">((M147-M146)/M146)*100</f>
        <v>0.65877786630374469</v>
      </c>
      <c r="O147" s="22">
        <f>'Cumulative Cases'!I148</f>
        <v>216903</v>
      </c>
      <c r="P147" s="39">
        <f t="shared" ref="P147:P152" si="324">((O147-O146)/O146)*100</f>
        <v>0.42038010139123594</v>
      </c>
      <c r="Q147" s="22">
        <f>'Cumulative Cases'!J148</f>
        <v>0</v>
      </c>
      <c r="R147" s="39"/>
      <c r="S147" s="22">
        <f>'Cumulative Cases'!K148</f>
        <v>309763</v>
      </c>
      <c r="T147" s="39">
        <f t="shared" ref="T147:T152" si="325">((S147-S146)/S146)*100</f>
        <v>0.24530347405381792</v>
      </c>
      <c r="U147" s="22">
        <f>'Cumulative Cases'!L148</f>
        <v>119197</v>
      </c>
      <c r="V147" s="39">
        <f t="shared" ref="V147:V152" si="326">((U147-U146)/U146)*100</f>
        <v>0.37050447552565324</v>
      </c>
      <c r="W147" s="22">
        <f>'Cumulative Cases'!M148</f>
        <v>2152020</v>
      </c>
      <c r="X147" s="39">
        <f t="shared" ref="X147:X152" si="327">((W147-W146)/W146)*100</f>
        <v>3.1398903238236553</v>
      </c>
      <c r="Y147" s="22">
        <f>'Cumulative Cases'!N148</f>
        <v>47464</v>
      </c>
      <c r="Z147" s="39">
        <f t="shared" ref="Z147:Z152" si="328">((Y147-Y146)/Y146)*100</f>
        <v>3.4321950794308007</v>
      </c>
      <c r="AA147" s="22">
        <f>'Cumulative Cases'!O148</f>
        <v>0</v>
      </c>
      <c r="AB147" s="39"/>
      <c r="AC147" s="22">
        <f>'Cumulative Cases'!P148</f>
        <v>3012412</v>
      </c>
      <c r="AD147" s="39">
        <f t="shared" ref="AD147:AD152" si="329">((AC147-AC146)/AC146)*100</f>
        <v>2.8897055031291341</v>
      </c>
      <c r="AE147" s="45">
        <f>'Cumulative Cases'!Q148</f>
        <v>882347</v>
      </c>
      <c r="AF147" s="15">
        <f t="shared" ref="AF147:AF152" si="330">((AE147-AE146)/AE146)*100</f>
        <v>0.5942072771010164</v>
      </c>
      <c r="AG147" s="45">
        <f>'Cumulative Cases'!R148</f>
        <v>239622</v>
      </c>
      <c r="AH147" s="15">
        <f t="shared" ref="AH147:AH152" si="331">((AG147-AG146)/AG146)*100</f>
        <v>0.49150765359614174</v>
      </c>
    </row>
    <row r="148" spans="2:35" x14ac:dyDescent="0.3">
      <c r="B148" s="2">
        <v>44052</v>
      </c>
      <c r="C148" s="21">
        <f>'Cumulative Cases'!C149</f>
        <v>84619</v>
      </c>
      <c r="D148" s="38">
        <f t="shared" si="318"/>
        <v>2.7188046716156791E-2</v>
      </c>
      <c r="E148" s="21">
        <f>'Cumulative Cases'!D149</f>
        <v>250566</v>
      </c>
      <c r="F148" s="38">
        <f t="shared" si="319"/>
        <v>0.18512372902364224</v>
      </c>
      <c r="G148" s="22">
        <f>'Cumulative Cases'!E149</f>
        <v>314362</v>
      </c>
      <c r="H148" s="39">
        <f t="shared" si="320"/>
        <v>0</v>
      </c>
      <c r="I148" s="22">
        <f>'Cumulative Cases'!F149</f>
        <v>5166319</v>
      </c>
      <c r="J148" s="39">
        <f t="shared" si="321"/>
        <v>0.42853471646339214</v>
      </c>
      <c r="K148" s="22">
        <f>'Cumulative Cases'!G149</f>
        <v>197921</v>
      </c>
      <c r="L148" s="39">
        <f t="shared" si="322"/>
        <v>0</v>
      </c>
      <c r="M148" s="22">
        <f>'Cumulative Cases'!H149</f>
        <v>326712</v>
      </c>
      <c r="N148" s="39">
        <f t="shared" si="323"/>
        <v>0.62212804750348027</v>
      </c>
      <c r="O148" s="22">
        <f>'Cumulative Cases'!I149</f>
        <v>217174</v>
      </c>
      <c r="P148" s="39">
        <f t="shared" si="324"/>
        <v>0.12494064166931762</v>
      </c>
      <c r="Q148" s="22">
        <f>'Cumulative Cases'!J149</f>
        <v>0</v>
      </c>
      <c r="R148" s="39"/>
      <c r="S148" s="22">
        <f>'Cumulative Cases'!K149</f>
        <v>310825</v>
      </c>
      <c r="T148" s="39">
        <f t="shared" si="325"/>
        <v>0.34284275397642716</v>
      </c>
      <c r="U148" s="22">
        <f>'Cumulative Cases'!L149</f>
        <v>119404</v>
      </c>
      <c r="V148" s="39">
        <f t="shared" si="326"/>
        <v>0.17366208881096001</v>
      </c>
      <c r="W148" s="22">
        <f>'Cumulative Cases'!M149</f>
        <v>2212484</v>
      </c>
      <c r="X148" s="39">
        <f t="shared" si="327"/>
        <v>2.8096393156197434</v>
      </c>
      <c r="Y148" s="22">
        <f>'Cumulative Cases'!N149</f>
        <v>48817</v>
      </c>
      <c r="Z148" s="39">
        <f t="shared" si="328"/>
        <v>2.8505814933423226</v>
      </c>
      <c r="AA148" s="22">
        <f>'Cumulative Cases'!O149</f>
        <v>0</v>
      </c>
      <c r="AB148" s="39"/>
      <c r="AC148" s="22">
        <f>'Cumulative Cases'!P149</f>
        <v>3018286</v>
      </c>
      <c r="AD148" s="39">
        <f t="shared" si="329"/>
        <v>0.19499324793554135</v>
      </c>
      <c r="AE148" s="45">
        <f>'Cumulative Cases'!Q149</f>
        <v>887536</v>
      </c>
      <c r="AF148" s="15">
        <f t="shared" si="330"/>
        <v>0.58809062647688493</v>
      </c>
      <c r="AG148" s="45">
        <f>'Cumulative Cases'!R149</f>
        <v>239622</v>
      </c>
      <c r="AH148" s="15">
        <f t="shared" si="331"/>
        <v>0</v>
      </c>
    </row>
    <row r="149" spans="2:35" x14ac:dyDescent="0.3">
      <c r="B149" s="2">
        <v>44053</v>
      </c>
      <c r="C149" s="21">
        <f>'Cumulative Cases'!C150</f>
        <v>84668</v>
      </c>
      <c r="D149" s="38">
        <f t="shared" si="318"/>
        <v>5.7906616717285718E-2</v>
      </c>
      <c r="E149" s="21">
        <f>'Cumulative Cases'!D150</f>
        <v>250825</v>
      </c>
      <c r="F149" s="38">
        <f t="shared" si="319"/>
        <v>0.10336597942258727</v>
      </c>
      <c r="G149" s="22">
        <f>'Cumulative Cases'!E150</f>
        <v>322980</v>
      </c>
      <c r="H149" s="39">
        <f t="shared" si="320"/>
        <v>2.7414254903582491</v>
      </c>
      <c r="I149" s="22">
        <f>'Cumulative Cases'!F150</f>
        <v>5216313</v>
      </c>
      <c r="J149" s="39">
        <f t="shared" si="321"/>
        <v>0.9676909226859588</v>
      </c>
      <c r="K149" s="22">
        <f>'Cumulative Cases'!G150</f>
        <v>197921</v>
      </c>
      <c r="L149" s="39">
        <f t="shared" si="322"/>
        <v>0</v>
      </c>
      <c r="M149" s="22">
        <f>'Cumulative Cases'!H150</f>
        <v>328844</v>
      </c>
      <c r="N149" s="39">
        <f t="shared" si="323"/>
        <v>0.65256250153039985</v>
      </c>
      <c r="O149" s="22">
        <f>'Cumulative Cases'!I150</f>
        <v>217581</v>
      </c>
      <c r="P149" s="39">
        <f t="shared" si="324"/>
        <v>0.18740733236943649</v>
      </c>
      <c r="Q149" s="22">
        <f>'Cumulative Cases'!J150</f>
        <v>0</v>
      </c>
      <c r="R149" s="39"/>
      <c r="S149" s="22">
        <f>'Cumulative Cases'!K150</f>
        <v>311641</v>
      </c>
      <c r="T149" s="39">
        <f t="shared" si="325"/>
        <v>0.26252714549987938</v>
      </c>
      <c r="U149" s="22">
        <f>'Cumulative Cases'!L150</f>
        <v>119723</v>
      </c>
      <c r="V149" s="39">
        <f t="shared" si="326"/>
        <v>0.26716022913805232</v>
      </c>
      <c r="W149" s="22">
        <f>'Cumulative Cases'!M150</f>
        <v>2266954</v>
      </c>
      <c r="X149" s="39">
        <f t="shared" si="327"/>
        <v>2.4619387078053445</v>
      </c>
      <c r="Y149" s="22">
        <f>'Cumulative Cases'!N150</f>
        <v>49749</v>
      </c>
      <c r="Z149" s="39">
        <f t="shared" si="328"/>
        <v>1.9091709855173402</v>
      </c>
      <c r="AA149" s="22">
        <f>'Cumulative Cases'!O150</f>
        <v>0</v>
      </c>
      <c r="AB149" s="39"/>
      <c r="AC149" s="22">
        <f>'Cumulative Cases'!P150</f>
        <v>3039349</v>
      </c>
      <c r="AD149" s="39">
        <f t="shared" si="329"/>
        <v>0.69784639361544931</v>
      </c>
      <c r="AE149" s="45">
        <f>'Cumulative Cases'!Q150</f>
        <v>892654</v>
      </c>
      <c r="AF149" s="15">
        <f t="shared" si="330"/>
        <v>0.57665266535667281</v>
      </c>
      <c r="AG149" s="45">
        <f>'Cumulative Cases'!R150</f>
        <v>240804</v>
      </c>
      <c r="AH149" s="15">
        <f t="shared" si="331"/>
        <v>0.49327691113503769</v>
      </c>
    </row>
    <row r="150" spans="2:35" x14ac:dyDescent="0.3">
      <c r="B150" s="2">
        <v>44056</v>
      </c>
      <c r="C150" s="21">
        <f>'Cumulative Cases'!C151</f>
        <v>84756</v>
      </c>
      <c r="D150" s="38">
        <f t="shared" si="318"/>
        <v>0.10393537109651817</v>
      </c>
      <c r="E150" s="21">
        <f>'Cumulative Cases'!D151</f>
        <v>252235</v>
      </c>
      <c r="F150" s="38">
        <f t="shared" si="319"/>
        <v>0.56214492175819786</v>
      </c>
      <c r="G150" s="22">
        <f>'Cumulative Cases'!E151</f>
        <v>329784</v>
      </c>
      <c r="H150" s="39">
        <f t="shared" si="320"/>
        <v>2.1066319895968793</v>
      </c>
      <c r="I150" s="22">
        <f>'Cumulative Cases'!F151</f>
        <v>5365527</v>
      </c>
      <c r="J150" s="39">
        <f t="shared" si="321"/>
        <v>2.8605261992522304</v>
      </c>
      <c r="K150" s="22">
        <f>'Cumulative Cases'!G151</f>
        <v>206696</v>
      </c>
      <c r="L150" s="39">
        <f t="shared" si="322"/>
        <v>4.4335871383026557</v>
      </c>
      <c r="M150" s="22">
        <f>'Cumulative Cases'!H151</f>
        <v>336324</v>
      </c>
      <c r="N150" s="39">
        <f t="shared" si="323"/>
        <v>2.2746347812336549</v>
      </c>
      <c r="O150" s="22">
        <f>'Cumulative Cases'!I151</f>
        <v>221566</v>
      </c>
      <c r="P150" s="39">
        <f t="shared" si="324"/>
        <v>1.8315018315018317</v>
      </c>
      <c r="Q150" s="22">
        <f>'Cumulative Cases'!J151</f>
        <v>0</v>
      </c>
      <c r="R150" s="39"/>
      <c r="S150" s="22">
        <f>'Cumulative Cases'!K151</f>
        <v>313798</v>
      </c>
      <c r="T150" s="39">
        <f t="shared" si="325"/>
        <v>0.69214256147297692</v>
      </c>
      <c r="U150" s="22">
        <f>'Cumulative Cases'!L151</f>
        <v>120844</v>
      </c>
      <c r="V150" s="39">
        <f t="shared" si="326"/>
        <v>0.93632802385506553</v>
      </c>
      <c r="W150" s="22">
        <f>'Cumulative Cases'!M151</f>
        <v>2431558</v>
      </c>
      <c r="X150" s="39">
        <f t="shared" si="327"/>
        <v>7.2610207353126706</v>
      </c>
      <c r="Y150" s="22">
        <f>'Cumulative Cases'!N151</f>
        <v>51427</v>
      </c>
      <c r="Z150" s="39">
        <f t="shared" si="328"/>
        <v>3.3729321192385773</v>
      </c>
      <c r="AA150" s="22">
        <f>'Cumulative Cases'!O151</f>
        <v>0</v>
      </c>
      <c r="AB150" s="39"/>
      <c r="AC150" s="22">
        <f>'Cumulative Cases'!P151</f>
        <v>3170474</v>
      </c>
      <c r="AD150" s="39">
        <f t="shared" si="329"/>
        <v>4.3142462415471208</v>
      </c>
      <c r="AE150" s="45">
        <f>'Cumulative Cases'!Q151</f>
        <v>907758</v>
      </c>
      <c r="AF150" s="15">
        <f t="shared" si="330"/>
        <v>1.6920329713416398</v>
      </c>
      <c r="AG150" s="45">
        <f>'Cumulative Cases'!R151</f>
        <v>244392</v>
      </c>
      <c r="AH150" s="15">
        <f t="shared" si="331"/>
        <v>1.4900084716200728</v>
      </c>
      <c r="AI150" t="s">
        <v>54</v>
      </c>
    </row>
    <row r="151" spans="2:35" x14ac:dyDescent="0.3">
      <c r="B151" s="2">
        <v>44057</v>
      </c>
      <c r="C151" s="21">
        <f>'Cumulative Cases'!C152</f>
        <v>84787</v>
      </c>
      <c r="D151" s="38">
        <f t="shared" si="318"/>
        <v>3.6575581669734292E-2</v>
      </c>
      <c r="E151" s="21">
        <f>'Cumulative Cases'!D152</f>
        <v>252809</v>
      </c>
      <c r="F151" s="38">
        <f t="shared" si="319"/>
        <v>0.22756556385909965</v>
      </c>
      <c r="G151" s="22">
        <f>'Cumulative Cases'!E152</f>
        <v>342813</v>
      </c>
      <c r="H151" s="39">
        <f t="shared" si="320"/>
        <v>3.9507677752710864</v>
      </c>
      <c r="I151" s="22">
        <f>'Cumulative Cases'!F152</f>
        <v>5438450</v>
      </c>
      <c r="J151" s="39">
        <f t="shared" si="321"/>
        <v>1.3591022838949463</v>
      </c>
      <c r="K151" s="22">
        <f>'Cumulative Cases'!G152</f>
        <v>209365</v>
      </c>
      <c r="L151" s="39">
        <f t="shared" si="322"/>
        <v>1.2912683361071331</v>
      </c>
      <c r="M151" s="22">
        <f>'Cumulative Cases'!H152</f>
        <v>338825</v>
      </c>
      <c r="N151" s="39">
        <f t="shared" si="323"/>
        <v>0.74362816807602194</v>
      </c>
      <c r="O151" s="22">
        <f>'Cumulative Cases'!I152</f>
        <v>222893</v>
      </c>
      <c r="P151" s="39">
        <f t="shared" si="324"/>
        <v>0.59891860664542396</v>
      </c>
      <c r="Q151" s="22">
        <f>'Cumulative Cases'!J152</f>
        <v>0</v>
      </c>
      <c r="R151" s="39"/>
      <c r="S151" s="22">
        <f>'Cumulative Cases'!K152</f>
        <v>316367</v>
      </c>
      <c r="T151" s="39">
        <f t="shared" si="325"/>
        <v>0.81867953269300631</v>
      </c>
      <c r="U151" s="22">
        <f>'Cumulative Cases'!L152</f>
        <v>121414</v>
      </c>
      <c r="V151" s="39">
        <f t="shared" si="326"/>
        <v>0.47168249975174609</v>
      </c>
      <c r="W151" s="22">
        <f>'Cumulative Cases'!M152</f>
        <v>2525144</v>
      </c>
      <c r="X151" s="39">
        <f t="shared" si="327"/>
        <v>3.8488080481732285</v>
      </c>
      <c r="Y151" s="22">
        <f>'Cumulative Cases'!N152</f>
        <v>53961</v>
      </c>
      <c r="Z151" s="39">
        <f t="shared" si="328"/>
        <v>4.9273727808349701</v>
      </c>
      <c r="AA151" s="22">
        <f>'Cumulative Cases'!O152</f>
        <v>0</v>
      </c>
      <c r="AB151" s="39"/>
      <c r="AC151" s="22">
        <f>'Cumulative Cases'!P152</f>
        <v>3238216</v>
      </c>
      <c r="AD151" s="39">
        <f t="shared" si="329"/>
        <v>2.1366521220486274</v>
      </c>
      <c r="AE151" s="45">
        <f>'Cumulative Cases'!Q152</f>
        <v>912823</v>
      </c>
      <c r="AF151" s="15">
        <f t="shared" si="330"/>
        <v>0.55796809281768933</v>
      </c>
      <c r="AG151" s="45">
        <f>'Cumulative Cases'!R152</f>
        <v>246861</v>
      </c>
      <c r="AH151" s="15">
        <f t="shared" si="331"/>
        <v>1.0102622017087302</v>
      </c>
    </row>
    <row r="152" spans="2:35" x14ac:dyDescent="0.3">
      <c r="B152" s="2">
        <v>44060</v>
      </c>
      <c r="C152" s="21">
        <f>'Cumulative Cases'!C153</f>
        <v>84851</v>
      </c>
      <c r="D152" s="38">
        <f t="shared" si="318"/>
        <v>7.5483269840895428E-2</v>
      </c>
      <c r="E152" s="21">
        <f>'Cumulative Cases'!D153</f>
        <v>254235</v>
      </c>
      <c r="F152" s="38">
        <f t="shared" si="319"/>
        <v>0.56406219715279127</v>
      </c>
      <c r="G152" s="22">
        <f>'Cumulative Cases'!E153</f>
        <v>359082</v>
      </c>
      <c r="H152" s="39">
        <f t="shared" si="320"/>
        <v>4.7457360135117392</v>
      </c>
      <c r="I152" s="22">
        <f>'Cumulative Cases'!F153</f>
        <v>5574987</v>
      </c>
      <c r="J152" s="39">
        <f t="shared" si="321"/>
        <v>2.5105866561244472</v>
      </c>
      <c r="K152" s="22">
        <f>'Cumulative Cases'!G153</f>
        <v>218536</v>
      </c>
      <c r="L152" s="39">
        <f t="shared" si="322"/>
        <v>4.3803883170539484</v>
      </c>
      <c r="M152" s="22">
        <f>'Cumulative Cases'!H153</f>
        <v>345450</v>
      </c>
      <c r="N152" s="39">
        <f t="shared" si="323"/>
        <v>1.9552866524016821</v>
      </c>
      <c r="O152" s="22">
        <f>'Cumulative Cases'!I153</f>
        <v>226354</v>
      </c>
      <c r="P152" s="39">
        <f t="shared" si="324"/>
        <v>1.5527629849299889</v>
      </c>
      <c r="Q152" s="22">
        <f>'Cumulative Cases'!J153</f>
        <v>0</v>
      </c>
      <c r="R152" s="39"/>
      <c r="S152" s="22">
        <f>'Cumulative Cases'!K153</f>
        <v>319197</v>
      </c>
      <c r="T152" s="39">
        <f t="shared" si="325"/>
        <v>0.89453071906994086</v>
      </c>
      <c r="U152" s="22">
        <f>'Cumulative Cases'!L153</f>
        <v>122186</v>
      </c>
      <c r="V152" s="39">
        <f t="shared" si="326"/>
        <v>0.63584100680316935</v>
      </c>
      <c r="W152" s="22">
        <f>'Cumulative Cases'!M153</f>
        <v>2693753</v>
      </c>
      <c r="X152" s="39">
        <f t="shared" si="327"/>
        <v>6.6772033594915774</v>
      </c>
      <c r="Y152" s="22">
        <f>'Cumulative Cases'!N153</f>
        <v>56857</v>
      </c>
      <c r="Z152" s="39">
        <f t="shared" si="328"/>
        <v>5.3668390133615018</v>
      </c>
      <c r="AA152" s="22">
        <f>'Cumulative Cases'!O153</f>
        <v>0</v>
      </c>
      <c r="AB152" s="39"/>
      <c r="AC152" s="22">
        <f>'Cumulative Cases'!P153</f>
        <v>3343925</v>
      </c>
      <c r="AD152" s="39">
        <f t="shared" si="329"/>
        <v>3.2644209033616041</v>
      </c>
      <c r="AE152" s="45">
        <f>'Cumulative Cases'!Q153</f>
        <v>927745</v>
      </c>
      <c r="AF152" s="15">
        <f t="shared" si="330"/>
        <v>1.6347090290231514</v>
      </c>
      <c r="AG152" s="45">
        <f>'Cumulative Cases'!R153</f>
        <v>249309</v>
      </c>
      <c r="AH152" s="15">
        <f t="shared" si="331"/>
        <v>0.9916511721171023</v>
      </c>
    </row>
    <row r="153" spans="2:35" x14ac:dyDescent="0.3">
      <c r="B153" s="2">
        <v>44061</v>
      </c>
      <c r="C153" s="21">
        <f>'Cumulative Cases'!C154</f>
        <v>84871</v>
      </c>
      <c r="D153" s="38">
        <f t="shared" ref="D153:D158" si="332">((C153-C152)/C152)*100</f>
        <v>2.3570729867650353E-2</v>
      </c>
      <c r="E153" s="21">
        <f>'Cumulative Cases'!D154</f>
        <v>254636</v>
      </c>
      <c r="F153" s="38">
        <f t="shared" ref="F153:F158" si="333">((E153-E152)/E152)*100</f>
        <v>0.15772808621944265</v>
      </c>
      <c r="G153" s="22">
        <f>'Cumulative Cases'!E154</f>
        <v>364196</v>
      </c>
      <c r="H153" s="39">
        <f t="shared" ref="H153:H158" si="334">((G153-G152)/G152)*100</f>
        <v>1.4241872329997047</v>
      </c>
      <c r="I153" s="22">
        <f>'Cumulative Cases'!F154</f>
        <v>5621342</v>
      </c>
      <c r="J153" s="39">
        <f t="shared" ref="J153:J158" si="335">((I153-I152)/I152)*100</f>
        <v>0.83148175950903558</v>
      </c>
      <c r="K153" s="22">
        <f>'Cumulative Cases'!G154</f>
        <v>219021</v>
      </c>
      <c r="L153" s="39">
        <f t="shared" ref="L153:L158" si="336">((K153-K152)/K152)*100</f>
        <v>0.22193139803053044</v>
      </c>
      <c r="M153" s="22">
        <f>'Cumulative Cases'!H154</f>
        <v>347835</v>
      </c>
      <c r="N153" s="39">
        <f t="shared" ref="N153:N158" si="337">((M153-M152)/M152)*100</f>
        <v>0.69040382110290921</v>
      </c>
      <c r="O153" s="22">
        <f>'Cumulative Cases'!I154</f>
        <v>227596</v>
      </c>
      <c r="P153" s="39">
        <f t="shared" ref="P153:P158" si="338">((O153-O152)/O152)*100</f>
        <v>0.54869805702572072</v>
      </c>
      <c r="Q153" s="22">
        <f>'Cumulative Cases'!J154</f>
        <v>0</v>
      </c>
      <c r="R153" s="39"/>
      <c r="S153" s="22">
        <f>'Cumulative Cases'!K154</f>
        <v>320286</v>
      </c>
      <c r="T153" s="39">
        <f t="shared" ref="T153:T158" si="339">((S153-S152)/S152)*100</f>
        <v>0.34116862000582715</v>
      </c>
      <c r="U153" s="22">
        <f>'Cumulative Cases'!L154</f>
        <v>122872</v>
      </c>
      <c r="V153" s="39">
        <f t="shared" ref="V153:V158" si="340">((U153-U152)/U152)*100</f>
        <v>0.56143911741116004</v>
      </c>
      <c r="W153" s="22">
        <f>'Cumulative Cases'!M154</f>
        <v>2752269</v>
      </c>
      <c r="X153" s="39">
        <f t="shared" ref="X153:X158" si="341">((W153-W152)/W152)*100</f>
        <v>2.1722852837658091</v>
      </c>
      <c r="Y153" s="22">
        <f>'Cumulative Cases'!N154</f>
        <v>57777</v>
      </c>
      <c r="Z153" s="39">
        <f t="shared" ref="Z153:Z158" si="342">((Y153-Y152)/Y152)*100</f>
        <v>1.6180945178254216</v>
      </c>
      <c r="AA153" s="22">
        <f>'Cumulative Cases'!O154</f>
        <v>0</v>
      </c>
      <c r="AB153" s="39"/>
      <c r="AC153" s="22">
        <f>'Cumulative Cases'!P154</f>
        <v>3363235</v>
      </c>
      <c r="AD153" s="39">
        <f t="shared" ref="AD153:AD158" si="343">((AC153-AC152)/AC152)*100</f>
        <v>0.57746510463003808</v>
      </c>
      <c r="AE153" s="45">
        <f>'Cumulative Cases'!Q154</f>
        <v>932493</v>
      </c>
      <c r="AF153" s="15">
        <f t="shared" ref="AF153:AF158" si="344">((AE153-AE152)/AE152)*100</f>
        <v>0.51177855984133569</v>
      </c>
      <c r="AG153" s="45">
        <f>'Cumulative Cases'!R154</f>
        <v>250542</v>
      </c>
      <c r="AH153" s="15">
        <f t="shared" ref="AH153:AH158" si="345">((AG153-AG152)/AG152)*100</f>
        <v>0.49456698314140285</v>
      </c>
    </row>
    <row r="154" spans="2:35" x14ac:dyDescent="0.3">
      <c r="B154" s="2">
        <v>44062</v>
      </c>
      <c r="C154" s="21">
        <f>'Cumulative Cases'!C155</f>
        <v>84888</v>
      </c>
      <c r="D154" s="38">
        <f t="shared" si="332"/>
        <v>2.0030399076245126E-2</v>
      </c>
      <c r="E154" s="21">
        <f>'Cumulative Cases'!D155</f>
        <v>255278</v>
      </c>
      <c r="F154" s="38">
        <f t="shared" si="333"/>
        <v>0.2521246013917906</v>
      </c>
      <c r="G154" s="22">
        <f>'Cumulative Cases'!E155</f>
        <v>370867</v>
      </c>
      <c r="H154" s="39">
        <f t="shared" si="334"/>
        <v>1.8317060044591376</v>
      </c>
      <c r="I154" s="22">
        <f>'Cumulative Cases'!F155</f>
        <v>5673662</v>
      </c>
      <c r="J154" s="39">
        <f t="shared" si="335"/>
        <v>0.93073860298839672</v>
      </c>
      <c r="K154" s="22">
        <f>'Cumulative Cases'!G155</f>
        <v>225043</v>
      </c>
      <c r="L154" s="39">
        <f t="shared" si="336"/>
        <v>2.749508038042014</v>
      </c>
      <c r="M154" s="22">
        <f>'Cumulative Cases'!H155</f>
        <v>350279</v>
      </c>
      <c r="N154" s="39">
        <f t="shared" si="337"/>
        <v>0.70263199505512675</v>
      </c>
      <c r="O154" s="22">
        <f>'Cumulative Cases'!I155</f>
        <v>228318</v>
      </c>
      <c r="P154" s="39">
        <f t="shared" si="338"/>
        <v>0.31722877379215803</v>
      </c>
      <c r="Q154" s="22">
        <f>'Cumulative Cases'!J155</f>
        <v>0</v>
      </c>
      <c r="R154" s="39"/>
      <c r="S154" s="22">
        <f>'Cumulative Cases'!K155</f>
        <v>321098</v>
      </c>
      <c r="T154" s="39">
        <f t="shared" si="339"/>
        <v>0.25352341344922974</v>
      </c>
      <c r="U154" s="22">
        <f>'Cumulative Cases'!L155</f>
        <v>123321</v>
      </c>
      <c r="V154" s="39">
        <f t="shared" si="340"/>
        <v>0.36542092584152613</v>
      </c>
      <c r="W154" s="22">
        <f>'Cumulative Cases'!M155</f>
        <v>2835722</v>
      </c>
      <c r="X154" s="39">
        <f t="shared" si="341"/>
        <v>3.0321527437906686</v>
      </c>
      <c r="Y154" s="22">
        <f>'Cumulative Cases'!N155</f>
        <v>58848</v>
      </c>
      <c r="Z154" s="39">
        <f t="shared" si="342"/>
        <v>1.8536787995223014</v>
      </c>
      <c r="AA154" s="22">
        <f>'Cumulative Cases'!O155</f>
        <v>0</v>
      </c>
      <c r="AB154" s="39"/>
      <c r="AC154" s="22">
        <f>'Cumulative Cases'!P155</f>
        <v>3418306</v>
      </c>
      <c r="AD154" s="39">
        <f t="shared" si="343"/>
        <v>1.6374413325265704</v>
      </c>
      <c r="AE154" s="45">
        <f>'Cumulative Cases'!Q155</f>
        <v>937321</v>
      </c>
      <c r="AF154" s="15">
        <f t="shared" si="344"/>
        <v>0.5177518758853954</v>
      </c>
      <c r="AG154" s="45">
        <f>'Cumulative Cases'!R155</f>
        <v>253108</v>
      </c>
      <c r="AH154" s="15">
        <f t="shared" si="345"/>
        <v>1.024179578673436</v>
      </c>
    </row>
    <row r="155" spans="2:35" x14ac:dyDescent="0.3">
      <c r="B155" s="2">
        <v>44063</v>
      </c>
      <c r="C155" s="21">
        <f>'Cumulative Cases'!C156</f>
        <v>84901</v>
      </c>
      <c r="D155" s="38">
        <f t="shared" si="332"/>
        <v>1.5314296484779947E-2</v>
      </c>
      <c r="E155" s="21">
        <f>'Cumulative Cases'!D156</f>
        <v>256123</v>
      </c>
      <c r="F155" s="38">
        <f t="shared" si="333"/>
        <v>0.33101168138264953</v>
      </c>
      <c r="G155" s="22">
        <f>'Cumulative Cases'!E156</f>
        <v>377906</v>
      </c>
      <c r="H155" s="39">
        <f t="shared" si="334"/>
        <v>1.8979849919243286</v>
      </c>
      <c r="I155" s="22">
        <f>'Cumulative Cases'!F156</f>
        <v>5717825</v>
      </c>
      <c r="J155" s="39">
        <f t="shared" si="335"/>
        <v>0.77838616399778493</v>
      </c>
      <c r="K155" s="22">
        <f>'Cumulative Cases'!G156</f>
        <v>229814</v>
      </c>
      <c r="L155" s="39">
        <f t="shared" si="336"/>
        <v>2.1200392813817803</v>
      </c>
      <c r="M155" s="22">
        <f>'Cumulative Cases'!H156</f>
        <v>352558</v>
      </c>
      <c r="N155" s="39">
        <f t="shared" si="337"/>
        <v>0.65062421669583392</v>
      </c>
      <c r="O155" s="22">
        <f>'Cumulative Cases'!I156</f>
        <v>230220</v>
      </c>
      <c r="P155" s="39">
        <f t="shared" si="338"/>
        <v>0.83304864268257428</v>
      </c>
      <c r="Q155" s="22">
        <f>'Cumulative Cases'!J156</f>
        <v>0</v>
      </c>
      <c r="R155" s="39"/>
      <c r="S155" s="22">
        <f>'Cumulative Cases'!K156</f>
        <v>322280</v>
      </c>
      <c r="T155" s="39">
        <f t="shared" si="339"/>
        <v>0.36811191598826526</v>
      </c>
      <c r="U155" s="22">
        <f>'Cumulative Cases'!L156</f>
        <v>123653</v>
      </c>
      <c r="V155" s="39">
        <f t="shared" si="340"/>
        <v>0.26921611080026919</v>
      </c>
      <c r="W155" s="22">
        <f>'Cumulative Cases'!M156</f>
        <v>2904193</v>
      </c>
      <c r="X155" s="39">
        <f t="shared" si="341"/>
        <v>2.4145878897860933</v>
      </c>
      <c r="Y155" s="22">
        <f>'Cumulative Cases'!N156</f>
        <v>60033</v>
      </c>
      <c r="Z155" s="39">
        <f t="shared" si="342"/>
        <v>2.0136623164763461</v>
      </c>
      <c r="AA155" s="22">
        <f>'Cumulative Cases'!O156</f>
        <v>0</v>
      </c>
      <c r="AB155" s="39"/>
      <c r="AC155" s="22">
        <f>'Cumulative Cases'!P156</f>
        <v>3470517</v>
      </c>
      <c r="AD155" s="39">
        <f t="shared" si="343"/>
        <v>1.5273939781868564</v>
      </c>
      <c r="AE155" s="45">
        <f>'Cumulative Cases'!Q156</f>
        <v>942106</v>
      </c>
      <c r="AF155" s="15">
        <f t="shared" si="344"/>
        <v>0.51049747098379317</v>
      </c>
      <c r="AG155" s="45">
        <f>'Cumulative Cases'!R156</f>
        <v>254520</v>
      </c>
      <c r="AH155" s="15">
        <f t="shared" si="345"/>
        <v>0.55786462695766237</v>
      </c>
    </row>
    <row r="156" spans="2:35" x14ac:dyDescent="0.3">
      <c r="B156" s="2">
        <v>44064</v>
      </c>
      <c r="C156" s="21">
        <f>'Cumulative Cases'!C157</f>
        <v>84917</v>
      </c>
      <c r="D156" s="38">
        <f t="shared" si="332"/>
        <v>1.8845478851839199E-2</v>
      </c>
      <c r="E156" s="21">
        <f>'Cumulative Cases'!D157</f>
        <v>257065</v>
      </c>
      <c r="F156" s="38">
        <f t="shared" si="333"/>
        <v>0.36779203741952105</v>
      </c>
      <c r="G156" s="22">
        <f>'Cumulative Cases'!E157</f>
        <v>386054</v>
      </c>
      <c r="H156" s="39">
        <f t="shared" si="334"/>
        <v>2.1560917265140009</v>
      </c>
      <c r="I156" s="22">
        <f>'Cumulative Cases'!F157</f>
        <v>5765231</v>
      </c>
      <c r="J156" s="39">
        <f t="shared" si="335"/>
        <v>0.8290914814636684</v>
      </c>
      <c r="K156" s="22">
        <f>'Cumulative Cases'!G157</f>
        <v>234400</v>
      </c>
      <c r="L156" s="39">
        <f t="shared" si="336"/>
        <v>1.9955268173392395</v>
      </c>
      <c r="M156" s="22">
        <f>'Cumulative Cases'!H157</f>
        <v>354764</v>
      </c>
      <c r="N156" s="39">
        <f t="shared" si="337"/>
        <v>0.6257126486989375</v>
      </c>
      <c r="O156" s="22">
        <f>'Cumulative Cases'!I157</f>
        <v>231397</v>
      </c>
      <c r="P156" s="39">
        <f t="shared" si="338"/>
        <v>0.51125010859178177</v>
      </c>
      <c r="Q156" s="22">
        <f>'Cumulative Cases'!J157</f>
        <v>0</v>
      </c>
      <c r="R156" s="39"/>
      <c r="S156" s="22">
        <f>'Cumulative Cases'!K157</f>
        <v>323313</v>
      </c>
      <c r="T156" s="39">
        <f t="shared" si="339"/>
        <v>0.32052873277895</v>
      </c>
      <c r="U156" s="22">
        <f>'Cumulative Cases'!L157</f>
        <v>124099</v>
      </c>
      <c r="V156" s="39">
        <f t="shared" si="340"/>
        <v>0.36068676053148729</v>
      </c>
      <c r="W156" s="22">
        <f>'Cumulative Cases'!M157</f>
        <v>2972235</v>
      </c>
      <c r="X156" s="39">
        <f t="shared" si="341"/>
        <v>2.3428883686449216</v>
      </c>
      <c r="Y156" s="22">
        <f>'Cumulative Cases'!N157</f>
        <v>61066</v>
      </c>
      <c r="Z156" s="39">
        <f t="shared" si="342"/>
        <v>1.7207202705178819</v>
      </c>
      <c r="AA156" s="22">
        <f>'Cumulative Cases'!O157</f>
        <v>0</v>
      </c>
      <c r="AB156" s="39"/>
      <c r="AC156" s="22">
        <f>'Cumulative Cases'!P157</f>
        <v>3513039</v>
      </c>
      <c r="AD156" s="39">
        <f t="shared" si="343"/>
        <v>1.2252353179655942</v>
      </c>
      <c r="AE156" s="45">
        <f>'Cumulative Cases'!Q157</f>
        <v>946976</v>
      </c>
      <c r="AF156" s="15">
        <f t="shared" si="344"/>
        <v>0.51692697000125254</v>
      </c>
      <c r="AG156" s="45">
        <f>'Cumulative Cases'!R157</f>
        <v>254520</v>
      </c>
      <c r="AH156" s="15">
        <f t="shared" si="345"/>
        <v>0</v>
      </c>
    </row>
    <row r="157" spans="2:35" x14ac:dyDescent="0.3">
      <c r="B157" s="2">
        <v>44065</v>
      </c>
      <c r="C157" s="21">
        <f>'Cumulative Cases'!C158</f>
        <v>84939</v>
      </c>
      <c r="D157" s="38">
        <f t="shared" si="332"/>
        <v>2.5907651000388613E-2</v>
      </c>
      <c r="E157" s="21">
        <f>'Cumulative Cases'!D158</f>
        <v>258136</v>
      </c>
      <c r="F157" s="38">
        <f t="shared" si="333"/>
        <v>0.41662614513838914</v>
      </c>
      <c r="G157" s="22">
        <f>'Cumulative Cases'!E158</f>
        <v>386054</v>
      </c>
      <c r="H157" s="39">
        <f t="shared" si="334"/>
        <v>0</v>
      </c>
      <c r="I157" s="22">
        <f>'Cumulative Cases'!F158</f>
        <v>5814836</v>
      </c>
      <c r="J157" s="39">
        <f t="shared" si="335"/>
        <v>0.86041652103792543</v>
      </c>
      <c r="K157" s="22">
        <f>'Cumulative Cases'!G158</f>
        <v>234400</v>
      </c>
      <c r="L157" s="39">
        <f t="shared" si="336"/>
        <v>0</v>
      </c>
      <c r="M157" s="22">
        <f>'Cumulative Cases'!H158</f>
        <v>356792</v>
      </c>
      <c r="N157" s="39">
        <f t="shared" si="337"/>
        <v>0.57164763053748402</v>
      </c>
      <c r="O157" s="22">
        <f>'Cumulative Cases'!I158</f>
        <v>233363</v>
      </c>
      <c r="P157" s="39">
        <f t="shared" si="338"/>
        <v>0.84962207807361378</v>
      </c>
      <c r="Q157" s="22">
        <f>'Cumulative Cases'!J158</f>
        <v>0</v>
      </c>
      <c r="R157" s="39"/>
      <c r="S157" s="22">
        <f>'Cumulative Cases'!K158</f>
        <v>324601</v>
      </c>
      <c r="T157" s="39">
        <f t="shared" si="339"/>
        <v>0.39837556794808748</v>
      </c>
      <c r="U157" s="22">
        <f>'Cumulative Cases'!L158</f>
        <v>124585</v>
      </c>
      <c r="V157" s="39">
        <f t="shared" si="340"/>
        <v>0.39162281726685955</v>
      </c>
      <c r="W157" s="22">
        <f>'Cumulative Cases'!M158</f>
        <v>3042219</v>
      </c>
      <c r="X157" s="39">
        <f t="shared" si="341"/>
        <v>2.3545917466149211</v>
      </c>
      <c r="Y157" s="22">
        <f>'Cumulative Cases'!N158</f>
        <v>62046</v>
      </c>
      <c r="Z157" s="39">
        <f t="shared" si="342"/>
        <v>1.6048210133298397</v>
      </c>
      <c r="AA157" s="22">
        <f>'Cumulative Cases'!O158</f>
        <v>0</v>
      </c>
      <c r="AB157" s="39"/>
      <c r="AC157" s="22">
        <f>'Cumulative Cases'!P158</f>
        <v>3544389</v>
      </c>
      <c r="AD157" s="39">
        <f t="shared" si="343"/>
        <v>0.89238975143743071</v>
      </c>
      <c r="AE157" s="45">
        <f>'Cumulative Cases'!Q158</f>
        <v>951897</v>
      </c>
      <c r="AF157" s="15">
        <f t="shared" si="344"/>
        <v>0.51965414118203634</v>
      </c>
      <c r="AG157" s="45">
        <f>'Cumulative Cases'!R158</f>
        <v>257032</v>
      </c>
      <c r="AH157" s="15">
        <f t="shared" si="345"/>
        <v>0.98695583844098689</v>
      </c>
    </row>
    <row r="158" spans="2:35" x14ac:dyDescent="0.3">
      <c r="B158" s="2">
        <v>44066</v>
      </c>
      <c r="C158" s="21">
        <f>'Cumulative Cases'!C159</f>
        <v>84951</v>
      </c>
      <c r="D158" s="38">
        <f t="shared" si="332"/>
        <v>1.4127785822766928E-2</v>
      </c>
      <c r="E158" s="21">
        <f>'Cumulative Cases'!D159</f>
        <v>259345</v>
      </c>
      <c r="F158" s="38">
        <f t="shared" si="333"/>
        <v>0.4683577648991229</v>
      </c>
      <c r="G158" s="22">
        <f>'Cumulative Cases'!E159</f>
        <v>386054</v>
      </c>
      <c r="H158" s="39">
        <f t="shared" si="334"/>
        <v>0</v>
      </c>
      <c r="I158" s="22">
        <f>'Cumulative Cases'!F159</f>
        <v>5848860</v>
      </c>
      <c r="J158" s="39">
        <f t="shared" si="335"/>
        <v>0.58512398286039369</v>
      </c>
      <c r="K158" s="22">
        <f>'Cumulative Cases'!G159</f>
        <v>238002</v>
      </c>
      <c r="L158" s="39">
        <f t="shared" si="336"/>
        <v>1.5366894197952219</v>
      </c>
      <c r="M158" s="22">
        <f>'Cumulative Cases'!H159</f>
        <v>358905</v>
      </c>
      <c r="N158" s="39">
        <f t="shared" si="337"/>
        <v>0.59222179869503799</v>
      </c>
      <c r="O158" s="22">
        <f>'Cumulative Cases'!I159</f>
        <v>233181</v>
      </c>
      <c r="P158" s="39">
        <f t="shared" si="338"/>
        <v>-7.7990084117876432E-2</v>
      </c>
      <c r="Q158" s="22">
        <f>'Cumulative Cases'!J159</f>
        <v>0</v>
      </c>
      <c r="R158" s="39"/>
      <c r="S158" s="22">
        <f>'Cumulative Cases'!K159</f>
        <v>325642</v>
      </c>
      <c r="T158" s="39">
        <f t="shared" si="339"/>
        <v>0.32070141496791449</v>
      </c>
      <c r="U158" s="22">
        <f>'Cumulative Cases'!L159</f>
        <v>124818</v>
      </c>
      <c r="V158" s="39">
        <f t="shared" si="340"/>
        <v>0.18702090941927199</v>
      </c>
      <c r="W158" s="22">
        <f>'Cumulative Cases'!M159</f>
        <v>3080483</v>
      </c>
      <c r="X158" s="39">
        <f t="shared" si="341"/>
        <v>1.2577661240035645</v>
      </c>
      <c r="Y158" s="22">
        <f>'Cumulative Cases'!N159</f>
        <v>62791</v>
      </c>
      <c r="Z158" s="39">
        <f t="shared" si="342"/>
        <v>1.2007220449344036</v>
      </c>
      <c r="AA158" s="22">
        <f>'Cumulative Cases'!O159</f>
        <v>0</v>
      </c>
      <c r="AB158" s="39"/>
      <c r="AC158" s="22">
        <f>'Cumulative Cases'!P159</f>
        <v>3583308</v>
      </c>
      <c r="AD158" s="39">
        <f t="shared" si="343"/>
        <v>1.0980453894874405</v>
      </c>
      <c r="AE158" s="45">
        <f>'Cumulative Cases'!Q159</f>
        <v>956749</v>
      </c>
      <c r="AF158" s="15">
        <f t="shared" si="344"/>
        <v>0.50971901371682016</v>
      </c>
      <c r="AG158" s="45">
        <f>'Cumulative Cases'!R159</f>
        <v>257032</v>
      </c>
      <c r="AH158" s="15">
        <f t="shared" si="345"/>
        <v>0</v>
      </c>
    </row>
    <row r="159" spans="2:35" x14ac:dyDescent="0.3">
      <c r="B159" s="2">
        <v>44067</v>
      </c>
      <c r="C159" s="21">
        <f>'Cumulative Cases'!C160</f>
        <v>84967</v>
      </c>
      <c r="D159" s="38">
        <f t="shared" ref="D159:D164" si="346">((C159-C158)/C158)*100</f>
        <v>1.8834386881849536E-2</v>
      </c>
      <c r="E159" s="21">
        <f>'Cumulative Cases'!D160</f>
        <v>260298</v>
      </c>
      <c r="F159" s="38">
        <f t="shared" ref="F159:F164" si="347">((E159-E158)/E158)*100</f>
        <v>0.36746418862904628</v>
      </c>
      <c r="G159" s="22">
        <f>'Cumulative Cases'!E160</f>
        <v>405436</v>
      </c>
      <c r="H159" s="39">
        <f t="shared" ref="H159:H164" si="348">((G159-G158)/G158)*100</f>
        <v>5.0205411678159013</v>
      </c>
      <c r="I159" s="22">
        <f>'Cumulative Cases'!F160</f>
        <v>5887116</v>
      </c>
      <c r="J159" s="39">
        <f t="shared" ref="J159:J164" si="349">((I159-I158)/I158)*100</f>
        <v>0.65407617894769243</v>
      </c>
      <c r="K159" s="22">
        <f>'Cumulative Cases'!G160</f>
        <v>242899</v>
      </c>
      <c r="L159" s="39">
        <f t="shared" ref="L159:L164" si="350">((K159-K158)/K158)*100</f>
        <v>2.0575457349097905</v>
      </c>
      <c r="M159" s="22">
        <f>'Cumulative Cases'!H160</f>
        <v>361150</v>
      </c>
      <c r="N159" s="39">
        <f t="shared" ref="N159:N164" si="351">((M159-M158)/M158)*100</f>
        <v>0.62551371532856881</v>
      </c>
      <c r="O159" s="22">
        <f>'Cumulative Cases'!I160</f>
        <v>235619</v>
      </c>
      <c r="P159" s="39">
        <f t="shared" ref="P159:P164" si="352">((O159-O158)/O158)*100</f>
        <v>1.045539730938627</v>
      </c>
      <c r="Q159" s="22">
        <f>'Cumulative Cases'!J160</f>
        <v>0</v>
      </c>
      <c r="R159" s="39"/>
      <c r="S159" s="22">
        <f>'Cumulative Cases'!K160</f>
        <v>326614</v>
      </c>
      <c r="T159" s="39">
        <f t="shared" ref="T159:T164" si="353">((S159-S158)/S158)*100</f>
        <v>0.29848729586478401</v>
      </c>
      <c r="U159" s="22">
        <f>'Cumulative Cases'!L160</f>
        <v>125069</v>
      </c>
      <c r="V159" s="39">
        <f t="shared" ref="V159:V164" si="354">((U159-U158)/U158)*100</f>
        <v>0.2010927911038472</v>
      </c>
      <c r="W159" s="22">
        <f>'Cumulative Cases'!M160</f>
        <v>3155651</v>
      </c>
      <c r="X159" s="39">
        <f t="shared" ref="X159:X164" si="355">((W159-W158)/W158)*100</f>
        <v>2.4401368226995572</v>
      </c>
      <c r="Y159" s="22">
        <f>'Cumulative Cases'!N160</f>
        <v>63284</v>
      </c>
      <c r="Z159" s="39">
        <f t="shared" ref="Z159:Z164" si="356">((Y159-Y158)/Y158)*100</f>
        <v>0.78514436782341424</v>
      </c>
      <c r="AA159" s="22">
        <f>'Cumulative Cases'!O160</f>
        <v>0</v>
      </c>
      <c r="AB159" s="39"/>
      <c r="AC159" s="22">
        <f>'Cumulative Cases'!P160</f>
        <v>3605783</v>
      </c>
      <c r="AD159" s="39">
        <f t="shared" ref="AD159:AD164" si="357">((AC159-AC158)/AC158)*100</f>
        <v>0.62721373658083535</v>
      </c>
      <c r="AE159" s="45">
        <f>'Cumulative Cases'!Q160</f>
        <v>961493</v>
      </c>
      <c r="AF159" s="15">
        <f t="shared" ref="AF159:AF164" si="358">((AE159-AE158)/AE158)*100</f>
        <v>0.49584582790261605</v>
      </c>
      <c r="AG159" s="45">
        <f>'Cumulative Cases'!R160</f>
        <v>258249</v>
      </c>
      <c r="AH159" s="15">
        <f t="shared" ref="AH159:AH164" si="359">((AG159-AG158)/AG158)*100</f>
        <v>0.47348190108624605</v>
      </c>
    </row>
    <row r="160" spans="2:35" x14ac:dyDescent="0.3">
      <c r="B160" s="2">
        <v>44068</v>
      </c>
      <c r="C160" s="21">
        <f>'Cumulative Cases'!C161</f>
        <v>84981</v>
      </c>
      <c r="D160" s="38">
        <f t="shared" si="346"/>
        <v>1.6476985182482612E-2</v>
      </c>
      <c r="E160" s="21">
        <f>'Cumulative Cases'!D161</f>
        <v>261174</v>
      </c>
      <c r="F160" s="38">
        <f t="shared" si="347"/>
        <v>0.33653735334117052</v>
      </c>
      <c r="G160" s="22">
        <f>'Cumulative Cases'!E161</f>
        <v>412553</v>
      </c>
      <c r="H160" s="39">
        <f t="shared" si="348"/>
        <v>1.7553941929182411</v>
      </c>
      <c r="I160" s="22">
        <f>'Cumulative Cases'!F161</f>
        <v>5924741</v>
      </c>
      <c r="J160" s="39">
        <f t="shared" si="349"/>
        <v>0.63910750187358289</v>
      </c>
      <c r="K160" s="22">
        <f>'Cumulative Cases'!G161</f>
        <v>244854</v>
      </c>
      <c r="L160" s="39">
        <f t="shared" si="350"/>
        <v>0.80486127979118893</v>
      </c>
      <c r="M160" s="22">
        <f>'Cumulative Cases'!H161</f>
        <v>363363</v>
      </c>
      <c r="N160" s="39">
        <f t="shared" si="351"/>
        <v>0.61276477917762706</v>
      </c>
      <c r="O160" s="22">
        <f>'Cumulative Cases'!I161</f>
        <v>236906</v>
      </c>
      <c r="P160" s="39">
        <f t="shared" si="352"/>
        <v>0.54622080562263653</v>
      </c>
      <c r="Q160" s="22">
        <f>'Cumulative Cases'!J161</f>
        <v>0</v>
      </c>
      <c r="R160" s="39"/>
      <c r="S160" s="22">
        <f>'Cumulative Cases'!K161</f>
        <v>327798</v>
      </c>
      <c r="T160" s="39">
        <f t="shared" si="353"/>
        <v>0.36250742466642583</v>
      </c>
      <c r="U160" s="22">
        <f>'Cumulative Cases'!L161</f>
        <v>125810</v>
      </c>
      <c r="V160" s="39">
        <f t="shared" si="354"/>
        <v>0.5924729549288793</v>
      </c>
      <c r="W160" s="22">
        <f>'Cumulative Cases'!M161</f>
        <v>3228365</v>
      </c>
      <c r="X160" s="39">
        <f t="shared" si="355"/>
        <v>2.3042472060440145</v>
      </c>
      <c r="Y160" s="22">
        <f>'Cumulative Cases'!N161</f>
        <v>64002</v>
      </c>
      <c r="Z160" s="39">
        <f t="shared" si="356"/>
        <v>1.1345679792680614</v>
      </c>
      <c r="AA160" s="22">
        <f>'Cumulative Cases'!O161</f>
        <v>0</v>
      </c>
      <c r="AB160" s="39"/>
      <c r="AC160" s="22">
        <f>'Cumulative Cases'!P161</f>
        <v>3636167</v>
      </c>
      <c r="AD160" s="39">
        <f t="shared" si="357"/>
        <v>0.8426463822143484</v>
      </c>
      <c r="AE160" s="45">
        <f>'Cumulative Cases'!Q161</f>
        <v>966189</v>
      </c>
      <c r="AF160" s="15">
        <f t="shared" si="358"/>
        <v>0.48840709188730447</v>
      </c>
      <c r="AG160" s="45">
        <f>'Cumulative Cases'!R161</f>
        <v>261194</v>
      </c>
      <c r="AH160" s="15">
        <f t="shared" si="359"/>
        <v>1.1403722763689308</v>
      </c>
    </row>
    <row r="161" spans="2:34" x14ac:dyDescent="0.3">
      <c r="B161" s="2">
        <v>44069</v>
      </c>
      <c r="C161" s="21">
        <f>'Cumulative Cases'!C162</f>
        <v>84996</v>
      </c>
      <c r="D161" s="38">
        <f t="shared" si="346"/>
        <v>1.7651004342147069E-2</v>
      </c>
      <c r="E161" s="21">
        <f>'Cumulative Cases'!D162</f>
        <v>262540</v>
      </c>
      <c r="F161" s="38">
        <f t="shared" si="347"/>
        <v>0.52302296553255689</v>
      </c>
      <c r="G161" s="22">
        <f>'Cumulative Cases'!E162</f>
        <v>419849</v>
      </c>
      <c r="H161" s="39">
        <f t="shared" si="348"/>
        <v>1.7685000472666541</v>
      </c>
      <c r="I161" s="22">
        <f>'Cumulative Cases'!F162</f>
        <v>5968642</v>
      </c>
      <c r="J161" s="39">
        <f t="shared" si="349"/>
        <v>0.74097753808985067</v>
      </c>
      <c r="K161" s="22">
        <f>'Cumulative Cases'!G162</f>
        <v>248158</v>
      </c>
      <c r="L161" s="39">
        <f t="shared" si="350"/>
        <v>1.3493755462438841</v>
      </c>
      <c r="M161" s="22">
        <f>'Cumulative Cases'!H162</f>
        <v>365606</v>
      </c>
      <c r="N161" s="39">
        <f t="shared" si="351"/>
        <v>0.61728904704111309</v>
      </c>
      <c r="O161" s="22">
        <f>'Cumulative Cases'!I162</f>
        <v>238331</v>
      </c>
      <c r="P161" s="39">
        <f t="shared" si="352"/>
        <v>0.60150439414788981</v>
      </c>
      <c r="Q161" s="22">
        <f>'Cumulative Cases'!J162</f>
        <v>0</v>
      </c>
      <c r="R161" s="39"/>
      <c r="S161" s="22">
        <f>'Cumulative Cases'!K162</f>
        <v>327798</v>
      </c>
      <c r="T161" s="39">
        <f t="shared" si="353"/>
        <v>0</v>
      </c>
      <c r="U161" s="22">
        <f>'Cumulative Cases'!L162</f>
        <v>126057</v>
      </c>
      <c r="V161" s="39">
        <f t="shared" si="354"/>
        <v>0.19632779588268026</v>
      </c>
      <c r="W161" s="22">
        <f>'Cumulative Cases'!M162</f>
        <v>3288693</v>
      </c>
      <c r="X161" s="39">
        <f t="shared" si="355"/>
        <v>1.8686858518166316</v>
      </c>
      <c r="Y161" s="22">
        <f>'Cumulative Cases'!N162</f>
        <v>64904</v>
      </c>
      <c r="Z161" s="39">
        <f t="shared" si="356"/>
        <v>1.4093309584075497</v>
      </c>
      <c r="AA161" s="22">
        <f>'Cumulative Cases'!O162</f>
        <v>0</v>
      </c>
      <c r="AB161" s="39"/>
      <c r="AC161" s="22">
        <f>'Cumulative Cases'!P162</f>
        <v>3683224</v>
      </c>
      <c r="AD161" s="39">
        <f t="shared" si="357"/>
        <v>1.2941374804842571</v>
      </c>
      <c r="AE161" s="45">
        <f>'Cumulative Cases'!Q162</f>
        <v>970865</v>
      </c>
      <c r="AF161" s="15">
        <f t="shared" si="358"/>
        <v>0.48396328254616849</v>
      </c>
      <c r="AG161" s="45">
        <f>'Cumulative Cases'!R162</f>
        <v>262507</v>
      </c>
      <c r="AH161" s="15">
        <f t="shared" si="359"/>
        <v>0.50269148602188407</v>
      </c>
    </row>
    <row r="162" spans="2:34" x14ac:dyDescent="0.3">
      <c r="B162" s="2">
        <v>44070</v>
      </c>
      <c r="C162" s="21">
        <f>'Cumulative Cases'!C163</f>
        <v>85004</v>
      </c>
      <c r="D162" s="38">
        <f t="shared" si="346"/>
        <v>9.4122076333003901E-3</v>
      </c>
      <c r="E162" s="21">
        <f>'Cumulative Cases'!D163</f>
        <v>263949</v>
      </c>
      <c r="F162" s="38">
        <f t="shared" si="347"/>
        <v>0.53668012493334349</v>
      </c>
      <c r="G162" s="22">
        <f>'Cumulative Cases'!E163</f>
        <v>429507</v>
      </c>
      <c r="H162" s="39">
        <f t="shared" si="348"/>
        <v>2.3003508404211988</v>
      </c>
      <c r="I162" s="22">
        <f>'Cumulative Cases'!F163</f>
        <v>6016241</v>
      </c>
      <c r="J162" s="39">
        <f t="shared" si="349"/>
        <v>0.79748458694624336</v>
      </c>
      <c r="K162" s="22">
        <f>'Cumulative Cases'!G163</f>
        <v>253587</v>
      </c>
      <c r="L162" s="39">
        <f t="shared" si="350"/>
        <v>2.1877191144351582</v>
      </c>
      <c r="M162" s="22">
        <f>'Cumulative Cases'!H163</f>
        <v>367796</v>
      </c>
      <c r="N162" s="39">
        <f t="shared" si="351"/>
        <v>0.59900548678085153</v>
      </c>
      <c r="O162" s="22">
        <f>'Cumulative Cases'!I163</f>
        <v>240018</v>
      </c>
      <c r="P162" s="39">
        <f t="shared" si="352"/>
        <v>0.7078390977254323</v>
      </c>
      <c r="Q162" s="22">
        <f>'Cumulative Cases'!J163</f>
        <v>0</v>
      </c>
      <c r="R162" s="39"/>
      <c r="S162" s="22">
        <f>'Cumulative Cases'!K163</f>
        <v>330368</v>
      </c>
      <c r="T162" s="39">
        <f t="shared" si="353"/>
        <v>0.78401942659808777</v>
      </c>
      <c r="U162" s="22">
        <f>'Cumulative Cases'!L163</f>
        <v>126646</v>
      </c>
      <c r="V162" s="39">
        <f t="shared" si="354"/>
        <v>0.46724894293851194</v>
      </c>
      <c r="W162" s="22">
        <f>'Cumulative Cases'!M163</f>
        <v>3382152</v>
      </c>
      <c r="X162" s="39">
        <f t="shared" si="355"/>
        <v>2.8418280453663507</v>
      </c>
      <c r="Y162" s="22">
        <f>'Cumulative Cases'!N163</f>
        <v>65769</v>
      </c>
      <c r="Z162" s="39">
        <f t="shared" si="356"/>
        <v>1.3327375816590656</v>
      </c>
      <c r="AA162" s="22">
        <f>'Cumulative Cases'!O163</f>
        <v>0</v>
      </c>
      <c r="AB162" s="39"/>
      <c r="AC162" s="22">
        <f>'Cumulative Cases'!P163</f>
        <v>3731022</v>
      </c>
      <c r="AD162" s="39">
        <f t="shared" si="357"/>
        <v>1.2977217785288107</v>
      </c>
      <c r="AE162" s="45">
        <f>'Cumulative Cases'!Q163</f>
        <v>975576</v>
      </c>
      <c r="AF162" s="15">
        <f t="shared" si="358"/>
        <v>0.48523739139839217</v>
      </c>
      <c r="AG162" s="45">
        <f>'Cumulative Cases'!R163</f>
        <v>263998</v>
      </c>
      <c r="AH162" s="15">
        <f t="shared" si="359"/>
        <v>0.56798485373723373</v>
      </c>
    </row>
    <row r="163" spans="2:34" x14ac:dyDescent="0.3">
      <c r="B163" s="2">
        <v>44071</v>
      </c>
      <c r="C163" s="21">
        <f>'Cumulative Cases'!C164</f>
        <v>85013</v>
      </c>
      <c r="D163" s="38">
        <f t="shared" si="346"/>
        <v>1.0587737047668345E-2</v>
      </c>
      <c r="E163" s="21">
        <f>'Cumulative Cases'!D164</f>
        <v>265409</v>
      </c>
      <c r="F163" s="38">
        <f t="shared" si="347"/>
        <v>0.55313715907239658</v>
      </c>
      <c r="G163" s="22">
        <f>'Cumulative Cases'!E164</f>
        <v>439286</v>
      </c>
      <c r="H163" s="39">
        <f t="shared" si="348"/>
        <v>2.2767964200816286</v>
      </c>
      <c r="I163" s="22">
        <f>'Cumulative Cases'!F164</f>
        <v>6061189</v>
      </c>
      <c r="J163" s="39">
        <f t="shared" si="349"/>
        <v>0.74711102829823473</v>
      </c>
      <c r="K163" s="22">
        <f>'Cumulative Cases'!G164</f>
        <v>259698</v>
      </c>
      <c r="L163" s="39">
        <f t="shared" si="350"/>
        <v>2.4098238474369742</v>
      </c>
      <c r="M163" s="22">
        <f>'Cumulative Cases'!H164</f>
        <v>369911</v>
      </c>
      <c r="N163" s="39">
        <f t="shared" si="351"/>
        <v>0.57504703694439308</v>
      </c>
      <c r="O163" s="22">
        <f>'Cumulative Cases'!I164</f>
        <v>241604</v>
      </c>
      <c r="P163" s="39">
        <f t="shared" si="352"/>
        <v>0.66078377455024206</v>
      </c>
      <c r="Q163" s="22">
        <f>'Cumulative Cases'!J164</f>
        <v>0</v>
      </c>
      <c r="R163" s="39"/>
      <c r="S163" s="22">
        <f>'Cumulative Cases'!K164</f>
        <v>331644</v>
      </c>
      <c r="T163" s="39">
        <f t="shared" si="353"/>
        <v>0.38623595505617975</v>
      </c>
      <c r="U163" s="22">
        <f>'Cumulative Cases'!L164</f>
        <v>126971</v>
      </c>
      <c r="V163" s="39">
        <f t="shared" si="354"/>
        <v>0.25662081708068157</v>
      </c>
      <c r="W163" s="22">
        <f>'Cumulative Cases'!M164</f>
        <v>3455609</v>
      </c>
      <c r="X163" s="39">
        <f t="shared" si="355"/>
        <v>2.1719012037306427</v>
      </c>
      <c r="Y163" s="22">
        <f>'Cumulative Cases'!N164</f>
        <v>66646</v>
      </c>
      <c r="Z163" s="39">
        <f t="shared" si="356"/>
        <v>1.3334549711870334</v>
      </c>
      <c r="AA163" s="22">
        <f>'Cumulative Cases'!O164</f>
        <v>0</v>
      </c>
      <c r="AB163" s="39"/>
      <c r="AC163" s="22">
        <f>'Cumulative Cases'!P164</f>
        <v>3772945</v>
      </c>
      <c r="AD163" s="39">
        <f t="shared" si="357"/>
        <v>1.1236331493086882</v>
      </c>
      <c r="AE163" s="45">
        <f>'Cumulative Cases'!Q164</f>
        <v>980405</v>
      </c>
      <c r="AF163" s="15">
        <f t="shared" si="358"/>
        <v>0.49498962664108176</v>
      </c>
      <c r="AG163" s="45">
        <f>'Cumulative Cases'!R164</f>
        <v>265515</v>
      </c>
      <c r="AH163" s="15">
        <f t="shared" si="359"/>
        <v>0.57462556534519194</v>
      </c>
    </row>
    <row r="164" spans="2:34" x14ac:dyDescent="0.3">
      <c r="B164" s="2">
        <v>44072</v>
      </c>
      <c r="C164" s="21">
        <f>'Cumulative Cases'!C165</f>
        <v>85022</v>
      </c>
      <c r="D164" s="38">
        <f t="shared" si="346"/>
        <v>1.0586616164586593E-2</v>
      </c>
      <c r="E164" s="21">
        <f>'Cumulative Cases'!D165</f>
        <v>266853</v>
      </c>
      <c r="F164" s="38">
        <f t="shared" si="347"/>
        <v>0.54406595104159994</v>
      </c>
      <c r="G164" s="22">
        <f>'Cumulative Cases'!E165</f>
        <v>439286</v>
      </c>
      <c r="H164" s="39">
        <f t="shared" si="348"/>
        <v>0</v>
      </c>
      <c r="I164" s="22">
        <f>'Cumulative Cases'!F165</f>
        <v>6115496</v>
      </c>
      <c r="J164" s="39">
        <f t="shared" si="349"/>
        <v>0.89597932022908378</v>
      </c>
      <c r="K164" s="22">
        <f>'Cumulative Cases'!G165</f>
        <v>272530</v>
      </c>
      <c r="L164" s="39">
        <f t="shared" si="350"/>
        <v>4.9411239208619246</v>
      </c>
      <c r="M164" s="22">
        <f>'Cumulative Cases'!H165</f>
        <v>371816</v>
      </c>
      <c r="N164" s="39">
        <f t="shared" si="351"/>
        <v>0.51498874053488541</v>
      </c>
      <c r="O164" s="22">
        <f>'Cumulative Cases'!I165</f>
        <v>242515</v>
      </c>
      <c r="P164" s="39">
        <f t="shared" si="352"/>
        <v>0.37706329365407859</v>
      </c>
      <c r="Q164" s="22">
        <f>'Cumulative Cases'!J165</f>
        <v>0</v>
      </c>
      <c r="R164" s="39"/>
      <c r="S164" s="22">
        <f>'Cumulative Cases'!K165</f>
        <v>332752</v>
      </c>
      <c r="T164" s="39">
        <f t="shared" si="353"/>
        <v>0.33409318425781864</v>
      </c>
      <c r="U164" s="22">
        <f>'Cumulative Cases'!L165</f>
        <v>127614</v>
      </c>
      <c r="V164" s="39">
        <f t="shared" si="354"/>
        <v>0.50641485063518443</v>
      </c>
      <c r="W164" s="22">
        <f>'Cumulative Cases'!M165</f>
        <v>3519149</v>
      </c>
      <c r="X164" s="39">
        <f t="shared" si="355"/>
        <v>1.8387496965079093</v>
      </c>
      <c r="Y164" s="22">
        <f>'Cumulative Cases'!N165</f>
        <v>67488</v>
      </c>
      <c r="Z164" s="39">
        <f t="shared" si="356"/>
        <v>1.2633916514119377</v>
      </c>
      <c r="AA164" s="22">
        <f>'Cumulative Cases'!O165</f>
        <v>0</v>
      </c>
      <c r="AB164" s="39"/>
      <c r="AC164" s="22">
        <f>'Cumulative Cases'!P165</f>
        <v>3819077</v>
      </c>
      <c r="AD164" s="39">
        <f t="shared" si="357"/>
        <v>1.2227053402580743</v>
      </c>
      <c r="AE164" s="45">
        <f>'Cumulative Cases'!Q165</f>
        <v>985346</v>
      </c>
      <c r="AF164" s="15">
        <f t="shared" si="358"/>
        <v>0.50397539792228718</v>
      </c>
      <c r="AG164" s="45">
        <f>'Cumulative Cases'!R165</f>
        <v>267064</v>
      </c>
      <c r="AH164" s="15">
        <f t="shared" si="359"/>
        <v>0.58339453514867334</v>
      </c>
    </row>
    <row r="165" spans="2:34" x14ac:dyDescent="0.3">
      <c r="B165" s="2">
        <v>44073</v>
      </c>
      <c r="C165" s="21">
        <f>'Cumulative Cases'!C166</f>
        <v>85031</v>
      </c>
      <c r="D165" s="38">
        <f t="shared" ref="D165:D170" si="360">((C165-C164)/C164)*100</f>
        <v>1.0585495518806897E-2</v>
      </c>
      <c r="E165" s="21">
        <f>'Cumulative Cases'!D166</f>
        <v>268218</v>
      </c>
      <c r="F165" s="38">
        <f t="shared" ref="F165:F170" si="361">((E165-E164)/E164)*100</f>
        <v>0.51151757709300627</v>
      </c>
      <c r="G165" s="22">
        <f>'Cumulative Cases'!E166</f>
        <v>439286</v>
      </c>
      <c r="H165" s="39">
        <f t="shared" ref="H165:H170" si="362">((G165-G164)/G164)*100</f>
        <v>0</v>
      </c>
      <c r="I165" s="22">
        <f>'Cumulative Cases'!F166</f>
        <v>6145099</v>
      </c>
      <c r="J165" s="39">
        <f t="shared" ref="J165:J170" si="363">((I165-I164)/I164)*100</f>
        <v>0.48406539714848962</v>
      </c>
      <c r="K165" s="22">
        <f>'Cumulative Cases'!G166</f>
        <v>272530</v>
      </c>
      <c r="L165" s="39">
        <f t="shared" ref="L165:L170" si="364">((K165-K164)/K164)*100</f>
        <v>0</v>
      </c>
      <c r="M165" s="22">
        <f>'Cumulative Cases'!H166</f>
        <v>373570</v>
      </c>
      <c r="N165" s="39">
        <f t="shared" ref="N165:N170" si="365">((M165-M164)/M164)*100</f>
        <v>0.47173870946919982</v>
      </c>
      <c r="O165" s="22">
        <f>'Cumulative Cases'!I166</f>
        <v>242994</v>
      </c>
      <c r="P165" s="39">
        <f t="shared" ref="P165:P170" si="366">((O165-O164)/O164)*100</f>
        <v>0.19751355586252398</v>
      </c>
      <c r="Q165" s="22"/>
      <c r="R165" s="39"/>
      <c r="S165" s="22">
        <f>'Cumulative Cases'!K166</f>
        <v>334467</v>
      </c>
      <c r="T165" s="39">
        <f t="shared" ref="T165:T170" si="367">((S165-S164)/S164)*100</f>
        <v>0.51539885560417364</v>
      </c>
      <c r="U165" s="22">
        <f>'Cumulative Cases'!L166</f>
        <v>127789</v>
      </c>
      <c r="V165" s="39">
        <f t="shared" ref="V165:V170" si="368">((U165-U164)/U164)*100</f>
        <v>0.1371322895607065</v>
      </c>
      <c r="W165" s="22">
        <f>'Cumulative Cases'!M166</f>
        <v>3588098</v>
      </c>
      <c r="X165" s="39">
        <f t="shared" ref="X165:X170" si="369">((W165-W164)/W164)*100</f>
        <v>1.9592520805456093</v>
      </c>
      <c r="Y165" s="22">
        <f>'Cumulative Cases'!N166</f>
        <v>68088</v>
      </c>
      <c r="Z165" s="39">
        <f>((Y165-Y164)/Y164)*100</f>
        <v>0.88904694167852072</v>
      </c>
      <c r="AA165" s="22">
        <f>'Cumulative Cases'!O166</f>
        <v>0</v>
      </c>
      <c r="AB165" s="39"/>
      <c r="AC165" s="22">
        <f>'Cumulative Cases'!P166</f>
        <v>3846965</v>
      </c>
      <c r="AD165" s="39">
        <f t="shared" ref="AD165:AD170" si="370">((AC165-AC164)/AC164)*100</f>
        <v>0.7302287961201096</v>
      </c>
      <c r="AE165" s="45">
        <f>'Cumulative Cases'!Q166</f>
        <v>990326</v>
      </c>
      <c r="AF165" s="15">
        <f t="shared" ref="AF165:AF170" si="371">((AE165-AE164)/AE164)*100</f>
        <v>0.50540622278874625</v>
      </c>
      <c r="AG165" s="45">
        <f>'Cumulative Cases'!R166</f>
        <v>267064</v>
      </c>
      <c r="AH165" s="15">
        <f t="shared" ref="AH165:AH170" si="372">((AG165-AG164)/AG164)*100</f>
        <v>0</v>
      </c>
    </row>
    <row r="166" spans="2:34" x14ac:dyDescent="0.3">
      <c r="B166" s="2">
        <v>44074</v>
      </c>
      <c r="C166" s="21">
        <f>'Cumulative Cases'!C167</f>
        <v>85048</v>
      </c>
      <c r="D166" s="38">
        <f t="shared" si="360"/>
        <v>1.9992708541590715E-2</v>
      </c>
      <c r="E166" s="21">
        <f>'Cumulative Cases'!D167</f>
        <v>269214</v>
      </c>
      <c r="F166" s="38">
        <f t="shared" si="361"/>
        <v>0.3713397311142429</v>
      </c>
      <c r="G166" s="22">
        <f>'Cumulative Cases'!E167</f>
        <v>462858</v>
      </c>
      <c r="H166" s="39">
        <f t="shared" si="362"/>
        <v>5.3659802497689428</v>
      </c>
      <c r="I166" s="22">
        <f>'Cumulative Cases'!F167</f>
        <v>6187387</v>
      </c>
      <c r="J166" s="39">
        <f t="shared" si="363"/>
        <v>0.68815815660577639</v>
      </c>
      <c r="K166" s="22">
        <f>'Cumulative Cases'!G167</f>
        <v>277943</v>
      </c>
      <c r="L166" s="39">
        <f t="shared" si="364"/>
        <v>1.986203353759219</v>
      </c>
      <c r="M166" s="22">
        <f>'Cumulative Cases'!H167</f>
        <v>375212</v>
      </c>
      <c r="N166" s="39">
        <f t="shared" si="365"/>
        <v>0.43954278983858441</v>
      </c>
      <c r="O166" s="22">
        <f>'Cumulative Cases'!I167</f>
        <v>244543</v>
      </c>
      <c r="P166" s="39">
        <f t="shared" si="366"/>
        <v>0.63746429953002948</v>
      </c>
      <c r="Q166" s="22"/>
      <c r="R166" s="39"/>
      <c r="S166" s="22">
        <f>'Cumulative Cases'!K167</f>
        <v>335873</v>
      </c>
      <c r="T166" s="39">
        <f t="shared" si="367"/>
        <v>0.42037032053984402</v>
      </c>
      <c r="U166" s="22">
        <f>'Cumulative Cases'!L167</f>
        <v>128194</v>
      </c>
      <c r="V166" s="39">
        <f t="shared" si="368"/>
        <v>0.31692868713269534</v>
      </c>
      <c r="W166" s="22">
        <f>'Cumulative Cases'!M167</f>
        <v>3681073</v>
      </c>
      <c r="X166" s="39">
        <f t="shared" si="369"/>
        <v>2.5912057028542699</v>
      </c>
      <c r="Y166" s="22">
        <f>'Cumulative Cases'!N167</f>
        <v>68516</v>
      </c>
      <c r="Z166" s="39">
        <f>((Y166-Y165)/Y165)*100</f>
        <v>0.62859828457290556</v>
      </c>
      <c r="AA166" s="22">
        <f>'Cumulative Cases'!O167</f>
        <v>0</v>
      </c>
      <c r="AB166" s="39"/>
      <c r="AC166" s="22">
        <f>'Cumulative Cases'!P167</f>
        <v>3862311</v>
      </c>
      <c r="AD166" s="39">
        <f t="shared" si="370"/>
        <v>0.39891186948672519</v>
      </c>
      <c r="AE166" s="45">
        <f>'Cumulative Cases'!Q167</f>
        <v>995319</v>
      </c>
      <c r="AF166" s="15">
        <f t="shared" si="371"/>
        <v>0.50417741228645929</v>
      </c>
      <c r="AG166" s="45">
        <f>'Cumulative Cases'!R167</f>
        <v>270133</v>
      </c>
      <c r="AH166" s="15">
        <f t="shared" si="372"/>
        <v>1.1491627475062156</v>
      </c>
    </row>
    <row r="167" spans="2:34" x14ac:dyDescent="0.3">
      <c r="B167" s="2">
        <v>44075</v>
      </c>
      <c r="C167" s="21">
        <f>'Cumulative Cases'!C168</f>
        <v>85058</v>
      </c>
      <c r="D167" s="38">
        <f t="shared" si="360"/>
        <v>1.1758066033298842E-2</v>
      </c>
      <c r="E167" s="21">
        <f>'Cumulative Cases'!D168</f>
        <v>270189</v>
      </c>
      <c r="F167" s="38">
        <f t="shared" si="361"/>
        <v>0.36216541487441217</v>
      </c>
      <c r="G167" s="22">
        <f>'Cumulative Cases'!E168</f>
        <v>462858</v>
      </c>
      <c r="H167" s="39">
        <f t="shared" si="362"/>
        <v>0</v>
      </c>
      <c r="I167" s="22">
        <f>'Cumulative Cases'!F168</f>
        <v>6224435</v>
      </c>
      <c r="J167" s="39">
        <f t="shared" si="363"/>
        <v>0.59876649060419207</v>
      </c>
      <c r="K167" s="22">
        <f>'Cumulative Cases'!G168</f>
        <v>286007</v>
      </c>
      <c r="L167" s="39">
        <f t="shared" si="364"/>
        <v>2.9013142982553979</v>
      </c>
      <c r="M167" s="22">
        <f>'Cumulative Cases'!H168</f>
        <v>376894</v>
      </c>
      <c r="N167" s="39">
        <f t="shared" si="365"/>
        <v>0.44827990575994375</v>
      </c>
      <c r="O167" s="22">
        <f>'Cumulative Cases'!I168</f>
        <v>245763</v>
      </c>
      <c r="P167" s="39">
        <f t="shared" si="366"/>
        <v>0.49888976580805833</v>
      </c>
      <c r="Q167" s="22"/>
      <c r="R167" s="39"/>
      <c r="S167" s="22">
        <f>'Cumulative Cases'!K168</f>
        <v>337168</v>
      </c>
      <c r="T167" s="39">
        <f t="shared" si="367"/>
        <v>0.38556240007383746</v>
      </c>
      <c r="U167" s="22">
        <f>'Cumulative Cases'!L168</f>
        <v>129182</v>
      </c>
      <c r="V167" s="39">
        <f t="shared" si="368"/>
        <v>0.77070689735869069</v>
      </c>
      <c r="W167" s="22">
        <f>'Cumulative Cases'!M168</f>
        <v>3759515</v>
      </c>
      <c r="X167" s="39">
        <f t="shared" si="369"/>
        <v>2.1309547515085954</v>
      </c>
      <c r="Y167" s="22">
        <f>'Cumulative Cases'!N168</f>
        <v>69154</v>
      </c>
      <c r="Z167" s="39">
        <f>((Y167-Y166)/Y166)*100</f>
        <v>0.93116936190086996</v>
      </c>
      <c r="AA167" s="22">
        <f>'Cumulative Cases'!O168</f>
        <v>0</v>
      </c>
      <c r="AB167" s="39"/>
      <c r="AC167" s="22">
        <f>'Cumulative Cases'!P168</f>
        <v>3919452</v>
      </c>
      <c r="AD167" s="39">
        <f t="shared" si="370"/>
        <v>1.4794510333321165</v>
      </c>
      <c r="AE167" s="45">
        <f>'Cumulative Cases'!Q168</f>
        <v>1000048</v>
      </c>
      <c r="AF167" s="15">
        <f t="shared" si="371"/>
        <v>0.47512405570475397</v>
      </c>
      <c r="AG167" s="45">
        <f>'Cumulative Cases'!R168</f>
        <v>271705</v>
      </c>
      <c r="AH167" s="15">
        <f t="shared" si="372"/>
        <v>0.58193556507350086</v>
      </c>
    </row>
    <row r="168" spans="2:34" x14ac:dyDescent="0.3">
      <c r="B168" s="2">
        <v>44076</v>
      </c>
      <c r="C168" s="21">
        <f>'Cumulative Cases'!C169</f>
        <v>85066</v>
      </c>
      <c r="D168" s="38">
        <f t="shared" si="360"/>
        <v>9.4053469397352395E-3</v>
      </c>
      <c r="E168" s="21">
        <f>'Cumulative Cases'!D169</f>
        <v>271515</v>
      </c>
      <c r="F168" s="38">
        <f t="shared" si="361"/>
        <v>0.49076757380944452</v>
      </c>
      <c r="G168" s="22">
        <f>'Cumulative Cases'!E169</f>
        <v>479554</v>
      </c>
      <c r="H168" s="39">
        <f t="shared" si="362"/>
        <v>3.6071538139126904</v>
      </c>
      <c r="I168" s="22">
        <f>'Cumulative Cases'!F169</f>
        <v>6272257</v>
      </c>
      <c r="J168" s="39">
        <f t="shared" si="363"/>
        <v>0.76829463236422257</v>
      </c>
      <c r="K168" s="22">
        <f>'Cumulative Cases'!G169</f>
        <v>293024</v>
      </c>
      <c r="L168" s="39">
        <f t="shared" si="364"/>
        <v>2.453436454352516</v>
      </c>
      <c r="M168" s="22">
        <f>'Cumulative Cases'!H169</f>
        <v>378752</v>
      </c>
      <c r="N168" s="39">
        <f t="shared" si="365"/>
        <v>0.49297680514945846</v>
      </c>
      <c r="O168" s="22">
        <f>'Cumulative Cases'!I169</f>
        <v>246903</v>
      </c>
      <c r="P168" s="39">
        <f t="shared" si="366"/>
        <v>0.4638615251278671</v>
      </c>
      <c r="Q168" s="22"/>
      <c r="R168" s="39"/>
      <c r="S168" s="22">
        <f>'Cumulative Cases'!K169</f>
        <v>338676</v>
      </c>
      <c r="T168" s="39">
        <f t="shared" si="367"/>
        <v>0.44725478099938309</v>
      </c>
      <c r="U168" s="22">
        <f>'Cumulative Cases'!L169</f>
        <v>129691</v>
      </c>
      <c r="V168" s="39">
        <f t="shared" si="368"/>
        <v>0.39401774240993326</v>
      </c>
      <c r="W168" s="22">
        <f>'Cumulative Cases'!M169</f>
        <v>3847536</v>
      </c>
      <c r="X168" s="39">
        <f t="shared" si="369"/>
        <v>2.3412860435455105</v>
      </c>
      <c r="Y168" s="22">
        <f>'Cumulative Cases'!N169</f>
        <v>69743</v>
      </c>
      <c r="Z168" s="39">
        <f>((Y168-Y167)/Y167)*100</f>
        <v>0.85172224310958144</v>
      </c>
      <c r="AA168" s="22">
        <f>'Cumulative Cases'!O169</f>
        <v>0</v>
      </c>
      <c r="AB168" s="39"/>
      <c r="AC168" s="22">
        <f>'Cumulative Cases'!P169</f>
        <v>3961502</v>
      </c>
      <c r="AD168" s="39">
        <f t="shared" si="370"/>
        <v>1.0728540622515597</v>
      </c>
      <c r="AE168" s="45">
        <f>'Cumulative Cases'!Q169</f>
        <v>1005000</v>
      </c>
      <c r="AF168" s="15">
        <f t="shared" si="371"/>
        <v>0.49517623154088608</v>
      </c>
      <c r="AG168" s="45">
        <f>'Cumulative Cases'!R169</f>
        <v>271705</v>
      </c>
      <c r="AH168" s="15">
        <f t="shared" si="372"/>
        <v>0</v>
      </c>
    </row>
    <row r="169" spans="2:34" x14ac:dyDescent="0.3">
      <c r="B169" s="2">
        <v>44077</v>
      </c>
      <c r="C169" s="21">
        <f>'Cumulative Cases'!C170</f>
        <v>85077</v>
      </c>
      <c r="D169" s="38">
        <f t="shared" si="360"/>
        <v>1.2931135823948463E-2</v>
      </c>
      <c r="E169" s="21">
        <f>'Cumulative Cases'!D170</f>
        <v>272912</v>
      </c>
      <c r="F169" s="38">
        <f t="shared" si="361"/>
        <v>0.51452037640646009</v>
      </c>
      <c r="G169" s="22">
        <f>'Cumulative Cases'!E170</f>
        <v>488513</v>
      </c>
      <c r="H169" s="39">
        <f t="shared" si="362"/>
        <v>1.8681941971081462</v>
      </c>
      <c r="I169" s="22">
        <f>'Cumulative Cases'!F170</f>
        <v>6331877</v>
      </c>
      <c r="J169" s="39">
        <f t="shared" si="363"/>
        <v>0.95053503069150391</v>
      </c>
      <c r="K169" s="22">
        <f>'Cumulative Cases'!G170</f>
        <v>300181</v>
      </c>
      <c r="L169" s="39">
        <f t="shared" si="364"/>
        <v>2.4424620508900294</v>
      </c>
      <c r="M169" s="22">
        <f>'Cumulative Cases'!H170</f>
        <v>380746</v>
      </c>
      <c r="N169" s="39">
        <f t="shared" si="365"/>
        <v>0.52646586684690777</v>
      </c>
      <c r="O169" s="22">
        <f>'Cumulative Cases'!I170</f>
        <v>248840</v>
      </c>
      <c r="P169" s="39">
        <f t="shared" si="366"/>
        <v>0.78451861662272238</v>
      </c>
      <c r="Q169" s="22"/>
      <c r="R169" s="39"/>
      <c r="S169" s="22">
        <f>'Cumulative Cases'!K170</f>
        <v>340411</v>
      </c>
      <c r="T169" s="39">
        <f t="shared" si="367"/>
        <v>0.51228903140464632</v>
      </c>
      <c r="U169" s="22">
        <f>'Cumulative Cases'!L170</f>
        <v>130493</v>
      </c>
      <c r="V169" s="39">
        <f t="shared" si="368"/>
        <v>0.61839294939510059</v>
      </c>
      <c r="W169" s="22">
        <f>'Cumulative Cases'!M170</f>
        <v>3933124</v>
      </c>
      <c r="X169" s="39">
        <f t="shared" si="369"/>
        <v>2.2244886077739103</v>
      </c>
      <c r="Y169" s="22">
        <f>'Cumulative Cases'!N170</f>
        <v>62790</v>
      </c>
      <c r="Z169" s="39">
        <f t="shared" ref="Z169:Z170" si="373">((Y169-Y168)/Y168)*100</f>
        <v>-9.9694593005749681</v>
      </c>
      <c r="AA169" s="22">
        <f>'Cumulative Cases'!O170</f>
        <v>0</v>
      </c>
      <c r="AB169" s="39"/>
      <c r="AC169" s="22">
        <f>'Cumulative Cases'!P170</f>
        <v>4046150</v>
      </c>
      <c r="AD169" s="39">
        <f t="shared" si="370"/>
        <v>2.136765297606817</v>
      </c>
      <c r="AE169" s="45">
        <f>'Cumulative Cases'!Q170</f>
        <v>1009995</v>
      </c>
      <c r="AF169" s="15">
        <f t="shared" si="371"/>
        <v>0.49701492537313435</v>
      </c>
      <c r="AG169" s="45">
        <f>'Cumulative Cases'!R170</f>
        <v>274943</v>
      </c>
      <c r="AH169" s="15">
        <f t="shared" si="372"/>
        <v>1.1917336817504278</v>
      </c>
    </row>
    <row r="170" spans="2:34" x14ac:dyDescent="0.3">
      <c r="B170" s="2">
        <v>44079</v>
      </c>
      <c r="C170" s="21">
        <f>'Cumulative Cases'!C171</f>
        <v>85112</v>
      </c>
      <c r="D170" s="38">
        <f t="shared" si="360"/>
        <v>4.1139203309942758E-2</v>
      </c>
      <c r="E170" s="21">
        <f>'Cumulative Cases'!D171</f>
        <v>276338</v>
      </c>
      <c r="F170" s="38">
        <f t="shared" si="361"/>
        <v>1.2553497097965645</v>
      </c>
      <c r="G170" s="22">
        <f>'Cumulative Cases'!E171</f>
        <v>498989</v>
      </c>
      <c r="H170" s="39">
        <f t="shared" si="362"/>
        <v>2.1444669845019479</v>
      </c>
      <c r="I170" s="22">
        <f>'Cumulative Cases'!F171</f>
        <v>6404456</v>
      </c>
      <c r="J170" s="39">
        <f t="shared" si="363"/>
        <v>1.1462477871885381</v>
      </c>
      <c r="K170" s="22">
        <f>'Cumulative Cases'!G171</f>
        <v>309156</v>
      </c>
      <c r="L170" s="39">
        <f t="shared" si="364"/>
        <v>2.9898627827877182</v>
      </c>
      <c r="M170" s="22">
        <f>'Cumulative Cases'!H171</f>
        <v>384666</v>
      </c>
      <c r="N170" s="39">
        <f t="shared" si="365"/>
        <v>1.0295577629180608</v>
      </c>
      <c r="O170" s="22">
        <f>'Cumulative Cases'!I171</f>
        <v>250636</v>
      </c>
      <c r="P170" s="39">
        <f t="shared" si="366"/>
        <v>0.72174891496543958</v>
      </c>
      <c r="Q170" s="22"/>
      <c r="R170" s="39"/>
      <c r="S170" s="22">
        <f>'Cumulative Cases'!K171</f>
        <v>344164</v>
      </c>
      <c r="T170" s="39">
        <f t="shared" si="367"/>
        <v>1.1024908125765618</v>
      </c>
      <c r="U170" s="22">
        <f>'Cumulative Cases'!L171</f>
        <v>131467</v>
      </c>
      <c r="V170" s="39">
        <f t="shared" si="368"/>
        <v>0.74640019004850833</v>
      </c>
      <c r="W170" s="22">
        <f>'Cumulative Cases'!M171</f>
        <v>4103694</v>
      </c>
      <c r="X170" s="39">
        <f t="shared" si="369"/>
        <v>4.3367562273653206</v>
      </c>
      <c r="Y170" s="22">
        <f>'Cumulative Cases'!N171</f>
        <v>71588</v>
      </c>
      <c r="Z170" s="39">
        <f t="shared" si="373"/>
        <v>14.011785316133144</v>
      </c>
      <c r="AA170" s="22">
        <f>'Cumulative Cases'!O171</f>
        <v>0</v>
      </c>
      <c r="AB170" s="39"/>
      <c r="AC170" s="22">
        <f>'Cumulative Cases'!P171</f>
        <v>4093586</v>
      </c>
      <c r="AD170" s="39">
        <f t="shared" si="370"/>
        <v>1.1723737379978498</v>
      </c>
      <c r="AE170" s="45">
        <f>'Cumulative Cases'!Q171</f>
        <v>1020310</v>
      </c>
      <c r="AF170" s="15">
        <f t="shared" si="371"/>
        <v>1.0212921846147753</v>
      </c>
      <c r="AG170" s="45">
        <f>'Cumulative Cases'!R171</f>
        <v>278228</v>
      </c>
      <c r="AH170" s="15">
        <f t="shared" si="372"/>
        <v>1.1947931025703509</v>
      </c>
    </row>
    <row r="171" spans="2:34" x14ac:dyDescent="0.3">
      <c r="B171" s="2">
        <v>44080</v>
      </c>
      <c r="C171" s="21">
        <f>'Cumulative Cases'!C172</f>
        <v>85122</v>
      </c>
      <c r="D171" s="38">
        <f t="shared" ref="D171:D176" si="374">((C171-C170)/C170)*100</f>
        <v>1.1749224551179622E-2</v>
      </c>
      <c r="E171" s="21">
        <f>'Cumulative Cases'!D172</f>
        <v>277634</v>
      </c>
      <c r="F171" s="38">
        <f t="shared" ref="F171:F176" si="375">((E171-E170)/E170)*100</f>
        <v>0.46899087349550189</v>
      </c>
      <c r="G171" s="22">
        <f>'Cumulative Cases'!E172</f>
        <v>498989</v>
      </c>
      <c r="H171" s="39">
        <f t="shared" ref="H171:H176" si="376">((G171-G170)/G170)*100</f>
        <v>0</v>
      </c>
      <c r="I171" s="22">
        <f>'Cumulative Cases'!F172</f>
        <v>6444645</v>
      </c>
      <c r="J171" s="39">
        <f t="shared" ref="J171:J176" si="377">((I171-I170)/I170)*100</f>
        <v>0.62751621683402925</v>
      </c>
      <c r="K171" s="22">
        <f>'Cumulative Cases'!G172</f>
        <v>324777</v>
      </c>
      <c r="L171" s="39">
        <f t="shared" ref="L171:L176" si="378">((K171-K170)/K170)*100</f>
        <v>5.0527888832822265</v>
      </c>
      <c r="M171" s="22">
        <f>'Cumulative Cases'!H172</f>
        <v>386658</v>
      </c>
      <c r="N171" s="39">
        <f t="shared" ref="N171:N176" si="379">((M171-M170)/M170)*100</f>
        <v>0.51785185069644835</v>
      </c>
      <c r="O171" s="22">
        <f>'Cumulative Cases'!I172</f>
        <v>251351</v>
      </c>
      <c r="P171" s="39">
        <f t="shared" ref="P171:P176" si="380">((O171-O170)/O170)*100</f>
        <v>0.28527426227676789</v>
      </c>
      <c r="Q171" s="22">
        <f>'Cumulative Cases'!J172</f>
        <v>0</v>
      </c>
      <c r="R171" s="39" t="e">
        <f t="shared" ref="R171:R176" si="381">((Q171-Q170)/Q170)*100</f>
        <v>#DIV/0!</v>
      </c>
      <c r="S171" s="22">
        <f>'Cumulative Cases'!K172</f>
        <v>347152</v>
      </c>
      <c r="T171" s="39">
        <f t="shared" ref="T171:T176" si="382">((S171-S170)/S170)*100</f>
        <v>0.86819074627212611</v>
      </c>
      <c r="U171" s="22">
        <f>'Cumulative Cases'!L172</f>
        <v>131858</v>
      </c>
      <c r="V171" s="39">
        <f t="shared" ref="V171:V176" si="383">((U171-U170)/U170)*100</f>
        <v>0.29741303901359278</v>
      </c>
      <c r="W171" s="22">
        <f>'Cumulative Cases'!M172</f>
        <v>4197563</v>
      </c>
      <c r="X171" s="39">
        <f t="shared" ref="X171:X176" si="384">((W171-W170)/W170)*100</f>
        <v>2.2874268890419218</v>
      </c>
      <c r="Y171" s="22">
        <f>'Cumulative Cases'!N172</f>
        <v>72039</v>
      </c>
      <c r="Z171" s="39">
        <f t="shared" ref="Z171:Z176" si="385">((Y171-Y170)/Y170)*100</f>
        <v>0.62999385371850025</v>
      </c>
      <c r="AA171" s="22">
        <f>'Cumulative Cases'!O172</f>
        <v>0</v>
      </c>
      <c r="AB171" s="39" t="e">
        <f t="shared" ref="AB171:AB176" si="386">((AA171-AA170)/AA170)*100</f>
        <v>#DIV/0!</v>
      </c>
      <c r="AC171" s="22">
        <f>'Cumulative Cases'!P172</f>
        <v>4123000</v>
      </c>
      <c r="AD171" s="39">
        <f t="shared" ref="AD171:AD176" si="387">((AC171-AC170)/AC170)*100</f>
        <v>0.71853870909271234</v>
      </c>
      <c r="AE171" s="45">
        <f>'Cumulative Cases'!Q172</f>
        <v>1025505</v>
      </c>
      <c r="AF171" s="15">
        <f t="shared" ref="AF171:AF176" si="388">((AE171-AE170)/AE170)*100</f>
        <v>0.50915898109398128</v>
      </c>
      <c r="AG171" s="45">
        <f>'Cumulative Cases'!R172</f>
        <v>279806</v>
      </c>
      <c r="AH171" s="15">
        <f t="shared" ref="AH171:AH176" si="389">((AG171-AG170)/AG170)*100</f>
        <v>0.56716074586310505</v>
      </c>
    </row>
    <row r="172" spans="2:34" x14ac:dyDescent="0.3">
      <c r="B172" s="2">
        <v>44081</v>
      </c>
      <c r="C172" s="21">
        <f>'Cumulative Cases'!C173</f>
        <v>85134</v>
      </c>
      <c r="D172" s="38">
        <f t="shared" si="374"/>
        <v>1.4097413124691621E-2</v>
      </c>
      <c r="E172" s="21">
        <f>'Cumulative Cases'!D173</f>
        <v>278784</v>
      </c>
      <c r="F172" s="38">
        <f t="shared" si="375"/>
        <v>0.41421439737207977</v>
      </c>
      <c r="G172" s="22">
        <f>'Cumulative Cases'!E173</f>
        <v>525549</v>
      </c>
      <c r="H172" s="39">
        <f t="shared" si="376"/>
        <v>5.3227626260298324</v>
      </c>
      <c r="I172" s="22">
        <f>'Cumulative Cases'!F173</f>
        <v>6473216</v>
      </c>
      <c r="J172" s="39">
        <f t="shared" si="377"/>
        <v>0.44332930673450599</v>
      </c>
      <c r="K172" s="22">
        <f>'Cumulative Cases'!G173</f>
        <v>328980</v>
      </c>
      <c r="L172" s="39">
        <f t="shared" si="378"/>
        <v>1.2941187337773301</v>
      </c>
      <c r="M172" s="22">
        <f>'Cumulative Cases'!H173</f>
        <v>388810</v>
      </c>
      <c r="N172" s="39">
        <f t="shared" si="379"/>
        <v>0.55656419885273289</v>
      </c>
      <c r="O172" s="22">
        <f>'Cumulative Cases'!I173</f>
        <v>253133</v>
      </c>
      <c r="P172" s="39">
        <f t="shared" si="380"/>
        <v>0.7089687329670461</v>
      </c>
      <c r="Q172" s="22">
        <f>'Cumulative Cases'!J173</f>
        <v>0</v>
      </c>
      <c r="R172" s="39" t="e">
        <f t="shared" si="381"/>
        <v>#DIV/0!</v>
      </c>
      <c r="S172" s="22">
        <f>'Cumulative Cases'!K173</f>
        <v>350100</v>
      </c>
      <c r="T172" s="39">
        <f t="shared" si="382"/>
        <v>0.84919574134673004</v>
      </c>
      <c r="U172" s="22">
        <f>'Cumulative Cases'!L173</f>
        <v>132112</v>
      </c>
      <c r="V172" s="39">
        <f t="shared" si="383"/>
        <v>0.19263146718439533</v>
      </c>
      <c r="W172" s="22">
        <f>'Cumulative Cases'!M173</f>
        <v>4260348</v>
      </c>
      <c r="X172" s="39">
        <f t="shared" si="384"/>
        <v>1.4957488428404768</v>
      </c>
      <c r="Y172" s="22">
        <f>'Cumulative Cases'!N173</f>
        <v>72321</v>
      </c>
      <c r="Z172" s="39">
        <f t="shared" si="385"/>
        <v>0.39145462874276432</v>
      </c>
      <c r="AA172" s="22">
        <f>'Cumulative Cases'!O173</f>
        <v>0</v>
      </c>
      <c r="AB172" s="39" t="e">
        <f t="shared" si="386"/>
        <v>#DIV/0!</v>
      </c>
      <c r="AC172" s="22">
        <f>'Cumulative Cases'!P173</f>
        <v>4139357</v>
      </c>
      <c r="AD172" s="39">
        <f t="shared" si="387"/>
        <v>0.39672568518069362</v>
      </c>
      <c r="AE172" s="45">
        <f>'Cumulative Cases'!Q173</f>
        <v>1030690</v>
      </c>
      <c r="AF172" s="15">
        <f t="shared" si="388"/>
        <v>0.50560455580421348</v>
      </c>
      <c r="AG172" s="45">
        <f>'Cumulative Cases'!R173</f>
        <v>281509</v>
      </c>
      <c r="AH172" s="15">
        <f t="shared" si="389"/>
        <v>0.60863598350285553</v>
      </c>
    </row>
    <row r="173" spans="2:34" x14ac:dyDescent="0.3">
      <c r="B173" s="2">
        <v>44082</v>
      </c>
      <c r="C173" s="21">
        <f>'Cumulative Cases'!C174</f>
        <v>85144</v>
      </c>
      <c r="D173" s="38">
        <f t="shared" si="374"/>
        <v>1.1746188361876572E-2</v>
      </c>
      <c r="E173" s="21">
        <f>'Cumulative Cases'!D174</f>
        <v>280153</v>
      </c>
      <c r="F173" s="38">
        <f t="shared" si="375"/>
        <v>0.49106117998163457</v>
      </c>
      <c r="G173" s="22">
        <f>'Cumulative Cases'!E174</f>
        <v>525549</v>
      </c>
      <c r="H173" s="39">
        <f t="shared" si="376"/>
        <v>0</v>
      </c>
      <c r="I173" s="22">
        <f>'Cumulative Cases'!F174</f>
        <v>6491842</v>
      </c>
      <c r="J173" s="39">
        <f t="shared" si="377"/>
        <v>0.28773951000553666</v>
      </c>
      <c r="K173" s="22">
        <f>'Cumulative Cases'!G174</f>
        <v>328980</v>
      </c>
      <c r="L173" s="39">
        <f t="shared" si="378"/>
        <v>0</v>
      </c>
      <c r="M173" s="22">
        <f>'Cumulative Cases'!H174</f>
        <v>391112</v>
      </c>
      <c r="N173" s="39">
        <f t="shared" si="379"/>
        <v>0.59206296134358682</v>
      </c>
      <c r="O173" s="22">
        <f>'Cumulative Cases'!I174</f>
        <v>254751</v>
      </c>
      <c r="P173" s="39">
        <f t="shared" si="380"/>
        <v>0.63918967499298784</v>
      </c>
      <c r="Q173" s="22">
        <f>'Cumulative Cases'!J174</f>
        <v>0</v>
      </c>
      <c r="R173" s="39" t="e">
        <f t="shared" si="381"/>
        <v>#DIV/0!</v>
      </c>
      <c r="S173" s="22">
        <f>'Cumulative Cases'!K174</f>
        <v>350100</v>
      </c>
      <c r="T173" s="39">
        <f t="shared" si="382"/>
        <v>0</v>
      </c>
      <c r="U173" s="22">
        <f>'Cumulative Cases'!L174</f>
        <v>132680</v>
      </c>
      <c r="V173" s="39">
        <f t="shared" si="383"/>
        <v>0.42993823422550559</v>
      </c>
      <c r="W173" s="22">
        <f>'Cumulative Cases'!M174</f>
        <v>4334622</v>
      </c>
      <c r="X173" s="39">
        <f t="shared" si="384"/>
        <v>1.7433787099082048</v>
      </c>
      <c r="Y173" s="22">
        <f>'Cumulative Cases'!N174</f>
        <v>72833</v>
      </c>
      <c r="Z173" s="39">
        <f t="shared" si="385"/>
        <v>0.70795481257172876</v>
      </c>
      <c r="AA173" s="22">
        <f>'Cumulative Cases'!O174</f>
        <v>0</v>
      </c>
      <c r="AB173" s="39" t="e">
        <f t="shared" si="386"/>
        <v>#DIV/0!</v>
      </c>
      <c r="AC173" s="22">
        <f>'Cumulative Cases'!P174</f>
        <v>4147794</v>
      </c>
      <c r="AD173" s="39">
        <f t="shared" si="387"/>
        <v>0.2038239272428061</v>
      </c>
      <c r="AE173" s="45">
        <f>'Cumulative Cases'!Q174</f>
        <v>1035789</v>
      </c>
      <c r="AF173" s="15">
        <f t="shared" si="388"/>
        <v>0.49471713124217753</v>
      </c>
      <c r="AG173" s="45">
        <f>'Cumulative Cases'!R174</f>
        <v>281509</v>
      </c>
      <c r="AH173" s="15">
        <f t="shared" si="389"/>
        <v>0</v>
      </c>
    </row>
    <row r="174" spans="2:34" x14ac:dyDescent="0.3">
      <c r="B174" s="2">
        <v>44083</v>
      </c>
      <c r="C174" s="21">
        <f>'Cumulative Cases'!C175</f>
        <v>85148</v>
      </c>
      <c r="D174" s="38">
        <f t="shared" si="374"/>
        <v>4.6979235178051301E-3</v>
      </c>
      <c r="E174" s="21">
        <f>'Cumulative Cases'!D175</f>
        <v>281583</v>
      </c>
      <c r="F174" s="38">
        <f t="shared" si="375"/>
        <v>0.51043536924466282</v>
      </c>
      <c r="G174" s="22">
        <f>'Cumulative Cases'!E175</f>
        <v>543379</v>
      </c>
      <c r="H174" s="39">
        <f t="shared" si="376"/>
        <v>3.3926427412096687</v>
      </c>
      <c r="I174" s="22">
        <f>'Cumulative Cases'!F175</f>
        <v>6526938</v>
      </c>
      <c r="J174" s="39">
        <f t="shared" si="377"/>
        <v>0.54061697743105885</v>
      </c>
      <c r="K174" s="22">
        <f>'Cumulative Cases'!G175</f>
        <v>344101</v>
      </c>
      <c r="L174" s="39">
        <f t="shared" si="378"/>
        <v>4.5963280442580094</v>
      </c>
      <c r="M174" s="22">
        <f>'Cumulative Cases'!H175</f>
        <v>393425</v>
      </c>
      <c r="N174" s="39">
        <f t="shared" si="379"/>
        <v>0.59139070138476957</v>
      </c>
      <c r="O174" s="22">
        <f>'Cumulative Cases'!I175</f>
        <v>255680</v>
      </c>
      <c r="P174" s="39">
        <f t="shared" si="380"/>
        <v>0.3646698148388034</v>
      </c>
      <c r="Q174" s="22">
        <f>'Cumulative Cases'!J175</f>
        <v>0</v>
      </c>
      <c r="R174" s="39" t="e">
        <f t="shared" si="381"/>
        <v>#DIV/0!</v>
      </c>
      <c r="S174" s="22">
        <f>'Cumulative Cases'!K175</f>
        <v>355219</v>
      </c>
      <c r="T174" s="39">
        <f t="shared" si="382"/>
        <v>1.4621536703798914</v>
      </c>
      <c r="U174" s="22">
        <f>'Cumulative Cases'!L175</f>
        <v>134077</v>
      </c>
      <c r="V174" s="39">
        <f t="shared" si="383"/>
        <v>1.0529092553512209</v>
      </c>
      <c r="W174" s="22">
        <f>'Cumulative Cases'!M175</f>
        <v>4434825</v>
      </c>
      <c r="X174" s="39">
        <f t="shared" si="384"/>
        <v>2.3116894621953197</v>
      </c>
      <c r="Y174" s="22">
        <f>'Cumulative Cases'!N175</f>
        <v>73337</v>
      </c>
      <c r="Z174" s="39">
        <f t="shared" si="385"/>
        <v>0.69199401370257985</v>
      </c>
      <c r="AA174" s="22">
        <f>'Cumulative Cases'!O175</f>
        <v>0</v>
      </c>
      <c r="AB174" s="39" t="e">
        <f t="shared" si="386"/>
        <v>#DIV/0!</v>
      </c>
      <c r="AC174" s="22">
        <f>'Cumulative Cases'!P175</f>
        <v>4179471</v>
      </c>
      <c r="AD174" s="39">
        <f t="shared" si="387"/>
        <v>0.7637071657849932</v>
      </c>
      <c r="AE174" s="45">
        <f>'Cumulative Cases'!Q175</f>
        <v>1041007</v>
      </c>
      <c r="AF174" s="15">
        <f t="shared" si="388"/>
        <v>0.50377055558612804</v>
      </c>
      <c r="AG174" s="45">
        <f>'Cumulative Cases'!R175</f>
        <v>284943</v>
      </c>
      <c r="AH174" s="15">
        <f t="shared" si="389"/>
        <v>1.2198544273895329</v>
      </c>
    </row>
    <row r="175" spans="2:34" x14ac:dyDescent="0.3">
      <c r="B175" s="2">
        <v>44084</v>
      </c>
      <c r="C175" s="21">
        <f>'Cumulative Cases'!C176</f>
        <v>85153</v>
      </c>
      <c r="D175" s="38">
        <f t="shared" si="374"/>
        <v>5.872128529149246E-3</v>
      </c>
      <c r="E175" s="21">
        <f>'Cumulative Cases'!D176</f>
        <v>283180</v>
      </c>
      <c r="F175" s="38">
        <f t="shared" si="375"/>
        <v>0.56715071577474485</v>
      </c>
      <c r="G175" s="22">
        <f>'Cumulative Cases'!E176</f>
        <v>543379</v>
      </c>
      <c r="H175" s="39">
        <f t="shared" si="376"/>
        <v>0</v>
      </c>
      <c r="I175" s="22">
        <f>'Cumulative Cases'!F176</f>
        <v>6559509</v>
      </c>
      <c r="J175" s="39">
        <f t="shared" si="377"/>
        <v>0.49902419787042562</v>
      </c>
      <c r="K175" s="22">
        <f>'Cumulative Cases'!G176</f>
        <v>344101</v>
      </c>
      <c r="L175" s="39">
        <f t="shared" si="378"/>
        <v>0</v>
      </c>
      <c r="M175" s="22">
        <f>'Cumulative Cases'!H176</f>
        <v>395488</v>
      </c>
      <c r="N175" s="39">
        <f t="shared" si="379"/>
        <v>0.52436932070915676</v>
      </c>
      <c r="O175" s="22">
        <f>'Cumulative Cases'!I176</f>
        <v>257094</v>
      </c>
      <c r="P175" s="39">
        <f t="shared" si="380"/>
        <v>0.55303504380475599</v>
      </c>
      <c r="Q175" s="22">
        <f>'Cumulative Cases'!J176</f>
        <v>0</v>
      </c>
      <c r="R175" s="39" t="e">
        <f t="shared" si="381"/>
        <v>#DIV/0!</v>
      </c>
      <c r="S175" s="22">
        <f>'Cumulative Cases'!K176</f>
        <v>358138</v>
      </c>
      <c r="T175" s="39">
        <f t="shared" si="382"/>
        <v>0.82174658450139204</v>
      </c>
      <c r="U175" s="22">
        <f>'Cumulative Cases'!L176</f>
        <v>134653</v>
      </c>
      <c r="V175" s="39">
        <f t="shared" si="383"/>
        <v>0.42960388433512087</v>
      </c>
      <c r="W175" s="22">
        <f>'Cumulative Cases'!M176</f>
        <v>4550180</v>
      </c>
      <c r="X175" s="39">
        <f t="shared" si="384"/>
        <v>2.6011172932415598</v>
      </c>
      <c r="Y175" s="22">
        <f>'Cumulative Cases'!N176</f>
        <v>74043</v>
      </c>
      <c r="Z175" s="39">
        <f t="shared" si="385"/>
        <v>0.96267913877033429</v>
      </c>
      <c r="AA175" s="22">
        <f>'Cumulative Cases'!O176</f>
        <v>0</v>
      </c>
      <c r="AB175" s="39" t="e">
        <f t="shared" si="386"/>
        <v>#DIV/0!</v>
      </c>
      <c r="AC175" s="22">
        <f>'Cumulative Cases'!P176</f>
        <v>4210556</v>
      </c>
      <c r="AD175" s="39">
        <f t="shared" si="387"/>
        <v>0.74375441293886235</v>
      </c>
      <c r="AE175" s="45">
        <f>'Cumulative Cases'!Q176</f>
        <v>1046370</v>
      </c>
      <c r="AF175" s="15">
        <f t="shared" si="388"/>
        <v>0.51517424954875424</v>
      </c>
      <c r="AG175" s="45">
        <f>'Cumulative Cases'!R176</f>
        <v>284943</v>
      </c>
      <c r="AH175" s="15">
        <f t="shared" si="389"/>
        <v>0</v>
      </c>
    </row>
    <row r="176" spans="2:34" x14ac:dyDescent="0.3">
      <c r="B176" s="2">
        <v>44085</v>
      </c>
      <c r="C176" s="21">
        <f>'Cumulative Cases'!C177</f>
        <v>85168</v>
      </c>
      <c r="D176" s="38">
        <f t="shared" si="374"/>
        <v>1.761535119138492E-2</v>
      </c>
      <c r="E176" s="21">
        <f>'Cumulative Cases'!D177</f>
        <v>284796</v>
      </c>
      <c r="F176" s="38">
        <f t="shared" si="375"/>
        <v>0.57066176989900419</v>
      </c>
      <c r="G176" s="22">
        <f>'Cumulative Cases'!E177</f>
        <v>566326</v>
      </c>
      <c r="H176" s="39">
        <f t="shared" si="376"/>
        <v>4.2230192922435359</v>
      </c>
      <c r="I176" s="22">
        <f>'Cumulative Cases'!F177</f>
        <v>6606679</v>
      </c>
      <c r="J176" s="39">
        <f t="shared" si="377"/>
        <v>0.71910870158117013</v>
      </c>
      <c r="K176" s="22">
        <f>'Cumulative Cases'!G177</f>
        <v>353944</v>
      </c>
      <c r="L176" s="39">
        <f t="shared" si="378"/>
        <v>2.86049735397456</v>
      </c>
      <c r="M176" s="22">
        <f>'Cumulative Cases'!H177</f>
        <v>397801</v>
      </c>
      <c r="N176" s="39">
        <f t="shared" si="379"/>
        <v>0.58484707500606847</v>
      </c>
      <c r="O176" s="22">
        <f>'Cumulative Cases'!I177</f>
        <v>259530</v>
      </c>
      <c r="P176" s="39">
        <f t="shared" si="380"/>
        <v>0.94751336087189908</v>
      </c>
      <c r="Q176" s="22">
        <f>'Cumulative Cases'!J177</f>
        <v>0</v>
      </c>
      <c r="R176" s="39" t="e">
        <f t="shared" si="381"/>
        <v>#DIV/0!</v>
      </c>
      <c r="S176" s="22">
        <f>'Cumulative Cases'!K177</f>
        <v>361677</v>
      </c>
      <c r="T176" s="39">
        <f t="shared" si="382"/>
        <v>0.98816657266193475</v>
      </c>
      <c r="U176" s="22">
        <f>'Cumulative Cases'!L177</f>
        <v>135356</v>
      </c>
      <c r="V176" s="39">
        <f t="shared" si="383"/>
        <v>0.52208268660928459</v>
      </c>
      <c r="W176" s="22">
        <f>'Cumulative Cases'!M177</f>
        <v>4653455</v>
      </c>
      <c r="X176" s="39">
        <f t="shared" si="384"/>
        <v>2.2696904298291498</v>
      </c>
      <c r="Y176" s="22">
        <f>'Cumulative Cases'!N177</f>
        <v>74688</v>
      </c>
      <c r="Z176" s="39">
        <f t="shared" si="385"/>
        <v>0.87111543292411175</v>
      </c>
      <c r="AA176" s="22">
        <f>'Cumulative Cases'!O177</f>
        <v>0</v>
      </c>
      <c r="AB176" s="39" t="e">
        <f t="shared" si="386"/>
        <v>#DIV/0!</v>
      </c>
      <c r="AC176" s="22">
        <f>'Cumulative Cases'!P177</f>
        <v>4251455</v>
      </c>
      <c r="AD176" s="39">
        <f t="shared" si="387"/>
        <v>0.9713444020219657</v>
      </c>
      <c r="AE176" s="45">
        <f>'Cumulative Cases'!Q177</f>
        <v>1051874</v>
      </c>
      <c r="AF176" s="15">
        <f t="shared" si="388"/>
        <v>0.5260089643242829</v>
      </c>
      <c r="AG176" s="45">
        <f>'Cumulative Cases'!R177</f>
        <v>288126</v>
      </c>
      <c r="AH176" s="15">
        <f t="shared" si="389"/>
        <v>1.1170655183668312</v>
      </c>
    </row>
    <row r="177" spans="2:34" x14ac:dyDescent="0.3">
      <c r="B177" s="2">
        <v>44086</v>
      </c>
      <c r="C177" s="21">
        <f>'Cumulative Cases'!C178</f>
        <v>85174</v>
      </c>
      <c r="D177" s="38">
        <f>((C177-C176)/C176)*100</f>
        <v>7.044899492767237E-3</v>
      </c>
      <c r="E177" s="21">
        <f>'Cumulative Cases'!D178</f>
        <v>286297</v>
      </c>
      <c r="F177" s="38">
        <f>((E177-E176)/E176)*100</f>
        <v>0.52704391915616788</v>
      </c>
      <c r="G177" s="22">
        <f>'Cumulative Cases'!E178</f>
        <v>566326</v>
      </c>
      <c r="H177" s="39">
        <f>((G177-G176)/G176)*100</f>
        <v>0</v>
      </c>
      <c r="I177" s="22">
        <f>'Cumulative Cases'!F178</f>
        <v>6652721</v>
      </c>
      <c r="J177" s="39">
        <f>((I177-I176)/I176)*100</f>
        <v>0.69690081809635374</v>
      </c>
      <c r="K177" s="22">
        <f>'Cumulative Cases'!G178</f>
        <v>363350</v>
      </c>
      <c r="L177" s="39">
        <f>((K177-K176)/K176)*100</f>
        <v>2.6574825396107857</v>
      </c>
      <c r="M177" s="22">
        <f>'Cumulative Cases'!H178</f>
        <v>399940</v>
      </c>
      <c r="N177" s="39">
        <f>((M177-M176)/M176)*100</f>
        <v>0.53770603894912283</v>
      </c>
      <c r="O177" s="22">
        <f>'Cumulative Cases'!I178</f>
        <v>260023</v>
      </c>
      <c r="P177" s="39">
        <f>((O177-O176)/O176)*100</f>
        <v>0.18995877162563096</v>
      </c>
      <c r="Q177" s="22">
        <f>'Cumulative Cases'!J178</f>
        <v>0</v>
      </c>
      <c r="R177" s="39" t="e">
        <f>((Q177-Q176)/Q176)*100</f>
        <v>#DIV/0!</v>
      </c>
      <c r="S177" s="22">
        <f>'Cumulative Cases'!K178</f>
        <v>365174</v>
      </c>
      <c r="T177" s="39">
        <f>((S177-S176)/S176)*100</f>
        <v>0.9668848171158243</v>
      </c>
      <c r="U177" s="22">
        <f>'Cumulative Cases'!L178</f>
        <v>136102</v>
      </c>
      <c r="V177" s="39">
        <f>((U177-U176)/U176)*100</f>
        <v>0.5511392180619995</v>
      </c>
      <c r="W177" s="22">
        <f>'Cumulative Cases'!M178</f>
        <v>4742743</v>
      </c>
      <c r="X177" s="39">
        <f>((W177-W176)/W176)*100</f>
        <v>1.9187463938084712</v>
      </c>
      <c r="Y177" s="22">
        <f>'Cumulative Cases'!N178</f>
        <v>75334</v>
      </c>
      <c r="Z177" s="39">
        <f>((Y177-Y176)/Y176)*100</f>
        <v>0.8649314481576692</v>
      </c>
      <c r="AA177" s="22">
        <f>'Cumulative Cases'!O178</f>
        <v>0</v>
      </c>
      <c r="AB177" s="39" t="e">
        <f>((AA177-AA176)/AA176)*100</f>
        <v>#DIV/0!</v>
      </c>
      <c r="AC177" s="22">
        <f>'Cumulative Cases'!P178</f>
        <v>4297949</v>
      </c>
      <c r="AD177" s="39">
        <f>((AC177-AC176)/AC176)*100</f>
        <v>1.0936020727021691</v>
      </c>
      <c r="AE177" s="45">
        <f>'Cumulative Cases'!Q178</f>
        <v>1057362</v>
      </c>
      <c r="AF177" s="15">
        <f>((AE177-AE176)/AE176)*100</f>
        <v>0.52173549303433675</v>
      </c>
      <c r="AG177" s="45">
        <f>'Cumulative Cases'!R178</f>
        <v>289635</v>
      </c>
      <c r="AH177" s="15">
        <f>((AG177-AG176)/AG176)*100</f>
        <v>0.52372920180754245</v>
      </c>
    </row>
    <row r="178" spans="2:34" x14ac:dyDescent="0.3">
      <c r="B178" s="2">
        <v>44087</v>
      </c>
      <c r="C178" s="21">
        <f>'Cumulative Cases'!C179</f>
        <v>85184</v>
      </c>
      <c r="D178" s="38">
        <f>((C178-C177)/C177)*100</f>
        <v>1.1740672036067344E-2</v>
      </c>
      <c r="E178" s="21">
        <f>'Cumulative Cases'!D179</f>
        <v>287753</v>
      </c>
      <c r="F178" s="38">
        <f>((E178-E177)/E177)*100</f>
        <v>0.50856278619755013</v>
      </c>
      <c r="G178" s="22">
        <f>'Cumulative Cases'!E179</f>
        <v>566326</v>
      </c>
      <c r="H178" s="39">
        <f>((G178-G177)/G177)*100</f>
        <v>0</v>
      </c>
      <c r="I178" s="22">
        <f>'Cumulative Cases'!F179</f>
        <v>6695316</v>
      </c>
      <c r="J178" s="39">
        <f>((I178-I177)/I177)*100</f>
        <v>0.64026433695325569</v>
      </c>
      <c r="K178" s="22">
        <f>'Cumulative Cases'!G179</f>
        <v>381094</v>
      </c>
      <c r="L178" s="39">
        <f>((K178-K177)/K177)*100</f>
        <v>4.8834457134993805</v>
      </c>
      <c r="M178" s="22">
        <f>'Cumulative Cases'!H179</f>
        <v>402029</v>
      </c>
      <c r="N178" s="39">
        <f>((M178-M177)/M177)*100</f>
        <v>0.52232834925238791</v>
      </c>
      <c r="O178" s="22">
        <f>'Cumulative Cases'!I179</f>
        <v>260553</v>
      </c>
      <c r="P178" s="39">
        <f>((O178-O177)/O177)*100</f>
        <v>0.20382812289682067</v>
      </c>
      <c r="Q178" s="22">
        <f>'Cumulative Cases'!J179</f>
        <v>0</v>
      </c>
      <c r="R178" s="39" t="e">
        <f>((Q178-Q177)/Q177)*100</f>
        <v>#DIV/0!</v>
      </c>
      <c r="S178" s="22">
        <f>'Cumulative Cases'!K179</f>
        <v>368504</v>
      </c>
      <c r="T178" s="39">
        <f>((S178-S177)/S177)*100</f>
        <v>0.91189405598427054</v>
      </c>
      <c r="U178" s="22">
        <f>'Cumulative Cases'!L179</f>
        <v>136624</v>
      </c>
      <c r="V178" s="39">
        <f>((U178-U177)/U177)*100</f>
        <v>0.38353587750363699</v>
      </c>
      <c r="W178" s="22">
        <f>'Cumulative Cases'!M179</f>
        <v>4837952</v>
      </c>
      <c r="X178" s="39">
        <f>((W178-W177)/W177)*100</f>
        <v>2.0074669869314024</v>
      </c>
      <c r="Y178" s="22">
        <f>'Cumulative Cases'!N179</f>
        <v>75774</v>
      </c>
      <c r="Z178" s="39">
        <f>((Y178-Y177)/Y177)*100</f>
        <v>0.58406562773780768</v>
      </c>
      <c r="AA178" s="22">
        <f>'Cumulative Cases'!O179</f>
        <v>0</v>
      </c>
      <c r="AB178" s="39" t="e">
        <f>((AA178-AA177)/AA177)*100</f>
        <v>#DIV/0!</v>
      </c>
      <c r="AC178" s="22">
        <f>'Cumulative Cases'!P179</f>
        <v>4319184</v>
      </c>
      <c r="AD178" s="39">
        <f>((AC178-AC177)/AC177)*100</f>
        <v>0.49407287057152149</v>
      </c>
      <c r="AE178" s="45">
        <f>'Cumulative Cases'!Q179</f>
        <v>1062811</v>
      </c>
      <c r="AF178" s="15">
        <f>((AE178-AE177)/AE177)*100</f>
        <v>0.51533911753968842</v>
      </c>
      <c r="AG178" s="45">
        <f>'Cumulative Cases'!R179</f>
        <v>291162</v>
      </c>
      <c r="AH178" s="15">
        <f>((AG178-AG177)/AG177)*100</f>
        <v>0.52721528820757158</v>
      </c>
    </row>
  </sheetData>
  <phoneticPr fontId="4" type="noConversion"/>
  <conditionalFormatting sqref="D1:D68 F1:F68 H1:H62 J1:J68 L1:L68 N1:N68 P1:P68 R1:R68 T1:T68 V1:V68 X1:X68 Z1:Z68 AB1:AB68 AD1:AD68 R70:R1048576 P70:P1048576 N70:N1048576 L70:L80 J70:J1048576 H70:H1048576 F70:F1048576 D70:D1048576 AD70:AD1048576 AB70:AB71 X70:X1048576 V70:V1048576 AB73:AB1048576 H64:H68 L82:L1048576 T70:T113 T115:T1048576 Z70:Z168 Z171:Z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1:D1048576 AI15 F1:F1048576 H1:H62 J1:J1048576 L1:L80 N1:N1048576 P1:P1048576 R1:R1048576 V1:V1048576 X1:X1048576 AB1:AB1048576 AD1:AD1048576 AF1:AF1048576 AH1:AH5 AH15:AH1048576 AH9:AH13 H64:H1048576 L82:L1048576 T1:T113 T115:T1048576 Z1:Z168 Z171:Z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DF17-E839-4D91-B645-F767BBD17AEB}">
  <dimension ref="B2:AH178"/>
  <sheetViews>
    <sheetView topLeftCell="A148" zoomScale="70" zoomScaleNormal="70" workbookViewId="0">
      <selection activeCell="AC177" sqref="AC177:AC178"/>
    </sheetView>
  </sheetViews>
  <sheetFormatPr defaultRowHeight="14.4" x14ac:dyDescent="0.3"/>
  <cols>
    <col min="2" max="2" width="11.5546875" bestFit="1" customWidth="1"/>
    <col min="4" max="4" width="8.88671875" style="15"/>
    <col min="6" max="6" width="8.88671875" style="15"/>
    <col min="8" max="8" width="8.88671875" style="15"/>
    <col min="10" max="10" width="8.88671875" style="15"/>
    <col min="12" max="12" width="8.88671875" style="15"/>
    <col min="14" max="14" width="8.88671875" style="15"/>
    <col min="16" max="16" width="8.88671875" style="15"/>
    <col min="18" max="18" width="8.88671875" style="15"/>
    <col min="20" max="20" width="8.88671875" style="15"/>
    <col min="22" max="22" width="8.88671875" style="15"/>
    <col min="24" max="24" width="8.88671875" style="15"/>
    <col min="29" max="29" width="12" bestFit="1" customWidth="1"/>
    <col min="30" max="30" width="8.88671875" style="15"/>
    <col min="32" max="32" width="8.88671875" style="15"/>
    <col min="34" max="34" width="8.88671875" style="15"/>
  </cols>
  <sheetData>
    <row r="2" spans="2:34" x14ac:dyDescent="0.3">
      <c r="B2" s="6" t="s">
        <v>0</v>
      </c>
      <c r="C2" s="7" t="s">
        <v>3</v>
      </c>
      <c r="D2" s="11" t="s">
        <v>14</v>
      </c>
      <c r="E2" s="7" t="s">
        <v>4</v>
      </c>
      <c r="F2" s="11" t="s">
        <v>17</v>
      </c>
      <c r="G2" s="7" t="s">
        <v>5</v>
      </c>
      <c r="H2" s="11" t="s">
        <v>18</v>
      </c>
      <c r="I2" s="7" t="s">
        <v>6</v>
      </c>
      <c r="J2" s="11" t="s">
        <v>19</v>
      </c>
      <c r="K2" s="7" t="s">
        <v>7</v>
      </c>
      <c r="L2" s="11" t="s">
        <v>20</v>
      </c>
      <c r="M2" s="7" t="s">
        <v>8</v>
      </c>
      <c r="N2" s="11" t="s">
        <v>21</v>
      </c>
      <c r="O2" s="7" t="s">
        <v>9</v>
      </c>
      <c r="P2" s="11" t="s">
        <v>22</v>
      </c>
      <c r="Q2" s="7" t="s">
        <v>10</v>
      </c>
      <c r="R2" s="11" t="s">
        <v>23</v>
      </c>
      <c r="S2" s="7" t="s">
        <v>11</v>
      </c>
      <c r="T2" s="11" t="s">
        <v>24</v>
      </c>
      <c r="U2" s="7" t="s">
        <v>12</v>
      </c>
      <c r="V2" s="11" t="s">
        <v>25</v>
      </c>
      <c r="W2" s="7" t="s">
        <v>13</v>
      </c>
      <c r="X2" s="11" t="s">
        <v>26</v>
      </c>
      <c r="Y2" s="7" t="s">
        <v>29</v>
      </c>
      <c r="Z2" s="11" t="s">
        <v>30</v>
      </c>
      <c r="AA2" s="7" t="s">
        <v>27</v>
      </c>
      <c r="AB2" s="11" t="s">
        <v>31</v>
      </c>
      <c r="AC2" s="7" t="s">
        <v>28</v>
      </c>
      <c r="AD2" s="11" t="s">
        <v>32</v>
      </c>
      <c r="AE2" s="7" t="s">
        <v>42</v>
      </c>
      <c r="AF2" s="11" t="s">
        <v>46</v>
      </c>
      <c r="AG2" s="7" t="s">
        <v>43</v>
      </c>
      <c r="AH2" s="11" t="s">
        <v>47</v>
      </c>
    </row>
    <row r="3" spans="2:34" x14ac:dyDescent="0.3">
      <c r="B3" s="4">
        <v>43906</v>
      </c>
      <c r="C3" s="32">
        <f>Table3[[#This Row],[China]]</f>
        <v>3213</v>
      </c>
      <c r="D3" s="12"/>
      <c r="E3" s="32">
        <f>Table3[[#This Row],[Italy]]</f>
        <v>2158</v>
      </c>
      <c r="F3" s="12"/>
      <c r="G3" s="33">
        <f>Table3[[#This Row],[Spain]]</f>
        <v>336</v>
      </c>
      <c r="H3" s="16"/>
      <c r="I3" s="33">
        <f>Table3[[#This Row],[USA]]</f>
        <v>73</v>
      </c>
      <c r="J3" s="16"/>
      <c r="K3" s="33">
        <f>Table3[[#This Row],[France]]</f>
        <v>127</v>
      </c>
      <c r="L3" s="16"/>
      <c r="M3" s="33">
        <f>Table3[[#This Row],[Iran]]</f>
        <v>853</v>
      </c>
      <c r="N3" s="16"/>
      <c r="O3" s="33">
        <f>Table3[[#This Row],[Germany]]</f>
        <v>15</v>
      </c>
      <c r="P3" s="16"/>
      <c r="Q3" s="33">
        <f>Table3[[#This Row],[South Korea]]</f>
        <v>81</v>
      </c>
      <c r="R3" s="16"/>
      <c r="S3" s="33">
        <f>Table3[[#This Row],[UK]]</f>
        <v>53</v>
      </c>
      <c r="T3" s="16"/>
      <c r="U3" s="33">
        <f>Table3[[#This Row],[Canada]]</f>
        <v>4</v>
      </c>
      <c r="V3" s="16"/>
      <c r="W3" s="33">
        <f>Table3[[#This Row],[India ]]</f>
        <v>2</v>
      </c>
      <c r="X3" s="19"/>
      <c r="Y3" s="31">
        <f>Table3[[#This Row],[Japan]]</f>
        <v>28</v>
      </c>
      <c r="Z3" s="16"/>
      <c r="AA3" s="31">
        <f>Table3[[#This Row],[Australia]]</f>
        <v>6</v>
      </c>
      <c r="AB3" s="16"/>
      <c r="AC3" s="31">
        <v>0</v>
      </c>
      <c r="AD3" s="19"/>
      <c r="AE3" s="40">
        <f>Table3[[#This Row],[Russia]]</f>
        <v>0</v>
      </c>
      <c r="AF3" s="44"/>
      <c r="AG3" s="40">
        <f>Table3[[#This Row],[Turkey]]</f>
        <v>0</v>
      </c>
      <c r="AH3" s="44"/>
    </row>
    <row r="4" spans="2:34" x14ac:dyDescent="0.3">
      <c r="B4" s="5">
        <v>43907</v>
      </c>
      <c r="C4" s="32">
        <f>Table3[[#This Row],[China]]</f>
        <v>3226</v>
      </c>
      <c r="D4" s="13">
        <f t="shared" ref="D4:D11" si="0">((C4-C3)/C3)*100</f>
        <v>0.40460628695922812</v>
      </c>
      <c r="E4" s="32">
        <f>Table3[[#This Row],[Italy]]</f>
        <v>2503</v>
      </c>
      <c r="F4" s="13">
        <f t="shared" ref="F4:F11" si="1">((E4-E3)/E3)*100</f>
        <v>15.987025023169602</v>
      </c>
      <c r="G4" s="33">
        <f>Table3[[#This Row],[Spain]]</f>
        <v>510</v>
      </c>
      <c r="H4" s="17">
        <f t="shared" ref="H4:H11" si="2">((G4-G3)/G3)*100</f>
        <v>51.785714285714292</v>
      </c>
      <c r="I4" s="33">
        <f>Table3[[#This Row],[USA]]</f>
        <v>97</v>
      </c>
      <c r="J4" s="17">
        <f t="shared" ref="J4:J11" si="3">((I4-I3)/I3)*100</f>
        <v>32.87671232876712</v>
      </c>
      <c r="K4" s="33">
        <f>Table3[[#This Row],[France]]</f>
        <v>148</v>
      </c>
      <c r="L4" s="17">
        <f t="shared" ref="L4:L11" si="4">((K4-K3)/K3)*100</f>
        <v>16.535433070866144</v>
      </c>
      <c r="M4" s="33">
        <f>Table3[[#This Row],[Iran]]</f>
        <v>988</v>
      </c>
      <c r="N4" s="17">
        <f t="shared" ref="N4:N11" si="5">((M4-M3)/M3)*100</f>
        <v>15.826494724501758</v>
      </c>
      <c r="O4" s="33">
        <f>Table3[[#This Row],[Germany]]</f>
        <v>24</v>
      </c>
      <c r="P4" s="17">
        <f t="shared" ref="P4:P11" si="6">((O4-O3)/O3)*100</f>
        <v>60</v>
      </c>
      <c r="Q4" s="33">
        <f>Table3[[#This Row],[South Korea]]</f>
        <v>84</v>
      </c>
      <c r="R4" s="17">
        <f t="shared" ref="R4:R11" si="7">((Q4-Q3)/Q3)*100</f>
        <v>3.7037037037037033</v>
      </c>
      <c r="S4" s="33">
        <f>Table3[[#This Row],[UK]]</f>
        <v>71</v>
      </c>
      <c r="T4" s="17">
        <f t="shared" ref="T4:T11" si="8">((S4-S3)/S3)*100</f>
        <v>33.962264150943398</v>
      </c>
      <c r="U4" s="33">
        <f>Table3[[#This Row],[Canada]]</f>
        <v>5</v>
      </c>
      <c r="V4" s="17">
        <f t="shared" ref="V4:V11" si="9">((U4-U3)/U3)*100</f>
        <v>25</v>
      </c>
      <c r="W4" s="33">
        <f>Table3[[#This Row],[India ]]</f>
        <v>3</v>
      </c>
      <c r="X4" s="16">
        <f t="shared" ref="X4:X11" si="10">((W4-W3)/W3)*100</f>
        <v>50</v>
      </c>
      <c r="Y4" s="31">
        <f>Table3[[#This Row],[Japan]]</f>
        <v>29</v>
      </c>
      <c r="Z4" s="16">
        <f t="shared" ref="Z4:Z11" si="11">((Y4-Y3)/Y3)*100</f>
        <v>3.5714285714285712</v>
      </c>
      <c r="AA4" s="31">
        <f>Table3[[#This Row],[Australia]]</f>
        <v>6</v>
      </c>
      <c r="AB4" s="16">
        <f t="shared" ref="AB4:AB11" si="12">((AA4-AA3)/AA3)*100</f>
        <v>0</v>
      </c>
      <c r="AC4" s="24">
        <f>Table3[[#This Row],[Brazil]]</f>
        <v>1</v>
      </c>
      <c r="AD4" s="16"/>
      <c r="AE4" s="40">
        <f>Table3[[#This Row],[Russia]]</f>
        <v>0</v>
      </c>
      <c r="AF4" s="44"/>
      <c r="AG4" s="40">
        <f>Table3[[#This Row],[Turkey]]</f>
        <v>0</v>
      </c>
      <c r="AH4" s="44"/>
    </row>
    <row r="5" spans="2:34" x14ac:dyDescent="0.3">
      <c r="B5" s="4">
        <v>43908</v>
      </c>
      <c r="C5" s="32">
        <f>Table3[[#This Row],[China]]</f>
        <v>3237</v>
      </c>
      <c r="D5" s="12">
        <f t="shared" si="0"/>
        <v>0.34097954122752638</v>
      </c>
      <c r="E5" s="32">
        <f>Table3[[#This Row],[Italy]]</f>
        <v>2978</v>
      </c>
      <c r="F5" s="12">
        <f t="shared" si="1"/>
        <v>18.977227327207352</v>
      </c>
      <c r="G5" s="33">
        <f>Table3[[#This Row],[Spain]]</f>
        <v>624</v>
      </c>
      <c r="H5" s="16">
        <f t="shared" si="2"/>
        <v>22.352941176470591</v>
      </c>
      <c r="I5" s="33">
        <f>Table3[[#This Row],[USA]]</f>
        <v>116</v>
      </c>
      <c r="J5" s="16">
        <f t="shared" si="3"/>
        <v>19.587628865979383</v>
      </c>
      <c r="K5" s="33">
        <f>Table3[[#This Row],[France]]</f>
        <v>175</v>
      </c>
      <c r="L5" s="16">
        <f t="shared" si="4"/>
        <v>18.243243243243242</v>
      </c>
      <c r="M5" s="33">
        <f>Table3[[#This Row],[Iran]]</f>
        <v>1135</v>
      </c>
      <c r="N5" s="16">
        <f t="shared" si="5"/>
        <v>14.878542510121456</v>
      </c>
      <c r="O5" s="33">
        <f>Table3[[#This Row],[Germany]]</f>
        <v>28</v>
      </c>
      <c r="P5" s="16">
        <f t="shared" si="6"/>
        <v>16.666666666666664</v>
      </c>
      <c r="Q5" s="33">
        <f>Table3[[#This Row],[South Korea]]</f>
        <v>91</v>
      </c>
      <c r="R5" s="16">
        <f t="shared" si="7"/>
        <v>8.3333333333333321</v>
      </c>
      <c r="S5" s="33">
        <f>Table3[[#This Row],[UK]]</f>
        <v>104</v>
      </c>
      <c r="T5" s="16">
        <f t="shared" si="8"/>
        <v>46.478873239436616</v>
      </c>
      <c r="U5" s="33">
        <f>Table3[[#This Row],[Canada]]</f>
        <v>8</v>
      </c>
      <c r="V5" s="16">
        <f t="shared" si="9"/>
        <v>60</v>
      </c>
      <c r="W5" s="33">
        <f>Table3[[#This Row],[India ]]</f>
        <v>3</v>
      </c>
      <c r="X5" s="16">
        <f t="shared" si="10"/>
        <v>0</v>
      </c>
      <c r="Y5" s="31">
        <f>Table3[[#This Row],[Japan]]</f>
        <v>29</v>
      </c>
      <c r="Z5" s="16">
        <f t="shared" si="11"/>
        <v>0</v>
      </c>
      <c r="AA5" s="31">
        <f>Table3[[#This Row],[Australia]]</f>
        <v>6</v>
      </c>
      <c r="AB5" s="16">
        <f t="shared" si="12"/>
        <v>0</v>
      </c>
      <c r="AC5" s="24">
        <f>Table3[[#This Row],[Brazil]]</f>
        <v>1</v>
      </c>
      <c r="AD5" s="16">
        <f t="shared" ref="AD5:AD11" si="13">((AC5-AC4)/AC4)*100</f>
        <v>0</v>
      </c>
      <c r="AE5" s="40">
        <f>Table3[[#This Row],[Russia]]</f>
        <v>0</v>
      </c>
      <c r="AF5" s="44"/>
      <c r="AG5" s="40">
        <f>Table3[[#This Row],[Turkey]]</f>
        <v>1</v>
      </c>
      <c r="AH5" s="44"/>
    </row>
    <row r="6" spans="2:34" x14ac:dyDescent="0.3">
      <c r="B6" s="5">
        <v>43909</v>
      </c>
      <c r="C6" s="32">
        <f>Table3[[#This Row],[China]]</f>
        <v>3245</v>
      </c>
      <c r="D6" s="13">
        <f t="shared" si="0"/>
        <v>0.2471424158171146</v>
      </c>
      <c r="E6" s="32">
        <f>Table3[[#This Row],[Italy]]</f>
        <v>3405</v>
      </c>
      <c r="F6" s="13">
        <f t="shared" si="1"/>
        <v>14.338482202820686</v>
      </c>
      <c r="G6" s="33">
        <f>Table3[[#This Row],[Spain]]</f>
        <v>803</v>
      </c>
      <c r="H6" s="17">
        <f t="shared" si="2"/>
        <v>28.685897435897434</v>
      </c>
      <c r="I6" s="33">
        <f>Table3[[#This Row],[USA]]</f>
        <v>171</v>
      </c>
      <c r="J6" s="17">
        <f t="shared" si="3"/>
        <v>47.413793103448278</v>
      </c>
      <c r="K6" s="33">
        <f>Table3[[#This Row],[France]]</f>
        <v>264</v>
      </c>
      <c r="L6" s="17">
        <f t="shared" si="4"/>
        <v>50.857142857142854</v>
      </c>
      <c r="M6" s="33">
        <f>Table3[[#This Row],[Iran]]</f>
        <v>1284</v>
      </c>
      <c r="N6" s="17">
        <f t="shared" si="5"/>
        <v>13.127753303964756</v>
      </c>
      <c r="O6" s="33">
        <f>Table3[[#This Row],[Germany]]</f>
        <v>43</v>
      </c>
      <c r="P6" s="17">
        <f t="shared" si="6"/>
        <v>53.571428571428569</v>
      </c>
      <c r="Q6" s="33">
        <f>Table3[[#This Row],[South Korea]]</f>
        <v>94</v>
      </c>
      <c r="R6" s="17">
        <f t="shared" si="7"/>
        <v>3.296703296703297</v>
      </c>
      <c r="S6" s="33">
        <f>Table3[[#This Row],[UK]]</f>
        <v>137</v>
      </c>
      <c r="T6" s="17">
        <f t="shared" si="8"/>
        <v>31.73076923076923</v>
      </c>
      <c r="U6" s="33">
        <f>Table3[[#This Row],[Canada]]</f>
        <v>10</v>
      </c>
      <c r="V6" s="17">
        <f t="shared" si="9"/>
        <v>25</v>
      </c>
      <c r="W6" s="33">
        <f>Table3[[#This Row],[India ]]</f>
        <v>4</v>
      </c>
      <c r="X6" s="16">
        <f t="shared" si="10"/>
        <v>33.333333333333329</v>
      </c>
      <c r="Y6" s="31">
        <f>Table3[[#This Row],[Japan]]</f>
        <v>33</v>
      </c>
      <c r="Z6" s="16">
        <f t="shared" si="11"/>
        <v>13.793103448275861</v>
      </c>
      <c r="AA6" s="31">
        <f>Table3[[#This Row],[Australia]]</f>
        <v>6</v>
      </c>
      <c r="AB6" s="16">
        <f t="shared" si="12"/>
        <v>0</v>
      </c>
      <c r="AC6" s="24"/>
      <c r="AD6" s="16"/>
      <c r="AE6" s="40">
        <f>Table3[[#This Row],[Russia]]</f>
        <v>1</v>
      </c>
      <c r="AF6" s="44"/>
      <c r="AG6" s="40">
        <f>Table3[[#This Row],[Turkey]]</f>
        <v>3</v>
      </c>
      <c r="AH6" s="44">
        <f t="shared" ref="AH6:AH34" si="14">((AG6-AG5)/AG5)*100</f>
        <v>200</v>
      </c>
    </row>
    <row r="7" spans="2:34" x14ac:dyDescent="0.3">
      <c r="B7" s="4">
        <v>43910</v>
      </c>
      <c r="C7" s="32">
        <f>Table3[[#This Row],[China]]</f>
        <v>3249</v>
      </c>
      <c r="D7" s="12">
        <f t="shared" si="0"/>
        <v>0.12326656394453005</v>
      </c>
      <c r="E7" s="32">
        <f>Table3[[#This Row],[Italy]]</f>
        <v>4032</v>
      </c>
      <c r="F7" s="12">
        <f t="shared" si="1"/>
        <v>18.41409691629956</v>
      </c>
      <c r="G7" s="33">
        <f>Table3[[#This Row],[Spain]]</f>
        <v>1041</v>
      </c>
      <c r="H7" s="16">
        <f t="shared" si="2"/>
        <v>29.638854296388544</v>
      </c>
      <c r="I7" s="33">
        <f>Table3[[#This Row],[USA]]</f>
        <v>223</v>
      </c>
      <c r="J7" s="16">
        <f t="shared" si="3"/>
        <v>30.409356725146196</v>
      </c>
      <c r="K7" s="33">
        <f>Table3[[#This Row],[France]]</f>
        <v>372</v>
      </c>
      <c r="L7" s="16">
        <f t="shared" si="4"/>
        <v>40.909090909090914</v>
      </c>
      <c r="M7" s="33">
        <f>Table3[[#This Row],[Iran]]</f>
        <v>1433</v>
      </c>
      <c r="N7" s="16">
        <f t="shared" si="5"/>
        <v>11.604361370716511</v>
      </c>
      <c r="O7" s="33">
        <f>Table3[[#This Row],[Germany]]</f>
        <v>53</v>
      </c>
      <c r="P7" s="16">
        <f t="shared" si="6"/>
        <v>23.255813953488371</v>
      </c>
      <c r="Q7" s="33">
        <f>Table3[[#This Row],[South Korea]]</f>
        <v>100</v>
      </c>
      <c r="R7" s="16">
        <f t="shared" si="7"/>
        <v>6.3829787234042552</v>
      </c>
      <c r="S7" s="33">
        <f>Table3[[#This Row],[UK]]</f>
        <v>184</v>
      </c>
      <c r="T7" s="16">
        <f t="shared" si="8"/>
        <v>34.306569343065696</v>
      </c>
      <c r="U7" s="33">
        <f>Table3[[#This Row],[Canada]]</f>
        <v>13</v>
      </c>
      <c r="V7" s="16">
        <f t="shared" si="9"/>
        <v>30</v>
      </c>
      <c r="W7" s="33">
        <f>Table3[[#This Row],[India ]]</f>
        <v>5</v>
      </c>
      <c r="X7" s="16">
        <f t="shared" si="10"/>
        <v>25</v>
      </c>
      <c r="Y7" s="31">
        <f>Table3[[#This Row],[Japan]]</f>
        <v>34</v>
      </c>
      <c r="Z7" s="16">
        <f t="shared" si="11"/>
        <v>3.0303030303030303</v>
      </c>
      <c r="AA7" s="31">
        <f>Table3[[#This Row],[Australia]]</f>
        <v>7</v>
      </c>
      <c r="AB7" s="16">
        <f t="shared" si="12"/>
        <v>16.666666666666664</v>
      </c>
      <c r="AC7" s="24">
        <f>Table3[[#This Row],[Brazil]]</f>
        <v>7</v>
      </c>
      <c r="AD7" s="16"/>
      <c r="AE7" s="40">
        <f>Table3[[#This Row],[Russia]]</f>
        <v>1</v>
      </c>
      <c r="AF7" s="44"/>
      <c r="AG7" s="40">
        <f>Table3[[#This Row],[Turkey]]</f>
        <v>4</v>
      </c>
      <c r="AH7" s="44">
        <f t="shared" si="14"/>
        <v>33.333333333333329</v>
      </c>
    </row>
    <row r="8" spans="2:34" x14ac:dyDescent="0.3">
      <c r="B8" s="5">
        <v>43911</v>
      </c>
      <c r="C8" s="32">
        <f>Table3[[#This Row],[China]]</f>
        <v>3255</v>
      </c>
      <c r="D8" s="13">
        <f t="shared" si="0"/>
        <v>0.18467220683287164</v>
      </c>
      <c r="E8" s="32">
        <f>Table3[[#This Row],[Italy]]</f>
        <v>4825</v>
      </c>
      <c r="F8" s="13">
        <f t="shared" si="1"/>
        <v>19.667658730158731</v>
      </c>
      <c r="G8" s="33">
        <f>Table3[[#This Row],[Spain]]</f>
        <v>1378</v>
      </c>
      <c r="H8" s="17">
        <f t="shared" si="2"/>
        <v>32.372718539865517</v>
      </c>
      <c r="I8" s="33">
        <f>Table3[[#This Row],[USA]]</f>
        <v>283</v>
      </c>
      <c r="J8" s="17">
        <f t="shared" si="3"/>
        <v>26.905829596412556</v>
      </c>
      <c r="K8" s="33">
        <f>Table3[[#This Row],[France]]</f>
        <v>452</v>
      </c>
      <c r="L8" s="17">
        <f t="shared" si="4"/>
        <v>21.50537634408602</v>
      </c>
      <c r="M8" s="33">
        <f>Table3[[#This Row],[Iran]]</f>
        <v>1556</v>
      </c>
      <c r="N8" s="17">
        <f t="shared" si="5"/>
        <v>8.5833914863921841</v>
      </c>
      <c r="O8" s="33">
        <f>Table3[[#This Row],[Germany]]</f>
        <v>80</v>
      </c>
      <c r="P8" s="17">
        <f t="shared" si="6"/>
        <v>50.943396226415096</v>
      </c>
      <c r="Q8" s="33">
        <f>Table3[[#This Row],[South Korea]]</f>
        <v>104</v>
      </c>
      <c r="R8" s="17">
        <f t="shared" si="7"/>
        <v>4</v>
      </c>
      <c r="S8" s="33">
        <f>Table3[[#This Row],[UK]]</f>
        <v>234</v>
      </c>
      <c r="T8" s="17">
        <f t="shared" si="8"/>
        <v>27.173913043478258</v>
      </c>
      <c r="U8" s="33">
        <f>Table3[[#This Row],[Canada]]</f>
        <v>14</v>
      </c>
      <c r="V8" s="17">
        <f t="shared" si="9"/>
        <v>7.6923076923076925</v>
      </c>
      <c r="W8" s="33">
        <v>5</v>
      </c>
      <c r="X8" s="16">
        <f t="shared" si="10"/>
        <v>0</v>
      </c>
      <c r="Y8" s="31">
        <f>Table3[[#This Row],[Japan]]</f>
        <v>36</v>
      </c>
      <c r="Z8" s="16">
        <f t="shared" si="11"/>
        <v>5.8823529411764701</v>
      </c>
      <c r="AA8" s="31">
        <f>Table3[[#This Row],[Australia]]</f>
        <v>7</v>
      </c>
      <c r="AB8" s="16">
        <f t="shared" si="12"/>
        <v>0</v>
      </c>
      <c r="AC8" s="24">
        <f>Table3[[#This Row],[Brazil]]</f>
        <v>18</v>
      </c>
      <c r="AD8" s="16"/>
      <c r="AE8" s="40">
        <f>Table3[[#This Row],[Russia]]</f>
        <v>1</v>
      </c>
      <c r="AF8" s="44"/>
      <c r="AG8" s="40">
        <f>Table3[[#This Row],[Turkey]]</f>
        <v>9</v>
      </c>
      <c r="AH8" s="44">
        <f t="shared" si="14"/>
        <v>125</v>
      </c>
    </row>
    <row r="9" spans="2:34" x14ac:dyDescent="0.3">
      <c r="B9" s="8">
        <v>43912</v>
      </c>
      <c r="C9" s="32">
        <f>Table3[[#This Row],[China]]</f>
        <v>3261</v>
      </c>
      <c r="D9" s="14">
        <f t="shared" si="0"/>
        <v>0.18433179723502305</v>
      </c>
      <c r="E9" s="32">
        <f>Table3[[#This Row],[Italy]]</f>
        <v>5476</v>
      </c>
      <c r="F9" s="14">
        <f t="shared" si="1"/>
        <v>13.492227979274613</v>
      </c>
      <c r="G9" s="33">
        <f>Table3[[#This Row],[Spain]]</f>
        <v>1756</v>
      </c>
      <c r="H9" s="18">
        <f t="shared" si="2"/>
        <v>27.431059506531202</v>
      </c>
      <c r="I9" s="33">
        <f>Table3[[#This Row],[USA]]</f>
        <v>391</v>
      </c>
      <c r="J9" s="18">
        <f t="shared" si="3"/>
        <v>38.162544169611309</v>
      </c>
      <c r="K9" s="33">
        <f>Table3[[#This Row],[France]]</f>
        <v>562</v>
      </c>
      <c r="L9" s="18">
        <f t="shared" si="4"/>
        <v>24.336283185840706</v>
      </c>
      <c r="M9" s="33">
        <f>Table3[[#This Row],[Iran]]</f>
        <v>1685</v>
      </c>
      <c r="N9" s="18">
        <f t="shared" si="5"/>
        <v>8.2904884318766072</v>
      </c>
      <c r="O9" s="33">
        <f>Table3[[#This Row],[Germany]]</f>
        <v>93</v>
      </c>
      <c r="P9" s="18">
        <f t="shared" si="6"/>
        <v>16.25</v>
      </c>
      <c r="Q9" s="33">
        <f>Table3[[#This Row],[South Korea]]</f>
        <v>109</v>
      </c>
      <c r="R9" s="18">
        <f t="shared" si="7"/>
        <v>4.8076923076923084</v>
      </c>
      <c r="S9" s="33">
        <f>Table3[[#This Row],[UK]]</f>
        <v>281</v>
      </c>
      <c r="T9" s="18">
        <f t="shared" si="8"/>
        <v>20.085470085470085</v>
      </c>
      <c r="U9" s="33">
        <f>Table3[[#This Row],[Canada]]</f>
        <v>20</v>
      </c>
      <c r="V9" s="18">
        <f t="shared" si="9"/>
        <v>42.857142857142854</v>
      </c>
      <c r="W9" s="33">
        <f>Table3[[#This Row],[India ]]</f>
        <v>7</v>
      </c>
      <c r="X9" s="16">
        <f t="shared" si="10"/>
        <v>40</v>
      </c>
      <c r="Y9" s="31">
        <f>Table3[[#This Row],[Japan]]</f>
        <v>41</v>
      </c>
      <c r="Z9" s="18">
        <f t="shared" si="11"/>
        <v>13.888888888888889</v>
      </c>
      <c r="AA9" s="31">
        <f>Table3[[#This Row],[Australia]]</f>
        <v>7</v>
      </c>
      <c r="AB9" s="18">
        <f t="shared" si="12"/>
        <v>0</v>
      </c>
      <c r="AC9" s="24">
        <f>Table3[[#This Row],[Brazil]]</f>
        <v>18</v>
      </c>
      <c r="AD9" s="16">
        <f t="shared" si="13"/>
        <v>0</v>
      </c>
      <c r="AE9" s="40">
        <f>Table3[[#This Row],[Russia]]</f>
        <v>1</v>
      </c>
      <c r="AF9" s="44"/>
      <c r="AG9" s="40">
        <f>Table3[[#This Row],[Turkey]]</f>
        <v>21</v>
      </c>
      <c r="AH9" s="44">
        <f t="shared" si="14"/>
        <v>133.33333333333331</v>
      </c>
    </row>
    <row r="10" spans="2:34" x14ac:dyDescent="0.3">
      <c r="B10" s="8">
        <v>43913</v>
      </c>
      <c r="C10" s="32">
        <f>Table3[[#This Row],[China]]</f>
        <v>3270</v>
      </c>
      <c r="D10" s="12">
        <f t="shared" si="0"/>
        <v>0.27598896044158233</v>
      </c>
      <c r="E10" s="32">
        <f>Table3[[#This Row],[Italy]]</f>
        <v>6078</v>
      </c>
      <c r="F10" s="12">
        <f t="shared" si="1"/>
        <v>10.993425858290722</v>
      </c>
      <c r="G10" s="33">
        <f>Table3[[#This Row],[Spain]]</f>
        <v>2206</v>
      </c>
      <c r="H10" s="16">
        <f t="shared" si="2"/>
        <v>25.626423690205012</v>
      </c>
      <c r="I10" s="33">
        <f>Table3[[#This Row],[USA]]</f>
        <v>485</v>
      </c>
      <c r="J10" s="16">
        <f t="shared" si="3"/>
        <v>24.040920716112531</v>
      </c>
      <c r="K10" s="33">
        <f>Table3[[#This Row],[France]]</f>
        <v>674</v>
      </c>
      <c r="L10" s="16">
        <f t="shared" si="4"/>
        <v>19.9288256227758</v>
      </c>
      <c r="M10" s="33">
        <f>Table3[[#This Row],[Iran]]</f>
        <v>1812</v>
      </c>
      <c r="N10" s="16">
        <f t="shared" si="5"/>
        <v>7.5370919881305634</v>
      </c>
      <c r="O10" s="33">
        <f>Table3[[#This Row],[Germany]]</f>
        <v>122</v>
      </c>
      <c r="P10" s="16">
        <f t="shared" si="6"/>
        <v>31.182795698924732</v>
      </c>
      <c r="Q10" s="33">
        <f>Table3[[#This Row],[South Korea]]</f>
        <v>118</v>
      </c>
      <c r="R10" s="16">
        <f t="shared" si="7"/>
        <v>8.2568807339449553</v>
      </c>
      <c r="S10" s="33">
        <f>Table3[[#This Row],[UK]]</f>
        <v>335</v>
      </c>
      <c r="T10" s="16">
        <f t="shared" si="8"/>
        <v>19.217081850533805</v>
      </c>
      <c r="U10" s="33">
        <f>Table3[[#This Row],[Canada]]</f>
        <v>21</v>
      </c>
      <c r="V10" s="16">
        <f t="shared" si="9"/>
        <v>5</v>
      </c>
      <c r="W10" s="33">
        <f>Table3[[#This Row],[India ]]</f>
        <v>10</v>
      </c>
      <c r="X10" s="18">
        <f t="shared" si="10"/>
        <v>42.857142857142854</v>
      </c>
      <c r="Y10" s="31">
        <f>Table3[[#This Row],[Japan]]</f>
        <v>42</v>
      </c>
      <c r="Z10" s="16">
        <f t="shared" si="11"/>
        <v>2.4390243902439024</v>
      </c>
      <c r="AA10" s="31">
        <f>Table3[[#This Row],[Australia]]</f>
        <v>7</v>
      </c>
      <c r="AB10" s="16">
        <f t="shared" si="12"/>
        <v>0</v>
      </c>
      <c r="AC10" s="24">
        <f>Table3[[#This Row],[Brazil]]</f>
        <v>25</v>
      </c>
      <c r="AD10" s="18">
        <f t="shared" si="13"/>
        <v>38.888888888888893</v>
      </c>
      <c r="AE10" s="40">
        <f>Table3[[#This Row],[Russia]]</f>
        <v>1</v>
      </c>
      <c r="AF10" s="44"/>
      <c r="AG10" s="40">
        <f>Table3[[#This Row],[Turkey]]</f>
        <v>30</v>
      </c>
      <c r="AH10" s="44">
        <f t="shared" si="14"/>
        <v>42.857142857142854</v>
      </c>
    </row>
    <row r="11" spans="2:34" x14ac:dyDescent="0.3">
      <c r="B11" s="4">
        <v>43914</v>
      </c>
      <c r="C11" s="32">
        <f>Table3[[#This Row],[China]]</f>
        <v>3277</v>
      </c>
      <c r="D11" s="12">
        <f t="shared" si="0"/>
        <v>0.21406727828746178</v>
      </c>
      <c r="E11" s="32">
        <f>Table3[[#This Row],[Italy]]</f>
        <v>6820</v>
      </c>
      <c r="F11" s="12">
        <f t="shared" si="1"/>
        <v>12.207963145771636</v>
      </c>
      <c r="G11" s="33">
        <f>Table3[[#This Row],[Spain]]</f>
        <v>2800</v>
      </c>
      <c r="H11" s="16">
        <f t="shared" si="2"/>
        <v>26.926563916591117</v>
      </c>
      <c r="I11" s="33">
        <f>Table3[[#This Row],[USA]]</f>
        <v>616</v>
      </c>
      <c r="J11" s="16">
        <f t="shared" si="3"/>
        <v>27.010309278350515</v>
      </c>
      <c r="K11" s="33">
        <f>Table3[[#This Row],[France]]</f>
        <v>860</v>
      </c>
      <c r="L11" s="16">
        <f t="shared" si="4"/>
        <v>27.596439169139465</v>
      </c>
      <c r="M11" s="33">
        <f>Table3[[#This Row],[Iran]]</f>
        <v>1934</v>
      </c>
      <c r="N11" s="16">
        <f t="shared" si="5"/>
        <v>6.7328918322295799</v>
      </c>
      <c r="O11" s="33">
        <f>Table3[[#This Row],[Germany]]</f>
        <v>157</v>
      </c>
      <c r="P11" s="16">
        <f t="shared" si="6"/>
        <v>28.688524590163933</v>
      </c>
      <c r="Q11" s="33">
        <f>Table3[[#This Row],[South Korea]]</f>
        <v>125</v>
      </c>
      <c r="R11" s="16">
        <f t="shared" si="7"/>
        <v>5.9322033898305087</v>
      </c>
      <c r="S11" s="33">
        <f>Table3[[#This Row],[UK]]</f>
        <v>422</v>
      </c>
      <c r="T11" s="16">
        <f t="shared" si="8"/>
        <v>25.970149253731346</v>
      </c>
      <c r="U11" s="33">
        <f>Table3[[#This Row],[Canada]]</f>
        <v>26</v>
      </c>
      <c r="V11" s="16">
        <f t="shared" si="9"/>
        <v>23.809523809523807</v>
      </c>
      <c r="W11" s="33">
        <f>Table3[[#This Row],[India ]]</f>
        <v>10</v>
      </c>
      <c r="X11" s="18">
        <f t="shared" si="10"/>
        <v>0</v>
      </c>
      <c r="Y11" s="31">
        <f>Table3[[#This Row],[Japan]]</f>
        <v>43</v>
      </c>
      <c r="Z11" s="16">
        <f t="shared" si="11"/>
        <v>2.3809523809523809</v>
      </c>
      <c r="AA11" s="31">
        <f>Table3[[#This Row],[Australia]]</f>
        <v>8</v>
      </c>
      <c r="AB11" s="16">
        <f t="shared" si="12"/>
        <v>14.285714285714285</v>
      </c>
      <c r="AC11" s="24">
        <f>Table3[[#This Row],[Brazil]]</f>
        <v>34</v>
      </c>
      <c r="AD11" s="18">
        <f t="shared" si="13"/>
        <v>36</v>
      </c>
      <c r="AE11" s="40">
        <f>Table3[[#This Row],[Russia]]</f>
        <v>1</v>
      </c>
      <c r="AF11" s="44"/>
      <c r="AG11" s="40">
        <f>Table3[[#This Row],[Turkey]]</f>
        <v>37</v>
      </c>
      <c r="AH11" s="44">
        <f t="shared" si="14"/>
        <v>23.333333333333332</v>
      </c>
    </row>
    <row r="12" spans="2:34" x14ac:dyDescent="0.3">
      <c r="B12" s="4">
        <v>43915</v>
      </c>
      <c r="C12" s="32">
        <f>Table3[[#This Row],[China]]</f>
        <v>3281</v>
      </c>
      <c r="D12" s="12">
        <f t="shared" ref="D12" si="15">((C12-C11)/C11)*100</f>
        <v>0.12206286237412267</v>
      </c>
      <c r="E12" s="32">
        <f>Table3[[#This Row],[Italy]]</f>
        <v>7503</v>
      </c>
      <c r="F12" s="12">
        <f t="shared" ref="F12" si="16">((E12-E11)/E11)*100</f>
        <v>10.01466275659824</v>
      </c>
      <c r="G12" s="33">
        <f>Table3[[#This Row],[Spain]]</f>
        <v>3486</v>
      </c>
      <c r="H12" s="16">
        <f t="shared" ref="H12" si="17">((G12-G11)/G11)*100</f>
        <v>24.5</v>
      </c>
      <c r="I12" s="33">
        <f>Table3[[#This Row],[USA]]</f>
        <v>827</v>
      </c>
      <c r="J12" s="16">
        <f t="shared" ref="J12" si="18">((I12-I11)/I11)*100</f>
        <v>34.253246753246749</v>
      </c>
      <c r="K12" s="33">
        <f>Table3[[#This Row],[France]]</f>
        <v>1100</v>
      </c>
      <c r="L12" s="16">
        <f t="shared" ref="L12" si="19">((K12-K11)/K11)*100</f>
        <v>27.906976744186046</v>
      </c>
      <c r="M12" s="33">
        <f>Table3[[#This Row],[Iran]]</f>
        <v>2077</v>
      </c>
      <c r="N12" s="16">
        <f t="shared" ref="N12" si="20">((M12-M11)/M11)*100</f>
        <v>7.3940020682523269</v>
      </c>
      <c r="O12" s="33">
        <f>Table3[[#This Row],[Germany]]</f>
        <v>197</v>
      </c>
      <c r="P12" s="16">
        <f t="shared" ref="P12" si="21">((O12-O11)/O11)*100</f>
        <v>25.477707006369428</v>
      </c>
      <c r="Q12" s="33">
        <f>Table3[[#This Row],[South Korea]]</f>
        <v>131</v>
      </c>
      <c r="R12" s="16">
        <f t="shared" ref="R12" si="22">((Q12-Q11)/Q11)*100</f>
        <v>4.8</v>
      </c>
      <c r="S12" s="33">
        <f>Table3[[#This Row],[UK]]</f>
        <v>433</v>
      </c>
      <c r="T12" s="16">
        <f t="shared" ref="T12" si="23">((S12-S11)/S11)*100</f>
        <v>2.6066350710900474</v>
      </c>
      <c r="U12" s="33">
        <f>Table3[[#This Row],[Canada]]</f>
        <v>28</v>
      </c>
      <c r="V12" s="16">
        <f t="shared" ref="V12" si="24">((U12-U11)/U11)*100</f>
        <v>7.6923076923076925</v>
      </c>
      <c r="W12" s="33">
        <f>Table3[[#This Row],[India ]]</f>
        <v>11</v>
      </c>
      <c r="X12" s="18">
        <f t="shared" ref="X12" si="25">((W12-W11)/W11)*100</f>
        <v>10</v>
      </c>
      <c r="Y12" s="31">
        <f>Table3[[#This Row],[Japan]]</f>
        <v>45</v>
      </c>
      <c r="Z12" s="16">
        <f t="shared" ref="Z12" si="26">((Y12-Y11)/Y11)*100</f>
        <v>4.6511627906976747</v>
      </c>
      <c r="AA12" s="31">
        <f>Table3[[#This Row],[Australia]]</f>
        <v>9</v>
      </c>
      <c r="AB12" s="16">
        <f t="shared" ref="AB12" si="27">((AA12-AA11)/AA11)*100</f>
        <v>12.5</v>
      </c>
      <c r="AC12" s="24">
        <f>Table3[[#This Row],[Brazil]]</f>
        <v>47</v>
      </c>
      <c r="AD12" s="18">
        <f t="shared" ref="AD12" si="28">((AC12-AC11)/AC11)*100</f>
        <v>38.235294117647058</v>
      </c>
      <c r="AE12" s="40">
        <f>Table3[[#This Row],[Russia]]</f>
        <v>2</v>
      </c>
      <c r="AF12" s="44">
        <f t="shared" ref="AF12:AF34" si="29">((AE12-AE11)/AE11)*100</f>
        <v>100</v>
      </c>
      <c r="AG12" s="40">
        <f>Table3[[#This Row],[Turkey]]</f>
        <v>44</v>
      </c>
      <c r="AH12" s="44">
        <f t="shared" si="14"/>
        <v>18.918918918918919</v>
      </c>
    </row>
    <row r="13" spans="2:34" x14ac:dyDescent="0.3">
      <c r="B13" s="4">
        <v>43916</v>
      </c>
      <c r="C13" s="32">
        <f>Table3[[#This Row],[China]]</f>
        <v>3287</v>
      </c>
      <c r="D13" s="12">
        <f t="shared" ref="D13" si="30">((C13-C12)/C12)*100</f>
        <v>0.18287107589149651</v>
      </c>
      <c r="E13" s="32">
        <f>Table3[[#This Row],[Italy]]</f>
        <v>8215</v>
      </c>
      <c r="F13" s="12">
        <f t="shared" ref="F13" si="31">((E13-E12)/E12)*100</f>
        <v>9.4895375183260029</v>
      </c>
      <c r="G13" s="33">
        <f>Table3[[#This Row],[Spain]]</f>
        <v>4145</v>
      </c>
      <c r="H13" s="16">
        <f t="shared" ref="H13" si="32">((G13-G12)/G12)*100</f>
        <v>18.904188181296615</v>
      </c>
      <c r="I13" s="33">
        <f>Table3[[#This Row],[USA]]</f>
        <v>1118</v>
      </c>
      <c r="J13" s="16">
        <f t="shared" ref="J13" si="33">((I13-I12)/I12)*100</f>
        <v>35.187424425634823</v>
      </c>
      <c r="K13" s="33">
        <f>Table3[[#This Row],[France]]</f>
        <v>1696</v>
      </c>
      <c r="L13" s="16">
        <f t="shared" ref="L13" si="34">((K13-K12)/K12)*100</f>
        <v>54.181818181818187</v>
      </c>
      <c r="M13" s="33">
        <f>Table3[[#This Row],[Iran]]</f>
        <v>2234</v>
      </c>
      <c r="N13" s="16">
        <f t="shared" ref="N13" si="35">((M13-M12)/M12)*100</f>
        <v>7.5589792970630718</v>
      </c>
      <c r="O13" s="33">
        <f>Table3[[#This Row],[Germany]]</f>
        <v>265</v>
      </c>
      <c r="P13" s="16">
        <f t="shared" ref="P13" si="36">((O13-O12)/O12)*100</f>
        <v>34.517766497461928</v>
      </c>
      <c r="Q13" s="33">
        <f>Table3[[#This Row],[South Korea]]</f>
        <v>136</v>
      </c>
      <c r="R13" s="16">
        <f t="shared" ref="R13" si="37">((Q13-Q12)/Q12)*100</f>
        <v>3.8167938931297711</v>
      </c>
      <c r="S13" s="33">
        <f>Table3[[#This Row],[UK]]</f>
        <v>578</v>
      </c>
      <c r="T13" s="16">
        <f t="shared" ref="T13" si="38">((S13-S12)/S12)*100</f>
        <v>33.48729792147806</v>
      </c>
      <c r="U13" s="33">
        <f>Table3[[#This Row],[Canada]]</f>
        <v>36</v>
      </c>
      <c r="V13" s="16">
        <f t="shared" ref="V13" si="39">((U13-U12)/U12)*100</f>
        <v>28.571428571428569</v>
      </c>
      <c r="W13" s="33">
        <f>Table3[[#This Row],[India ]]</f>
        <v>16</v>
      </c>
      <c r="X13" s="18">
        <f t="shared" ref="X13" si="40">((W13-W12)/W12)*100</f>
        <v>45.454545454545453</v>
      </c>
      <c r="Y13" s="31">
        <f>Table3[[#This Row],[Japan]]</f>
        <v>47</v>
      </c>
      <c r="Z13" s="16">
        <f t="shared" ref="Z13" si="41">((Y13-Y12)/Y12)*100</f>
        <v>4.4444444444444446</v>
      </c>
      <c r="AA13" s="31">
        <f>Table3[[#This Row],[Australia]]</f>
        <v>13</v>
      </c>
      <c r="AB13" s="16">
        <f t="shared" ref="AB13" si="42">((AA13-AA12)/AA12)*100</f>
        <v>44.444444444444443</v>
      </c>
      <c r="AC13" s="24">
        <f>Table3[[#This Row],[Brazil]]</f>
        <v>63</v>
      </c>
      <c r="AD13" s="18">
        <f t="shared" ref="AD13" si="43">((AC13-AC12)/AC12)*100</f>
        <v>34.042553191489361</v>
      </c>
      <c r="AE13" s="40">
        <f>Table3[[#This Row],[Russia]]</f>
        <v>3</v>
      </c>
      <c r="AF13" s="44">
        <f t="shared" si="29"/>
        <v>50</v>
      </c>
      <c r="AG13" s="40">
        <f>Table3[[#This Row],[Turkey]]</f>
        <v>59</v>
      </c>
      <c r="AH13" s="44">
        <f t="shared" si="14"/>
        <v>34.090909090909086</v>
      </c>
    </row>
    <row r="14" spans="2:34" x14ac:dyDescent="0.3">
      <c r="B14" s="4">
        <v>43917</v>
      </c>
      <c r="C14" s="32">
        <f>Table3[[#This Row],[China]]</f>
        <v>3292</v>
      </c>
      <c r="D14" s="14">
        <f t="shared" ref="D14:D19" si="44">((C14-C13)/C13)*100</f>
        <v>0.15211439002129601</v>
      </c>
      <c r="E14" s="32">
        <f>Table3[[#This Row],[Italy]]</f>
        <v>9134</v>
      </c>
      <c r="F14" s="14">
        <f t="shared" ref="F14:F19" si="45">((E14-E13)/E13)*100</f>
        <v>11.186853317102861</v>
      </c>
      <c r="G14" s="33">
        <f>Table3[[#This Row],[Spain]]</f>
        <v>4934</v>
      </c>
      <c r="H14" s="18">
        <f t="shared" ref="H14:H19" si="46">((G14-G13)/G13)*100</f>
        <v>19.034981905910737</v>
      </c>
      <c r="I14" s="33">
        <f>Table3[[#This Row],[USA]]</f>
        <v>1439</v>
      </c>
      <c r="J14" s="18">
        <f t="shared" ref="J14:J19" si="47">((I14-I13)/I13)*100</f>
        <v>28.711985688729875</v>
      </c>
      <c r="K14" s="33">
        <f>Table3[[#This Row],[France]]</f>
        <v>1696</v>
      </c>
      <c r="L14" s="18">
        <f t="shared" ref="L14:L19" si="48">((K14-K13)/K13)*100</f>
        <v>0</v>
      </c>
      <c r="M14" s="33">
        <f>Table3[[#This Row],[Iran]]</f>
        <v>2378</v>
      </c>
      <c r="N14" s="18">
        <f t="shared" ref="N14:N19" si="49">((M14-M13)/M13)*100</f>
        <v>6.4458370635631157</v>
      </c>
      <c r="O14" s="33">
        <f>Table3[[#This Row],[Germany]]</f>
        <v>304</v>
      </c>
      <c r="P14" s="18">
        <f t="shared" ref="P14:P19" si="50">((O14-O13)/O13)*100</f>
        <v>14.716981132075471</v>
      </c>
      <c r="Q14" s="33">
        <f>Table3[[#This Row],[South Korea]]</f>
        <v>141</v>
      </c>
      <c r="R14" s="18">
        <f t="shared" ref="R14:R19" si="51">((Q14-Q13)/Q13)*100</f>
        <v>3.6764705882352944</v>
      </c>
      <c r="S14" s="33">
        <f>Table3[[#This Row],[UK]]</f>
        <v>769</v>
      </c>
      <c r="T14" s="18">
        <f t="shared" ref="T14:T19" si="52">((S14-S13)/S13)*100</f>
        <v>33.044982698961938</v>
      </c>
      <c r="U14" s="33">
        <f>Table3[[#This Row],[Canada]]</f>
        <v>44</v>
      </c>
      <c r="V14" s="18">
        <f t="shared" ref="V14:V19" si="53">((U14-U13)/U13)*100</f>
        <v>22.222222222222221</v>
      </c>
      <c r="W14" s="33">
        <f>Table3[[#This Row],[India ]]</f>
        <v>20</v>
      </c>
      <c r="X14" s="16">
        <f t="shared" ref="X14:X19" si="54">((W14-W13)/W13)*100</f>
        <v>25</v>
      </c>
      <c r="Y14" s="24">
        <f>Table3[[#This Row],[Japan]]</f>
        <v>51</v>
      </c>
      <c r="Z14" s="36">
        <f t="shared" ref="Z14:Z19" si="55">((Y14-Y13)/Y13)*100</f>
        <v>8.5106382978723403</v>
      </c>
      <c r="AA14" s="24">
        <f>Table3[[#This Row],[Australia]]</f>
        <v>13</v>
      </c>
      <c r="AB14" s="36">
        <f t="shared" ref="AB14:AB19" si="56">((AA14-AA13)/AA13)*100</f>
        <v>0</v>
      </c>
      <c r="AC14" s="24">
        <f>Table3[[#This Row],[Brazil]]</f>
        <v>77</v>
      </c>
      <c r="AD14" s="36">
        <f t="shared" ref="AD14:AD19" si="57">((AC14-AC13)/AC13)*100</f>
        <v>22.222222222222221</v>
      </c>
      <c r="AE14" s="40">
        <f>Table3[[#This Row],[Russia]]</f>
        <v>4</v>
      </c>
      <c r="AF14" s="44">
        <f t="shared" si="29"/>
        <v>33.333333333333329</v>
      </c>
      <c r="AG14" s="40">
        <f>Table3[[#This Row],[Turkey]]</f>
        <v>92</v>
      </c>
      <c r="AH14" s="44">
        <f t="shared" si="14"/>
        <v>55.932203389830505</v>
      </c>
    </row>
    <row r="15" spans="2:34" x14ac:dyDescent="0.3">
      <c r="B15" s="4">
        <v>43918</v>
      </c>
      <c r="C15" s="32">
        <f>Table3[[#This Row],[China]]</f>
        <v>3295</v>
      </c>
      <c r="D15" s="14">
        <f t="shared" si="44"/>
        <v>9.113001215066828E-2</v>
      </c>
      <c r="E15" s="32">
        <f>Table3[[#This Row],[Italy]]</f>
        <v>10023</v>
      </c>
      <c r="F15" s="14">
        <f t="shared" si="45"/>
        <v>9.732866214144952</v>
      </c>
      <c r="G15" s="33">
        <f>Table3[[#This Row],[Spain]]</f>
        <v>5812</v>
      </c>
      <c r="H15" s="18">
        <f t="shared" si="46"/>
        <v>17.794892582083502</v>
      </c>
      <c r="I15" s="33">
        <f>Table3[[#This Row],[USA]]</f>
        <v>1878</v>
      </c>
      <c r="J15" s="18">
        <f t="shared" si="47"/>
        <v>30.507296733842949</v>
      </c>
      <c r="K15" s="33">
        <f>Table3[[#This Row],[France]]</f>
        <v>1995</v>
      </c>
      <c r="L15" s="18">
        <f t="shared" si="48"/>
        <v>17.629716981132077</v>
      </c>
      <c r="M15" s="33">
        <f>Table3[[#This Row],[Iran]]</f>
        <v>2517</v>
      </c>
      <c r="N15" s="18">
        <f t="shared" si="49"/>
        <v>5.8452481076534903</v>
      </c>
      <c r="O15" s="33">
        <f>Table3[[#This Row],[Germany]]</f>
        <v>404</v>
      </c>
      <c r="P15" s="18">
        <f t="shared" si="50"/>
        <v>32.894736842105267</v>
      </c>
      <c r="Q15" s="33">
        <f>Table3[[#This Row],[South Korea]]</f>
        <v>152</v>
      </c>
      <c r="R15" s="18">
        <f t="shared" si="51"/>
        <v>7.8014184397163122</v>
      </c>
      <c r="S15" s="33">
        <f>Table3[[#This Row],[UK]]</f>
        <v>1019</v>
      </c>
      <c r="T15" s="18">
        <f t="shared" si="52"/>
        <v>32.509752925877763</v>
      </c>
      <c r="U15" s="33">
        <f>Table3[[#This Row],[Canada]]</f>
        <v>56</v>
      </c>
      <c r="V15" s="18">
        <f t="shared" si="53"/>
        <v>27.27272727272727</v>
      </c>
      <c r="W15" s="33">
        <f>Table3[[#This Row],[India ]]</f>
        <v>20</v>
      </c>
      <c r="X15" s="16">
        <f t="shared" si="54"/>
        <v>0</v>
      </c>
      <c r="Y15" s="24">
        <f>Table3[[#This Row],[Japan]]</f>
        <v>54</v>
      </c>
      <c r="Z15" s="36">
        <f t="shared" si="55"/>
        <v>5.8823529411764701</v>
      </c>
      <c r="AA15" s="24">
        <f>Table3[[#This Row],[Australia]]</f>
        <v>14</v>
      </c>
      <c r="AB15" s="36">
        <f t="shared" si="56"/>
        <v>7.6923076923076925</v>
      </c>
      <c r="AC15" s="24">
        <f>Table3[[#This Row],[Brazil]]</f>
        <v>94</v>
      </c>
      <c r="AD15" s="36">
        <f t="shared" si="57"/>
        <v>22.077922077922079</v>
      </c>
      <c r="AE15" s="40">
        <f>Table3[[#This Row],[Russia]]</f>
        <v>7</v>
      </c>
      <c r="AF15" s="44">
        <f t="shared" si="29"/>
        <v>75</v>
      </c>
      <c r="AG15" s="40">
        <f>Table3[[#This Row],[Turkey]]</f>
        <v>108</v>
      </c>
      <c r="AH15" s="44">
        <f t="shared" si="14"/>
        <v>17.391304347826086</v>
      </c>
    </row>
    <row r="16" spans="2:34" x14ac:dyDescent="0.3">
      <c r="B16" s="4">
        <v>43919</v>
      </c>
      <c r="C16" s="32">
        <f>Table3[[#This Row],[China]]</f>
        <v>3300</v>
      </c>
      <c r="D16" s="14">
        <f t="shared" si="44"/>
        <v>0.15174506828528073</v>
      </c>
      <c r="E16" s="32">
        <f>Table3[[#This Row],[Italy]]</f>
        <v>10779</v>
      </c>
      <c r="F16" s="14">
        <f t="shared" si="45"/>
        <v>7.5426519006285542</v>
      </c>
      <c r="G16" s="33">
        <f>Table3[[#This Row],[Spain]]</f>
        <v>6606</v>
      </c>
      <c r="H16" s="18">
        <f t="shared" si="46"/>
        <v>13.661390227116311</v>
      </c>
      <c r="I16" s="33">
        <f>Table3[[#This Row],[USA]]</f>
        <v>2339</v>
      </c>
      <c r="J16" s="18">
        <f t="shared" si="47"/>
        <v>24.547390841320553</v>
      </c>
      <c r="K16" s="33">
        <f>Table3[[#This Row],[France]]</f>
        <v>2314</v>
      </c>
      <c r="L16" s="18">
        <f t="shared" si="48"/>
        <v>15.98997493734336</v>
      </c>
      <c r="M16" s="33">
        <f>Table3[[#This Row],[Iran]]</f>
        <v>2640</v>
      </c>
      <c r="N16" s="18">
        <f t="shared" si="49"/>
        <v>4.8867699642431459</v>
      </c>
      <c r="O16" s="33">
        <f>Table3[[#This Row],[Germany]]</f>
        <v>500</v>
      </c>
      <c r="P16" s="18">
        <f t="shared" si="50"/>
        <v>23.762376237623762</v>
      </c>
      <c r="Q16" s="33">
        <f>Table3[[#This Row],[South Korea]]</f>
        <v>158</v>
      </c>
      <c r="R16" s="18">
        <f t="shared" si="51"/>
        <v>3.9473684210526314</v>
      </c>
      <c r="S16" s="33">
        <f>Table3[[#This Row],[UK]]</f>
        <v>1235</v>
      </c>
      <c r="T16" s="18">
        <f t="shared" si="52"/>
        <v>21.197252208047104</v>
      </c>
      <c r="U16" s="33">
        <f>Table3[[#This Row],[Canada]]</f>
        <v>64</v>
      </c>
      <c r="V16" s="18">
        <f t="shared" si="53"/>
        <v>14.285714285714285</v>
      </c>
      <c r="W16" s="33">
        <f>Table3[[#This Row],[India ]]</f>
        <v>27</v>
      </c>
      <c r="X16" s="16">
        <f t="shared" si="54"/>
        <v>35</v>
      </c>
      <c r="Y16" s="24">
        <f>Table3[[#This Row],[Japan]]</f>
        <v>56</v>
      </c>
      <c r="Z16" s="36">
        <f t="shared" si="55"/>
        <v>3.7037037037037033</v>
      </c>
      <c r="AA16" s="24">
        <f>Table3[[#This Row],[Australia]]</f>
        <v>16</v>
      </c>
      <c r="AB16" s="36">
        <f t="shared" si="56"/>
        <v>14.285714285714285</v>
      </c>
      <c r="AC16" s="24">
        <f>Table3[[#This Row],[Brazil]]</f>
        <v>117</v>
      </c>
      <c r="AD16" s="36">
        <f t="shared" si="57"/>
        <v>24.468085106382979</v>
      </c>
      <c r="AE16" s="40">
        <f>Table3[[#This Row],[Russia]]</f>
        <v>9</v>
      </c>
      <c r="AF16" s="44">
        <f t="shared" si="29"/>
        <v>28.571428571428569</v>
      </c>
      <c r="AG16" s="40">
        <f>Table3[[#This Row],[Turkey]]</f>
        <v>131</v>
      </c>
      <c r="AH16" s="44">
        <f t="shared" si="14"/>
        <v>21.296296296296298</v>
      </c>
    </row>
    <row r="17" spans="2:34" x14ac:dyDescent="0.3">
      <c r="B17" s="4">
        <v>43920</v>
      </c>
      <c r="C17" s="32">
        <f>Table3[[#This Row],[China]]</f>
        <v>3304</v>
      </c>
      <c r="D17" s="14">
        <f t="shared" si="44"/>
        <v>0.12121212121212122</v>
      </c>
      <c r="E17" s="32">
        <f>Table3[[#This Row],[Italy]]</f>
        <v>11591</v>
      </c>
      <c r="F17" s="14">
        <f t="shared" si="45"/>
        <v>7.5331663419612216</v>
      </c>
      <c r="G17" s="33">
        <f>Table3[[#This Row],[Spain]]</f>
        <v>7424</v>
      </c>
      <c r="H17" s="18">
        <f t="shared" si="46"/>
        <v>12.382682409930366</v>
      </c>
      <c r="I17" s="33">
        <f>Table3[[#This Row],[USA]]</f>
        <v>2616</v>
      </c>
      <c r="J17" s="18">
        <f t="shared" si="47"/>
        <v>11.842667806755024</v>
      </c>
      <c r="K17" s="33">
        <f>Table3[[#This Row],[France]]</f>
        <v>2606</v>
      </c>
      <c r="L17" s="18">
        <f t="shared" si="48"/>
        <v>12.618841832324978</v>
      </c>
      <c r="M17" s="33">
        <f>Table3[[#This Row],[Iran]]</f>
        <v>2757</v>
      </c>
      <c r="N17" s="18">
        <f t="shared" si="49"/>
        <v>4.4318181818181817</v>
      </c>
      <c r="O17" s="33">
        <f>Table3[[#This Row],[Germany]]</f>
        <v>600</v>
      </c>
      <c r="P17" s="18">
        <f t="shared" si="50"/>
        <v>20</v>
      </c>
      <c r="Q17" s="33">
        <f>Table3[[#This Row],[South Korea]]</f>
        <v>162</v>
      </c>
      <c r="R17" s="18">
        <f t="shared" si="51"/>
        <v>2.5316455696202533</v>
      </c>
      <c r="S17" s="33">
        <f>Table3[[#This Row],[UK]]</f>
        <v>1408</v>
      </c>
      <c r="T17" s="18">
        <f t="shared" si="52"/>
        <v>14.008097165991904</v>
      </c>
      <c r="U17" s="33">
        <f>Table3[[#This Row],[Canada]]</f>
        <v>67</v>
      </c>
      <c r="V17" s="18">
        <f t="shared" si="53"/>
        <v>4.6875</v>
      </c>
      <c r="W17" s="33">
        <f>Table3[[#This Row],[India ]]</f>
        <v>36</v>
      </c>
      <c r="X17" s="16">
        <f t="shared" si="54"/>
        <v>33.333333333333329</v>
      </c>
      <c r="Y17" s="24">
        <f>Table3[[#This Row],[Japan]]</f>
        <v>58</v>
      </c>
      <c r="Z17" s="36">
        <f t="shared" si="55"/>
        <v>3.5714285714285712</v>
      </c>
      <c r="AA17" s="24">
        <f>Table3[[#This Row],[Australia]]</f>
        <v>18</v>
      </c>
      <c r="AB17" s="36">
        <f t="shared" si="56"/>
        <v>12.5</v>
      </c>
      <c r="AC17" s="24">
        <f>Table3[[#This Row],[Brazil]]</f>
        <v>141</v>
      </c>
      <c r="AD17" s="36">
        <f t="shared" si="57"/>
        <v>20.512820512820511</v>
      </c>
      <c r="AE17" s="40">
        <f>Table3[[#This Row],[Russia]]</f>
        <v>9</v>
      </c>
      <c r="AF17" s="44">
        <f t="shared" si="29"/>
        <v>0</v>
      </c>
      <c r="AG17" s="40">
        <f>Table3[[#This Row],[Turkey]]</f>
        <v>168</v>
      </c>
      <c r="AH17" s="44">
        <f t="shared" si="14"/>
        <v>28.244274809160309</v>
      </c>
    </row>
    <row r="18" spans="2:34" x14ac:dyDescent="0.3">
      <c r="B18" s="4">
        <v>43921</v>
      </c>
      <c r="C18" s="32">
        <f>Table3[[#This Row],[China]]</f>
        <v>3305</v>
      </c>
      <c r="D18" s="14">
        <f t="shared" si="44"/>
        <v>3.026634382566586E-2</v>
      </c>
      <c r="E18" s="32">
        <f>Table3[[#This Row],[Italy]]</f>
        <v>12428</v>
      </c>
      <c r="F18" s="14">
        <f t="shared" si="45"/>
        <v>7.2211198343542407</v>
      </c>
      <c r="G18" s="33">
        <f>Table3[[#This Row],[Spain]]</f>
        <v>8269</v>
      </c>
      <c r="H18" s="18">
        <f t="shared" si="46"/>
        <v>11.382004310344827</v>
      </c>
      <c r="I18" s="33">
        <f>Table3[[#This Row],[USA]]</f>
        <v>3431</v>
      </c>
      <c r="J18" s="18">
        <f t="shared" si="47"/>
        <v>31.154434250764524</v>
      </c>
      <c r="K18" s="33">
        <f>Table3[[#This Row],[France]]</f>
        <v>3024</v>
      </c>
      <c r="L18" s="18">
        <f t="shared" si="48"/>
        <v>16.039907904834998</v>
      </c>
      <c r="M18" s="33">
        <f>Table3[[#This Row],[Iran]]</f>
        <v>2898</v>
      </c>
      <c r="N18" s="18">
        <f t="shared" si="49"/>
        <v>5.1142546245919478</v>
      </c>
      <c r="O18" s="33">
        <f>Table3[[#This Row],[Germany]]</f>
        <v>734</v>
      </c>
      <c r="P18" s="18">
        <f t="shared" si="50"/>
        <v>22.333333333333332</v>
      </c>
      <c r="Q18" s="33">
        <f>Table3[[#This Row],[South Korea]]</f>
        <v>165</v>
      </c>
      <c r="R18" s="18">
        <f t="shared" si="51"/>
        <v>1.8518518518518516</v>
      </c>
      <c r="S18" s="33">
        <f>Table3[[#This Row],[UK]]</f>
        <v>1789</v>
      </c>
      <c r="T18" s="18">
        <f t="shared" si="52"/>
        <v>27.05965909090909</v>
      </c>
      <c r="U18" s="33">
        <f>Table3[[#This Row],[Canada]]</f>
        <v>92</v>
      </c>
      <c r="V18" s="18">
        <f t="shared" si="53"/>
        <v>37.313432835820898</v>
      </c>
      <c r="W18" s="33">
        <f>Table3[[#This Row],[India ]]</f>
        <v>47</v>
      </c>
      <c r="X18" s="16">
        <f t="shared" si="54"/>
        <v>30.555555555555557</v>
      </c>
      <c r="Y18" s="24">
        <f>Table3[[#This Row],[Japan]]</f>
        <v>59</v>
      </c>
      <c r="Z18" s="36">
        <f t="shared" si="55"/>
        <v>1.7241379310344827</v>
      </c>
      <c r="AA18" s="24">
        <f>Table3[[#This Row],[Australia]]</f>
        <v>19</v>
      </c>
      <c r="AB18" s="36">
        <f t="shared" si="56"/>
        <v>5.5555555555555554</v>
      </c>
      <c r="AC18" s="24">
        <f>Table3[[#This Row],[Brazil]]</f>
        <v>168</v>
      </c>
      <c r="AD18" s="36">
        <f t="shared" si="57"/>
        <v>19.148936170212767</v>
      </c>
      <c r="AE18" s="40">
        <f>Table3[[#This Row],[Russia]]</f>
        <v>17</v>
      </c>
      <c r="AF18" s="44">
        <f t="shared" si="29"/>
        <v>88.888888888888886</v>
      </c>
      <c r="AG18" s="40">
        <f>Table3[[#This Row],[Turkey]]</f>
        <v>214</v>
      </c>
      <c r="AH18" s="44">
        <f t="shared" si="14"/>
        <v>27.380952380952383</v>
      </c>
    </row>
    <row r="19" spans="2:34" x14ac:dyDescent="0.3">
      <c r="B19" s="4">
        <v>43922</v>
      </c>
      <c r="C19" s="32">
        <f>Table3[[#This Row],[China]]</f>
        <v>3312</v>
      </c>
      <c r="D19" s="14">
        <f t="shared" si="44"/>
        <v>0.2118003025718608</v>
      </c>
      <c r="E19" s="32">
        <f>Table3[[#This Row],[Italy]]</f>
        <v>13155</v>
      </c>
      <c r="F19" s="14">
        <f t="shared" si="45"/>
        <v>5.8496942388155775</v>
      </c>
      <c r="G19" s="33">
        <f>Table3[[#This Row],[Spain]]</f>
        <v>9053</v>
      </c>
      <c r="H19" s="18">
        <f t="shared" si="46"/>
        <v>9.4811948240416015</v>
      </c>
      <c r="I19" s="33">
        <f>Table3[[#This Row],[USA]]</f>
        <v>4516</v>
      </c>
      <c r="J19" s="18">
        <f t="shared" si="47"/>
        <v>31.623433401340716</v>
      </c>
      <c r="K19" s="33">
        <f>Table3[[#This Row],[France]]</f>
        <v>3523</v>
      </c>
      <c r="L19" s="18">
        <f t="shared" si="48"/>
        <v>16.50132275132275</v>
      </c>
      <c r="M19" s="33">
        <f>Table3[[#This Row],[Iran]]</f>
        <v>3036</v>
      </c>
      <c r="N19" s="18">
        <f t="shared" si="49"/>
        <v>4.7619047619047619</v>
      </c>
      <c r="O19" s="33">
        <f>Table3[[#This Row],[Germany]]</f>
        <v>876</v>
      </c>
      <c r="P19" s="18">
        <f t="shared" si="50"/>
        <v>19.346049046321525</v>
      </c>
      <c r="Q19" s="33">
        <f>Table3[[#This Row],[South Korea]]</f>
        <v>169</v>
      </c>
      <c r="R19" s="18">
        <f t="shared" si="51"/>
        <v>2.4242424242424243</v>
      </c>
      <c r="S19" s="33">
        <f>Table3[[#This Row],[UK]]</f>
        <v>2352</v>
      </c>
      <c r="T19" s="18">
        <f t="shared" si="52"/>
        <v>31.470095025153714</v>
      </c>
      <c r="U19" s="33">
        <f>Table3[[#This Row],[Canada]]</f>
        <v>108</v>
      </c>
      <c r="V19" s="18">
        <f t="shared" si="53"/>
        <v>17.391304347826086</v>
      </c>
      <c r="W19" s="33">
        <f>Table3[[#This Row],[India ]]</f>
        <v>55</v>
      </c>
      <c r="X19" s="16">
        <f t="shared" si="54"/>
        <v>17.021276595744681</v>
      </c>
      <c r="Y19" s="24">
        <f>Table3[[#This Row],[Japan]]</f>
        <v>69</v>
      </c>
      <c r="Z19" s="36">
        <f t="shared" si="55"/>
        <v>16.949152542372879</v>
      </c>
      <c r="AA19" s="24">
        <f>Table3[[#This Row],[Australia]]</f>
        <v>21</v>
      </c>
      <c r="AB19" s="36">
        <f t="shared" si="56"/>
        <v>10.526315789473683</v>
      </c>
      <c r="AC19" s="24">
        <f>Table3[[#This Row],[Brazil]]</f>
        <v>206</v>
      </c>
      <c r="AD19" s="36">
        <f t="shared" si="57"/>
        <v>22.61904761904762</v>
      </c>
      <c r="AE19" s="40">
        <f>Table3[[#This Row],[Russia]]</f>
        <v>24</v>
      </c>
      <c r="AF19" s="44">
        <f t="shared" si="29"/>
        <v>41.17647058823529</v>
      </c>
      <c r="AG19" s="40">
        <f>Table3[[#This Row],[Turkey]]</f>
        <v>277</v>
      </c>
      <c r="AH19" s="44">
        <f t="shared" si="14"/>
        <v>29.439252336448597</v>
      </c>
    </row>
    <row r="20" spans="2:34" x14ac:dyDescent="0.3">
      <c r="B20" s="4">
        <v>43923</v>
      </c>
      <c r="C20" s="32">
        <f>Table3[[#This Row],[China]]</f>
        <v>3318</v>
      </c>
      <c r="D20" s="14">
        <f t="shared" ref="D20:D25" si="58">((C20-C19)/C19)*100</f>
        <v>0.18115942028985507</v>
      </c>
      <c r="E20" s="32">
        <f>Table3[[#This Row],[Italy]]</f>
        <v>13915</v>
      </c>
      <c r="F20" s="14">
        <f t="shared" ref="F20:F25" si="59">((E20-E19)/E19)*100</f>
        <v>5.7772709996199163</v>
      </c>
      <c r="G20" s="33">
        <f>Table3[[#This Row],[Spain]]</f>
        <v>10096</v>
      </c>
      <c r="H20" s="18">
        <f t="shared" ref="H20:H25" si="60">((G20-G19)/G19)*100</f>
        <v>11.521042748260244</v>
      </c>
      <c r="I20" s="33">
        <f>Table3[[#This Row],[USA]]</f>
        <v>5775</v>
      </c>
      <c r="J20" s="18">
        <f t="shared" ref="J20:J25" si="61">((I20-I19)/I19)*100</f>
        <v>27.878653675819308</v>
      </c>
      <c r="K20" s="33">
        <f>Table3[[#This Row],[France]]</f>
        <v>4032</v>
      </c>
      <c r="L20" s="18">
        <f t="shared" ref="L20:L25" si="62">((K20-K19)/K19)*100</f>
        <v>14.447913709906329</v>
      </c>
      <c r="M20" s="33">
        <f>Table3[[#This Row],[Iran]]</f>
        <v>3160</v>
      </c>
      <c r="N20" s="18">
        <f t="shared" ref="N20:N25" si="63">((M20-M19)/M19)*100</f>
        <v>4.0843214756258233</v>
      </c>
      <c r="O20" s="33">
        <f>Table3[[#This Row],[Germany]]</f>
        <v>1062</v>
      </c>
      <c r="P20" s="18">
        <f t="shared" ref="P20:P25" si="64">((O20-O19)/O19)*100</f>
        <v>21.232876712328768</v>
      </c>
      <c r="Q20" s="33">
        <f>Table3[[#This Row],[South Korea]]</f>
        <v>173</v>
      </c>
      <c r="R20" s="18">
        <f t="shared" ref="R20:R25" si="65">((Q20-Q19)/Q19)*100</f>
        <v>2.3668639053254439</v>
      </c>
      <c r="S20" s="33">
        <f>Table3[[#This Row],[UK]]</f>
        <v>2921</v>
      </c>
      <c r="T20" s="18">
        <f t="shared" ref="T20:T25" si="66">((S20-S19)/S19)*100</f>
        <v>24.192176870748298</v>
      </c>
      <c r="U20" s="33">
        <f>Table3[[#This Row],[Canada]]</f>
        <v>134</v>
      </c>
      <c r="V20" s="18">
        <f t="shared" ref="V20:V25" si="67">((U20-U19)/U19)*100</f>
        <v>24.074074074074073</v>
      </c>
      <c r="W20" s="33">
        <f>Table3[[#This Row],[India ]]</f>
        <v>70</v>
      </c>
      <c r="X20" s="16">
        <f t="shared" ref="X20:X25" si="68">((W20-W19)/W19)*100</f>
        <v>27.27272727272727</v>
      </c>
      <c r="Y20" s="24">
        <f>Table3[[#This Row],[Japan]]</f>
        <v>72</v>
      </c>
      <c r="Z20" s="36">
        <f t="shared" ref="Z20:Z25" si="69">((Y20-Y19)/Y19)*100</f>
        <v>4.3478260869565215</v>
      </c>
      <c r="AA20" s="24">
        <f>Table3[[#This Row],[Australia]]</f>
        <v>25</v>
      </c>
      <c r="AB20" s="36">
        <f t="shared" ref="AB20:AB25" si="70">((AA20-AA19)/AA19)*100</f>
        <v>19.047619047619047</v>
      </c>
      <c r="AC20" s="24">
        <f>Table3[[#This Row],[Brazil]]</f>
        <v>252</v>
      </c>
      <c r="AD20" s="36">
        <f t="shared" ref="AD20:AD25" si="71">((AC20-AC19)/AC19)*100</f>
        <v>22.330097087378643</v>
      </c>
      <c r="AE20" s="40">
        <f>Table3[[#This Row],[Russia]]</f>
        <v>30</v>
      </c>
      <c r="AF20" s="44">
        <f t="shared" si="29"/>
        <v>25</v>
      </c>
      <c r="AG20" s="40">
        <f>Table3[[#This Row],[Turkey]]</f>
        <v>356</v>
      </c>
      <c r="AH20" s="44">
        <f t="shared" si="14"/>
        <v>28.51985559566787</v>
      </c>
    </row>
    <row r="21" spans="2:34" x14ac:dyDescent="0.3">
      <c r="B21" s="4">
        <v>43924</v>
      </c>
      <c r="C21" s="32">
        <f>Table3[[#This Row],[China]]</f>
        <v>3322</v>
      </c>
      <c r="D21" s="14">
        <f t="shared" si="58"/>
        <v>0.12055455093429776</v>
      </c>
      <c r="E21" s="32">
        <f>Table3[[#This Row],[Italy]]</f>
        <v>14681</v>
      </c>
      <c r="F21" s="14">
        <f t="shared" si="59"/>
        <v>5.5048508803449518</v>
      </c>
      <c r="G21" s="33">
        <f>Table3[[#This Row],[Spain]]</f>
        <v>11009</v>
      </c>
      <c r="H21" s="18">
        <f t="shared" si="60"/>
        <v>9.0431854199683048</v>
      </c>
      <c r="I21" s="33">
        <f>Table3[[#This Row],[USA]]</f>
        <v>6786</v>
      </c>
      <c r="J21" s="18">
        <f t="shared" si="61"/>
        <v>17.506493506493506</v>
      </c>
      <c r="K21" s="33">
        <f>Table3[[#This Row],[France]]</f>
        <v>5387</v>
      </c>
      <c r="L21" s="18">
        <f t="shared" si="62"/>
        <v>33.606150793650798</v>
      </c>
      <c r="M21" s="33">
        <f>Table3[[#This Row],[Iran]]</f>
        <v>3294</v>
      </c>
      <c r="N21" s="18">
        <f t="shared" si="63"/>
        <v>4.2405063291139236</v>
      </c>
      <c r="O21" s="33">
        <f>Table3[[#This Row],[Germany]]</f>
        <v>1223</v>
      </c>
      <c r="P21" s="18">
        <f t="shared" si="64"/>
        <v>15.160075329566855</v>
      </c>
      <c r="Q21" s="33">
        <f>Table3[[#This Row],[South Korea]]</f>
        <v>174</v>
      </c>
      <c r="R21" s="18">
        <f t="shared" si="65"/>
        <v>0.57803468208092479</v>
      </c>
      <c r="S21" s="33">
        <f>Table3[[#This Row],[UK]]</f>
        <v>3605</v>
      </c>
      <c r="T21" s="18">
        <f t="shared" si="66"/>
        <v>23.416638137624101</v>
      </c>
      <c r="U21" s="33">
        <f>Table3[[#This Row],[Canada]]</f>
        <v>173</v>
      </c>
      <c r="V21" s="18">
        <f t="shared" si="67"/>
        <v>29.1044776119403</v>
      </c>
      <c r="W21" s="33">
        <f>Table3[[#This Row],[India ]]</f>
        <v>84</v>
      </c>
      <c r="X21" s="16">
        <f t="shared" si="68"/>
        <v>20</v>
      </c>
      <c r="Y21" s="24">
        <f>Table3[[#This Row],[Japan]]</f>
        <v>77</v>
      </c>
      <c r="Z21" s="36">
        <f t="shared" si="69"/>
        <v>6.9444444444444446</v>
      </c>
      <c r="AA21" s="24">
        <f>Table3[[#This Row],[Australia]]</f>
        <v>28</v>
      </c>
      <c r="AB21" s="36">
        <f t="shared" si="70"/>
        <v>12</v>
      </c>
      <c r="AC21" s="24">
        <f>Table3[[#This Row],[Brazil]]</f>
        <v>343</v>
      </c>
      <c r="AD21" s="36">
        <f t="shared" si="71"/>
        <v>36.111111111111107</v>
      </c>
      <c r="AE21" s="40">
        <f>Table3[[#This Row],[Russia]]</f>
        <v>34</v>
      </c>
      <c r="AF21" s="44">
        <f t="shared" si="29"/>
        <v>13.333333333333334</v>
      </c>
      <c r="AG21" s="40">
        <f>Table3[[#This Row],[Turkey]]</f>
        <v>425</v>
      </c>
      <c r="AH21" s="44">
        <f t="shared" si="14"/>
        <v>19.382022471910112</v>
      </c>
    </row>
    <row r="22" spans="2:34" x14ac:dyDescent="0.3">
      <c r="B22" s="4">
        <v>43925</v>
      </c>
      <c r="C22" s="32">
        <f>Table3[[#This Row],[China]]</f>
        <v>3326</v>
      </c>
      <c r="D22" s="14">
        <f t="shared" si="58"/>
        <v>0.12040939193257075</v>
      </c>
      <c r="E22" s="32">
        <f>Table3[[#This Row],[Italy]]</f>
        <v>15362</v>
      </c>
      <c r="F22" s="14">
        <f t="shared" si="59"/>
        <v>4.6386485934200667</v>
      </c>
      <c r="G22" s="33">
        <f>Table3[[#This Row],[Spain]]</f>
        <v>11814</v>
      </c>
      <c r="H22" s="18">
        <f t="shared" si="60"/>
        <v>7.3121991098192378</v>
      </c>
      <c r="I22" s="33">
        <f>Table3[[#This Row],[USA]]</f>
        <v>8141</v>
      </c>
      <c r="J22" s="18">
        <f t="shared" si="61"/>
        <v>19.967580312407897</v>
      </c>
      <c r="K22" s="33">
        <f>Table3[[#This Row],[France]]</f>
        <v>6507</v>
      </c>
      <c r="L22" s="18">
        <f t="shared" si="62"/>
        <v>20.790792648969742</v>
      </c>
      <c r="M22" s="33">
        <f>Table3[[#This Row],[Iran]]</f>
        <v>3452</v>
      </c>
      <c r="N22" s="18">
        <f t="shared" si="63"/>
        <v>4.7965998785670916</v>
      </c>
      <c r="O22" s="33">
        <f>Table3[[#This Row],[Germany]]</f>
        <v>1300</v>
      </c>
      <c r="P22" s="18">
        <f t="shared" si="64"/>
        <v>6.2959934587080948</v>
      </c>
      <c r="Q22" s="33">
        <f>Table3[[#This Row],[South Korea]]</f>
        <v>180</v>
      </c>
      <c r="R22" s="18">
        <f t="shared" si="65"/>
        <v>3.4482758620689653</v>
      </c>
      <c r="S22" s="33">
        <f>Table3[[#This Row],[UK]]</f>
        <v>4313</v>
      </c>
      <c r="T22" s="18">
        <f t="shared" si="66"/>
        <v>19.639389736477114</v>
      </c>
      <c r="U22" s="33">
        <f>Table3[[#This Row],[Canada]]</f>
        <v>217</v>
      </c>
      <c r="V22" s="18">
        <f t="shared" si="67"/>
        <v>25.433526011560691</v>
      </c>
      <c r="W22" s="33">
        <f>Table3[[#This Row],[India ]]</f>
        <v>91</v>
      </c>
      <c r="X22" s="16">
        <f t="shared" si="68"/>
        <v>8.3333333333333321</v>
      </c>
      <c r="Y22" s="24">
        <f>Table3[[#This Row],[Japan]]</f>
        <v>84</v>
      </c>
      <c r="Z22" s="36">
        <f t="shared" si="69"/>
        <v>9.0909090909090917</v>
      </c>
      <c r="AA22" s="24">
        <f>Table3[[#This Row],[Australia]]</f>
        <v>30</v>
      </c>
      <c r="AB22" s="36">
        <f t="shared" si="70"/>
        <v>7.1428571428571423</v>
      </c>
      <c r="AC22" s="24">
        <f>Table3[[#This Row],[Brazil]]</f>
        <v>376</v>
      </c>
      <c r="AD22" s="36">
        <f t="shared" si="71"/>
        <v>9.6209912536443145</v>
      </c>
      <c r="AE22" s="40">
        <f>Table3[[#This Row],[Russia]]</f>
        <v>43</v>
      </c>
      <c r="AF22" s="44">
        <f t="shared" si="29"/>
        <v>26.47058823529412</v>
      </c>
      <c r="AG22" s="40">
        <f>Table3[[#This Row],[Turkey]]</f>
        <v>425</v>
      </c>
      <c r="AH22" s="44">
        <f t="shared" si="14"/>
        <v>0</v>
      </c>
    </row>
    <row r="23" spans="2:34" x14ac:dyDescent="0.3">
      <c r="B23" s="4">
        <v>43926</v>
      </c>
      <c r="C23" s="32">
        <f>Table3[[#This Row],[China]]</f>
        <v>3329</v>
      </c>
      <c r="D23" s="14">
        <f t="shared" si="58"/>
        <v>9.0198436560432957E-2</v>
      </c>
      <c r="E23" s="32">
        <f>Table3[[#This Row],[Italy]]</f>
        <v>15887</v>
      </c>
      <c r="F23" s="14">
        <f t="shared" si="59"/>
        <v>3.4175237599270929</v>
      </c>
      <c r="G23" s="33">
        <f>Table3[[#This Row],[Spain]]</f>
        <v>12418</v>
      </c>
      <c r="H23" s="18">
        <f t="shared" si="60"/>
        <v>5.1125782969358387</v>
      </c>
      <c r="I23" s="33">
        <f>Table3[[#This Row],[USA]]</f>
        <v>9302</v>
      </c>
      <c r="J23" s="18">
        <f t="shared" si="61"/>
        <v>14.261147279204028</v>
      </c>
      <c r="K23" s="33">
        <f>Table3[[#This Row],[France]]</f>
        <v>7560</v>
      </c>
      <c r="L23" s="18">
        <f t="shared" si="62"/>
        <v>16.182572614107883</v>
      </c>
      <c r="M23" s="33">
        <f>Table3[[#This Row],[Iran]]</f>
        <v>3603</v>
      </c>
      <c r="N23" s="18">
        <f t="shared" si="63"/>
        <v>4.374275782155272</v>
      </c>
      <c r="O23" s="33">
        <f>Table3[[#This Row],[Germany]]</f>
        <v>1524</v>
      </c>
      <c r="P23" s="18">
        <f t="shared" si="64"/>
        <v>17.23076923076923</v>
      </c>
      <c r="Q23" s="33">
        <f>Table3[[#This Row],[South Korea]]</f>
        <v>183</v>
      </c>
      <c r="R23" s="18">
        <f t="shared" si="65"/>
        <v>1.6666666666666667</v>
      </c>
      <c r="S23" s="33">
        <f>Table3[[#This Row],[UK]]</f>
        <v>4932</v>
      </c>
      <c r="T23" s="18">
        <f t="shared" si="66"/>
        <v>14.351959193137029</v>
      </c>
      <c r="U23" s="33">
        <f>Table3[[#This Row],[Canada]]</f>
        <v>258</v>
      </c>
      <c r="V23" s="18">
        <f t="shared" si="67"/>
        <v>18.894009216589861</v>
      </c>
      <c r="W23" s="33">
        <f>Table3[[#This Row],[India ]]</f>
        <v>99</v>
      </c>
      <c r="X23" s="16">
        <f t="shared" si="68"/>
        <v>8.791208791208792</v>
      </c>
      <c r="Y23" s="24">
        <f>Table3[[#This Row],[Japan]]</f>
        <v>84</v>
      </c>
      <c r="Z23" s="36">
        <f t="shared" si="69"/>
        <v>0</v>
      </c>
      <c r="AA23" s="24">
        <f>Table3[[#This Row],[Australia]]</f>
        <v>34</v>
      </c>
      <c r="AB23" s="36">
        <f t="shared" si="70"/>
        <v>13.333333333333334</v>
      </c>
      <c r="AC23" s="24">
        <f>Table3[[#This Row],[Brazil]]</f>
        <v>445</v>
      </c>
      <c r="AD23" s="36">
        <f t="shared" si="71"/>
        <v>18.351063829787233</v>
      </c>
      <c r="AE23" s="40">
        <f>Table3[[#This Row],[Russia]]</f>
        <v>0</v>
      </c>
      <c r="AF23" s="44"/>
      <c r="AG23" s="40">
        <f>Table3[[#This Row],[Turkey]]</f>
        <v>0</v>
      </c>
      <c r="AH23" s="44"/>
    </row>
    <row r="24" spans="2:34" x14ac:dyDescent="0.3">
      <c r="B24" s="4">
        <v>43927</v>
      </c>
      <c r="C24" s="32">
        <f>Table3[[#This Row],[China]]</f>
        <v>3331</v>
      </c>
      <c r="D24" s="14">
        <f t="shared" si="58"/>
        <v>6.0078101531991591E-2</v>
      </c>
      <c r="E24" s="32">
        <f>Table3[[#This Row],[Italy]]</f>
        <v>16523</v>
      </c>
      <c r="F24" s="14">
        <f t="shared" si="59"/>
        <v>4.0032731163844657</v>
      </c>
      <c r="G24" s="33">
        <f>Table3[[#This Row],[Spain]]</f>
        <v>13169</v>
      </c>
      <c r="H24" s="18">
        <f t="shared" si="60"/>
        <v>6.0476727331293283</v>
      </c>
      <c r="I24" s="33">
        <f>Table3[[#This Row],[USA]]</f>
        <v>10396</v>
      </c>
      <c r="J24" s="18">
        <f t="shared" si="61"/>
        <v>11.760911631907117</v>
      </c>
      <c r="K24" s="33">
        <f>Table3[[#This Row],[France]]</f>
        <v>8911</v>
      </c>
      <c r="L24" s="18">
        <f t="shared" si="62"/>
        <v>17.87037037037037</v>
      </c>
      <c r="M24" s="33">
        <f>Table3[[#This Row],[Iran]]</f>
        <v>3739</v>
      </c>
      <c r="N24" s="18">
        <f t="shared" si="63"/>
        <v>3.7746322509020263</v>
      </c>
      <c r="O24" s="33">
        <f>Table3[[#This Row],[Germany]]</f>
        <v>1584</v>
      </c>
      <c r="P24" s="18">
        <f t="shared" si="64"/>
        <v>3.9370078740157481</v>
      </c>
      <c r="Q24" s="33">
        <f>Table3[[#This Row],[South Korea]]</f>
        <v>189</v>
      </c>
      <c r="R24" s="18">
        <f t="shared" si="65"/>
        <v>3.278688524590164</v>
      </c>
      <c r="S24" s="33">
        <f>Table3[[#This Row],[UK]]</f>
        <v>5373</v>
      </c>
      <c r="T24" s="18">
        <f t="shared" si="66"/>
        <v>8.9416058394160594</v>
      </c>
      <c r="U24" s="33">
        <f>Table3[[#This Row],[Canada]]</f>
        <v>294</v>
      </c>
      <c r="V24" s="18">
        <f t="shared" si="67"/>
        <v>13.953488372093023</v>
      </c>
      <c r="W24" s="33">
        <f>Table3[[#This Row],[India ]]</f>
        <v>135</v>
      </c>
      <c r="X24" s="16">
        <f t="shared" si="68"/>
        <v>36.363636363636367</v>
      </c>
      <c r="Y24" s="24">
        <f>Table3[[#This Row],[Japan]]</f>
        <v>97</v>
      </c>
      <c r="Z24" s="36">
        <f t="shared" si="69"/>
        <v>15.476190476190476</v>
      </c>
      <c r="AA24" s="24">
        <f>Table3[[#This Row],[Australia]]</f>
        <v>41</v>
      </c>
      <c r="AB24" s="36">
        <f t="shared" si="70"/>
        <v>20.588235294117645</v>
      </c>
      <c r="AC24" s="24">
        <f>Table3[[#This Row],[Brazil]]</f>
        <v>506</v>
      </c>
      <c r="AD24" s="36">
        <f t="shared" si="71"/>
        <v>13.707865168539326</v>
      </c>
      <c r="AE24" s="40">
        <f>Table3[[#This Row],[Russia]]</f>
        <v>47</v>
      </c>
      <c r="AF24" s="44"/>
      <c r="AG24" s="40">
        <f>Table3[[#This Row],[Turkey]]</f>
        <v>649</v>
      </c>
      <c r="AH24" s="44"/>
    </row>
    <row r="25" spans="2:34" x14ac:dyDescent="0.3">
      <c r="B25" s="4">
        <v>43928</v>
      </c>
      <c r="C25" s="32">
        <f>Table3[[#This Row],[China]]</f>
        <v>3331</v>
      </c>
      <c r="D25" s="14">
        <f t="shared" si="58"/>
        <v>0</v>
      </c>
      <c r="E25" s="32">
        <f>Table3[[#This Row],[Italy]]</f>
        <v>17127</v>
      </c>
      <c r="F25" s="14">
        <f t="shared" si="59"/>
        <v>3.6555105005144348</v>
      </c>
      <c r="G25" s="33">
        <f>Table3[[#This Row],[Spain]]</f>
        <v>13897</v>
      </c>
      <c r="H25" s="18">
        <f t="shared" si="60"/>
        <v>5.5281342546890428</v>
      </c>
      <c r="I25" s="33">
        <f>Table3[[#This Row],[USA]]</f>
        <v>12230</v>
      </c>
      <c r="J25" s="18">
        <f t="shared" si="61"/>
        <v>17.641400538668719</v>
      </c>
      <c r="K25" s="33">
        <f>Table3[[#This Row],[France]]</f>
        <v>10328</v>
      </c>
      <c r="L25" s="18">
        <f t="shared" si="62"/>
        <v>15.901694534844573</v>
      </c>
      <c r="M25" s="33">
        <f>Table3[[#This Row],[Iran]]</f>
        <v>3827</v>
      </c>
      <c r="N25" s="18">
        <f t="shared" si="63"/>
        <v>2.3535704733886065</v>
      </c>
      <c r="O25" s="33">
        <f>Table3[[#This Row],[Germany]]</f>
        <v>1948</v>
      </c>
      <c r="P25" s="18">
        <f t="shared" si="64"/>
        <v>22.979797979797979</v>
      </c>
      <c r="Q25" s="33">
        <f>Table3[[#This Row],[South Korea]]</f>
        <v>199</v>
      </c>
      <c r="R25" s="18">
        <f t="shared" si="65"/>
        <v>5.2910052910052912</v>
      </c>
      <c r="S25" s="33">
        <f>Table3[[#This Row],[UK]]</f>
        <v>6159</v>
      </c>
      <c r="T25" s="18">
        <f t="shared" si="66"/>
        <v>14.628699050809605</v>
      </c>
      <c r="U25" s="33">
        <f>Table3[[#This Row],[Canada]]</f>
        <v>345</v>
      </c>
      <c r="V25" s="18">
        <f t="shared" si="67"/>
        <v>17.346938775510203</v>
      </c>
      <c r="W25" s="33">
        <f>Table3[[#This Row],[India ]]</f>
        <v>154</v>
      </c>
      <c r="X25" s="16">
        <f t="shared" si="68"/>
        <v>14.074074074074074</v>
      </c>
      <c r="Y25" s="24">
        <f>Table3[[#This Row],[Japan]]</f>
        <v>98</v>
      </c>
      <c r="Z25" s="36">
        <f t="shared" si="69"/>
        <v>1.0309278350515463</v>
      </c>
      <c r="AA25" s="24">
        <f>Table3[[#This Row],[Australia]]</f>
        <v>48</v>
      </c>
      <c r="AB25" s="36">
        <f t="shared" si="70"/>
        <v>17.073170731707318</v>
      </c>
      <c r="AC25" s="24">
        <f>Table3[[#This Row],[Brazil]]</f>
        <v>582</v>
      </c>
      <c r="AD25" s="36">
        <f t="shared" si="71"/>
        <v>15.019762845849801</v>
      </c>
      <c r="AE25" s="40">
        <f>Table3[[#This Row],[Russia]]</f>
        <v>58</v>
      </c>
      <c r="AF25" s="44">
        <f t="shared" si="29"/>
        <v>23.404255319148938</v>
      </c>
      <c r="AG25" s="40">
        <f>Table3[[#This Row],[Turkey]]</f>
        <v>725</v>
      </c>
      <c r="AH25" s="44">
        <f t="shared" si="14"/>
        <v>11.710323574730355</v>
      </c>
    </row>
    <row r="26" spans="2:34" x14ac:dyDescent="0.3">
      <c r="B26" s="4">
        <v>43929</v>
      </c>
      <c r="C26" s="32">
        <f>Table3[[#This Row],[China]]</f>
        <v>3333</v>
      </c>
      <c r="D26" s="14">
        <f t="shared" ref="D26:D31" si="72">((C26-C25)/C25)*100</f>
        <v>6.0042029420594417E-2</v>
      </c>
      <c r="E26" s="32">
        <f>Table3[[#This Row],[Italy]]</f>
        <v>17669</v>
      </c>
      <c r="F26" s="14">
        <f t="shared" ref="F26:F31" si="73">((E26-E25)/E25)*100</f>
        <v>3.1645939160390024</v>
      </c>
      <c r="G26" s="33">
        <f>Table3[[#This Row],[Spain]]</f>
        <v>14673</v>
      </c>
      <c r="H26" s="18">
        <f t="shared" ref="H26:H31" si="74">((G26-G25)/G25)*100</f>
        <v>5.5839389796358923</v>
      </c>
      <c r="I26" s="33">
        <f>Table3[[#This Row],[USA]]</f>
        <v>14210</v>
      </c>
      <c r="J26" s="18">
        <f t="shared" ref="J26:J31" si="75">((I26-I25)/I25)*100</f>
        <v>16.189697465249388</v>
      </c>
      <c r="K26" s="33">
        <f>Table3[[#This Row],[France]]</f>
        <v>10869</v>
      </c>
      <c r="L26" s="18">
        <f t="shared" ref="L26:L31" si="76">((K26-K25)/K25)*100</f>
        <v>5.2381874515879163</v>
      </c>
      <c r="M26" s="33">
        <f>Table3[[#This Row],[Iran]]</f>
        <v>3993</v>
      </c>
      <c r="N26" s="18">
        <f t="shared" ref="N26:N31" si="77">((M26-M25)/M25)*100</f>
        <v>4.3376012542461453</v>
      </c>
      <c r="O26" s="33">
        <f>Table3[[#This Row],[Germany]]</f>
        <v>2174</v>
      </c>
      <c r="P26" s="18">
        <f t="shared" ref="P26:P31" si="78">((O26-O25)/O25)*100</f>
        <v>11.601642710472278</v>
      </c>
      <c r="Q26" s="33">
        <f>Table3[[#This Row],[South Korea]]</f>
        <v>204</v>
      </c>
      <c r="R26" s="18">
        <f t="shared" ref="R26:R31" si="79">((Q26-Q25)/Q25)*100</f>
        <v>2.512562814070352</v>
      </c>
      <c r="S26" s="33">
        <f>Table3[[#This Row],[UK]]</f>
        <v>7097</v>
      </c>
      <c r="T26" s="18">
        <f t="shared" ref="T26:T31" si="80">((S26-S25)/S25)*100</f>
        <v>15.229745088488391</v>
      </c>
      <c r="U26" s="33">
        <f>Table3[[#This Row],[Canada]]</f>
        <v>402</v>
      </c>
      <c r="V26" s="18">
        <f t="shared" ref="V26:V31" si="81">((U26-U25)/U25)*100</f>
        <v>16.521739130434781</v>
      </c>
      <c r="W26" s="33">
        <f>Table3[[#This Row],[India ]]</f>
        <v>179</v>
      </c>
      <c r="X26" s="16">
        <f t="shared" ref="X26:X31" si="82">((W26-W25)/W25)*100</f>
        <v>16.233766233766232</v>
      </c>
      <c r="Y26" s="24">
        <f>Table3[[#This Row],[Japan]]</f>
        <v>103</v>
      </c>
      <c r="Z26" s="36">
        <f t="shared" ref="Z26:Z31" si="83">((Y26-Y25)/Y25)*100</f>
        <v>5.1020408163265305</v>
      </c>
      <c r="AA26" s="24">
        <f>Table3[[#This Row],[Australia]]</f>
        <v>50</v>
      </c>
      <c r="AB26" s="36">
        <f t="shared" ref="AB26:AB31" si="84">((AA26-AA25)/AA25)*100</f>
        <v>4.1666666666666661</v>
      </c>
      <c r="AC26" s="24">
        <f>Table3[[#This Row],[Brazil]]</f>
        <v>706</v>
      </c>
      <c r="AD26" s="36">
        <f t="shared" ref="AD26:AD31" si="85">((AC26-AC25)/AC25)*100</f>
        <v>21.305841924398624</v>
      </c>
      <c r="AE26" s="40">
        <f>Table3[[#This Row],[Russia]]</f>
        <v>63</v>
      </c>
      <c r="AF26" s="44">
        <f t="shared" si="29"/>
        <v>8.6206896551724146</v>
      </c>
      <c r="AG26" s="40">
        <f>Table3[[#This Row],[Turkey]]</f>
        <v>812</v>
      </c>
      <c r="AH26" s="44">
        <f t="shared" si="14"/>
        <v>12</v>
      </c>
    </row>
    <row r="27" spans="2:34" x14ac:dyDescent="0.3">
      <c r="B27" s="4">
        <v>43930</v>
      </c>
      <c r="C27" s="32">
        <f>Table3[[#This Row],[China]]</f>
        <v>3335</v>
      </c>
      <c r="D27" s="14">
        <f t="shared" si="72"/>
        <v>6.0006000600060012E-2</v>
      </c>
      <c r="E27" s="32">
        <f>Table3[[#This Row],[Italy]]</f>
        <v>18279</v>
      </c>
      <c r="F27" s="14">
        <f t="shared" si="73"/>
        <v>3.4523742147263565</v>
      </c>
      <c r="G27" s="33">
        <f>Table3[[#This Row],[Spain]]</f>
        <v>15238</v>
      </c>
      <c r="H27" s="18">
        <f t="shared" si="74"/>
        <v>3.8506099638792342</v>
      </c>
      <c r="I27" s="33">
        <f>Table3[[#This Row],[USA]]</f>
        <v>16114</v>
      </c>
      <c r="J27" s="18">
        <f t="shared" si="75"/>
        <v>13.399014778325121</v>
      </c>
      <c r="K27" s="33">
        <f>Table3[[#This Row],[France]]</f>
        <v>12210</v>
      </c>
      <c r="L27" s="18">
        <f t="shared" si="76"/>
        <v>12.337841567761524</v>
      </c>
      <c r="M27" s="33">
        <f>Table3[[#This Row],[Iran]]</f>
        <v>4110</v>
      </c>
      <c r="N27" s="18">
        <f t="shared" si="77"/>
        <v>2.9301277235161534</v>
      </c>
      <c r="O27" s="33">
        <f>Table3[[#This Row],[Germany]]</f>
        <v>2447</v>
      </c>
      <c r="P27" s="18">
        <f t="shared" si="78"/>
        <v>12.557497700091997</v>
      </c>
      <c r="Q27" s="33">
        <f>Table3[[#This Row],[South Korea]]</f>
        <v>204</v>
      </c>
      <c r="R27" s="18">
        <f t="shared" si="79"/>
        <v>0</v>
      </c>
      <c r="S27" s="33">
        <f>Table3[[#This Row],[UK]]</f>
        <v>7978</v>
      </c>
      <c r="T27" s="18">
        <f t="shared" si="80"/>
        <v>12.413695927856841</v>
      </c>
      <c r="U27" s="33">
        <f>Table3[[#This Row],[Canada]]</f>
        <v>503</v>
      </c>
      <c r="V27" s="18">
        <f t="shared" si="81"/>
        <v>25.124378109452739</v>
      </c>
      <c r="W27" s="33">
        <f>Table3[[#This Row],[India ]]</f>
        <v>226</v>
      </c>
      <c r="X27" s="16">
        <f t="shared" si="82"/>
        <v>26.256983240223462</v>
      </c>
      <c r="Y27" s="24">
        <f>Table3[[#This Row],[Japan]]</f>
        <v>107</v>
      </c>
      <c r="Z27" s="36">
        <f t="shared" si="83"/>
        <v>3.8834951456310676</v>
      </c>
      <c r="AA27" s="24">
        <f>Table3[[#This Row],[Australia]]</f>
        <v>51</v>
      </c>
      <c r="AB27" s="36">
        <f t="shared" si="84"/>
        <v>2</v>
      </c>
      <c r="AC27" s="24">
        <f>Table3[[#This Row],[Brazil]]</f>
        <v>839</v>
      </c>
      <c r="AD27" s="36">
        <f t="shared" si="85"/>
        <v>18.838526912181301</v>
      </c>
      <c r="AE27" s="40">
        <f>Table3[[#This Row],[Russia]]</f>
        <v>76</v>
      </c>
      <c r="AF27" s="44">
        <f t="shared" si="29"/>
        <v>20.634920634920633</v>
      </c>
      <c r="AG27" s="40">
        <f>Table3[[#This Row],[Turkey]]</f>
        <v>908</v>
      </c>
      <c r="AH27" s="44">
        <f t="shared" si="14"/>
        <v>11.822660098522167</v>
      </c>
    </row>
    <row r="28" spans="2:34" x14ac:dyDescent="0.3">
      <c r="B28" s="4">
        <v>43931</v>
      </c>
      <c r="C28" s="32">
        <f>Table3[[#This Row],[China]]</f>
        <v>3336</v>
      </c>
      <c r="D28" s="14">
        <f t="shared" si="72"/>
        <v>2.998500749625187E-2</v>
      </c>
      <c r="E28" s="32">
        <f>Table3[[#This Row],[Italy]]</f>
        <v>18849</v>
      </c>
      <c r="F28" s="14">
        <f t="shared" si="73"/>
        <v>3.1183325127195141</v>
      </c>
      <c r="G28" s="33">
        <f>Table3[[#This Row],[Spain]]</f>
        <v>15970</v>
      </c>
      <c r="H28" s="18">
        <f t="shared" si="74"/>
        <v>4.8037800236251478</v>
      </c>
      <c r="I28" s="33">
        <f>Table3[[#This Row],[USA]]</f>
        <v>18026</v>
      </c>
      <c r="J28" s="18">
        <f t="shared" si="75"/>
        <v>11.865458607422118</v>
      </c>
      <c r="K28" s="33">
        <f>Table3[[#This Row],[France]]</f>
        <v>13197</v>
      </c>
      <c r="L28" s="18">
        <f t="shared" si="76"/>
        <v>8.0835380835380839</v>
      </c>
      <c r="M28" s="33">
        <f>Table3[[#This Row],[Iran]]</f>
        <v>4232</v>
      </c>
      <c r="N28" s="18">
        <f t="shared" si="77"/>
        <v>2.9683698296836982</v>
      </c>
      <c r="O28" s="33">
        <f>Table3[[#This Row],[Germany]]</f>
        <v>2648</v>
      </c>
      <c r="P28" s="18">
        <f t="shared" si="78"/>
        <v>8.214139762975071</v>
      </c>
      <c r="Q28" s="33">
        <f>Table3[[#This Row],[South Korea]]</f>
        <v>208</v>
      </c>
      <c r="R28" s="18">
        <f t="shared" si="79"/>
        <v>1.9607843137254901</v>
      </c>
      <c r="S28" s="33">
        <f>Table3[[#This Row],[UK]]</f>
        <v>8958</v>
      </c>
      <c r="T28" s="18">
        <f t="shared" si="80"/>
        <v>12.283780396089245</v>
      </c>
      <c r="U28" s="33">
        <f>Table3[[#This Row],[Canada]]</f>
        <v>556</v>
      </c>
      <c r="V28" s="18">
        <f t="shared" si="81"/>
        <v>10.536779324055665</v>
      </c>
      <c r="W28" s="33">
        <f>Table3[[#This Row],[India ]]</f>
        <v>246</v>
      </c>
      <c r="X28" s="16">
        <f t="shared" si="82"/>
        <v>8.8495575221238933</v>
      </c>
      <c r="Y28" s="24">
        <f>Table3[[#This Row],[Japan]]</f>
        <v>119</v>
      </c>
      <c r="Z28" s="36">
        <f t="shared" si="83"/>
        <v>11.214953271028037</v>
      </c>
      <c r="AA28" s="24">
        <f>Table3[[#This Row],[Australia]]</f>
        <v>54</v>
      </c>
      <c r="AB28" s="36">
        <f t="shared" si="84"/>
        <v>5.8823529411764701</v>
      </c>
      <c r="AC28" s="24">
        <f>Table3[[#This Row],[Brazil]]</f>
        <v>974</v>
      </c>
      <c r="AD28" s="36">
        <f t="shared" si="85"/>
        <v>16.090584028605484</v>
      </c>
      <c r="AE28" s="40">
        <f>Table3[[#This Row],[Russia]]</f>
        <v>94</v>
      </c>
      <c r="AF28" s="44">
        <f t="shared" si="29"/>
        <v>23.684210526315788</v>
      </c>
      <c r="AG28" s="40">
        <f>Table3[[#This Row],[Turkey]]</f>
        <v>1006</v>
      </c>
      <c r="AH28" s="44">
        <f t="shared" si="14"/>
        <v>10.79295154185022</v>
      </c>
    </row>
    <row r="29" spans="2:34" x14ac:dyDescent="0.3">
      <c r="B29" s="4">
        <v>43932</v>
      </c>
      <c r="C29" s="32">
        <f>Table3[[#This Row],[China]]</f>
        <v>3339</v>
      </c>
      <c r="D29" s="14">
        <f t="shared" si="72"/>
        <v>8.9928057553956844E-2</v>
      </c>
      <c r="E29" s="32">
        <f>Table3[[#This Row],[Italy]]</f>
        <v>19468</v>
      </c>
      <c r="F29" s="14">
        <f t="shared" si="73"/>
        <v>3.2839938458273648</v>
      </c>
      <c r="G29" s="33">
        <f>Table3[[#This Row],[Spain]]</f>
        <v>16480</v>
      </c>
      <c r="H29" s="18">
        <f t="shared" si="74"/>
        <v>3.1934877896055105</v>
      </c>
      <c r="I29" s="33">
        <f>Table3[[#This Row],[USA]]</f>
        <v>20064</v>
      </c>
      <c r="J29" s="18">
        <f t="shared" si="75"/>
        <v>11.305891490069898</v>
      </c>
      <c r="K29" s="33">
        <f>Table3[[#This Row],[France]]</f>
        <v>13822</v>
      </c>
      <c r="L29" s="18">
        <f t="shared" si="76"/>
        <v>4.7359248314010758</v>
      </c>
      <c r="M29" s="33">
        <f>Table3[[#This Row],[Iran]]</f>
        <v>4357</v>
      </c>
      <c r="N29" s="18">
        <f t="shared" si="77"/>
        <v>2.9536862003780717</v>
      </c>
      <c r="O29" s="33">
        <f>Table3[[#This Row],[Germany]]</f>
        <v>2778</v>
      </c>
      <c r="P29" s="18">
        <f t="shared" si="78"/>
        <v>4.9093655589123868</v>
      </c>
      <c r="Q29" s="33">
        <f>Table3[[#This Row],[South Korea]]</f>
        <v>211</v>
      </c>
      <c r="R29" s="18">
        <f t="shared" si="79"/>
        <v>1.4423076923076923</v>
      </c>
      <c r="S29" s="33">
        <f>Table3[[#This Row],[UK]]</f>
        <v>9875</v>
      </c>
      <c r="T29" s="18">
        <f t="shared" si="80"/>
        <v>10.236659968743023</v>
      </c>
      <c r="U29" s="33">
        <f>Table3[[#This Row],[Canada]]</f>
        <v>648</v>
      </c>
      <c r="V29" s="18">
        <f t="shared" si="81"/>
        <v>16.546762589928058</v>
      </c>
      <c r="W29" s="33">
        <f>Table3[[#This Row],[India ]]</f>
        <v>288</v>
      </c>
      <c r="X29" s="16">
        <f t="shared" si="82"/>
        <v>17.073170731707318</v>
      </c>
      <c r="Y29" s="24">
        <f>Table3[[#This Row],[Japan]]</f>
        <v>132</v>
      </c>
      <c r="Z29" s="36">
        <f t="shared" si="83"/>
        <v>10.92436974789916</v>
      </c>
      <c r="AA29" s="24">
        <f>Table3[[#This Row],[Australia]]</f>
        <v>56</v>
      </c>
      <c r="AB29" s="36">
        <f t="shared" si="84"/>
        <v>3.7037037037037033</v>
      </c>
      <c r="AC29" s="24">
        <f>Table3[[#This Row],[Brazil]]</f>
        <v>1086</v>
      </c>
      <c r="AD29" s="36">
        <f t="shared" si="85"/>
        <v>11.498973305954825</v>
      </c>
      <c r="AE29" s="40">
        <f>Table3[[#This Row],[Russia]]</f>
        <v>106</v>
      </c>
      <c r="AF29" s="44">
        <f t="shared" si="29"/>
        <v>12.76595744680851</v>
      </c>
      <c r="AG29" s="40">
        <f>Table3[[#This Row],[Turkey]]</f>
        <v>1101</v>
      </c>
      <c r="AH29" s="44">
        <f t="shared" si="14"/>
        <v>9.4433399602385677</v>
      </c>
    </row>
    <row r="30" spans="2:34" x14ac:dyDescent="0.3">
      <c r="B30" s="4">
        <v>43933</v>
      </c>
      <c r="C30" s="32">
        <f>Table3[[#This Row],[China]]</f>
        <v>3339</v>
      </c>
      <c r="D30" s="14">
        <f t="shared" si="72"/>
        <v>0</v>
      </c>
      <c r="E30" s="32">
        <f>Table3[[#This Row],[Italy]]</f>
        <v>19899</v>
      </c>
      <c r="F30" s="14">
        <f t="shared" si="73"/>
        <v>2.2138894596260528</v>
      </c>
      <c r="G30" s="33">
        <f>Table3[[#This Row],[Spain]]</f>
        <v>17100</v>
      </c>
      <c r="H30" s="18">
        <f t="shared" si="74"/>
        <v>3.762135922330097</v>
      </c>
      <c r="I30" s="33">
        <f>Table3[[#This Row],[USA]]</f>
        <v>21540</v>
      </c>
      <c r="J30" s="18">
        <f t="shared" si="75"/>
        <v>7.3564593301435401</v>
      </c>
      <c r="K30" s="33">
        <f>Table3[[#This Row],[France]]</f>
        <v>14393</v>
      </c>
      <c r="L30" s="18">
        <f t="shared" si="76"/>
        <v>4.1310953552307916</v>
      </c>
      <c r="M30" s="33">
        <f>Table3[[#This Row],[Iran]]</f>
        <v>4474</v>
      </c>
      <c r="N30" s="18">
        <f t="shared" si="77"/>
        <v>2.685333945375258</v>
      </c>
      <c r="O30" s="33">
        <f>Table3[[#This Row],[Germany]]</f>
        <v>2945</v>
      </c>
      <c r="P30" s="18">
        <f t="shared" si="78"/>
        <v>6.0115190784737216</v>
      </c>
      <c r="Q30" s="33">
        <f>Table3[[#This Row],[South Korea]]</f>
        <v>214</v>
      </c>
      <c r="R30" s="18">
        <f t="shared" si="79"/>
        <v>1.4218009478672986</v>
      </c>
      <c r="S30" s="33">
        <f>Table3[[#This Row],[UK]]</f>
        <v>10612</v>
      </c>
      <c r="T30" s="18">
        <f t="shared" si="80"/>
        <v>7.4632911392405061</v>
      </c>
      <c r="U30" s="33">
        <f>Table3[[#This Row],[Canada]]</f>
        <v>675</v>
      </c>
      <c r="V30" s="18">
        <f t="shared" si="81"/>
        <v>4.1666666666666661</v>
      </c>
      <c r="W30" s="33">
        <f>Table3[[#This Row],[India ]]</f>
        <v>331</v>
      </c>
      <c r="X30" s="16">
        <f t="shared" si="82"/>
        <v>14.930555555555555</v>
      </c>
      <c r="Y30" s="24">
        <f>Table3[[#This Row],[Japan]]</f>
        <v>137</v>
      </c>
      <c r="Z30" s="36">
        <f t="shared" si="83"/>
        <v>3.7878787878787881</v>
      </c>
      <c r="AA30" s="24">
        <f>Table3[[#This Row],[Australia]]</f>
        <v>60</v>
      </c>
      <c r="AB30" s="36">
        <f t="shared" si="84"/>
        <v>7.1428571428571423</v>
      </c>
      <c r="AC30" s="24">
        <f>Table3[[#This Row],[Brazil]]</f>
        <v>1144</v>
      </c>
      <c r="AD30" s="36">
        <f t="shared" si="85"/>
        <v>5.3406998158379375</v>
      </c>
      <c r="AE30" s="40">
        <f>Table3[[#This Row],[Russia]]</f>
        <v>130</v>
      </c>
      <c r="AF30" s="44">
        <f t="shared" si="29"/>
        <v>22.641509433962266</v>
      </c>
      <c r="AG30" s="40">
        <f>Table3[[#This Row],[Turkey]]</f>
        <v>1198</v>
      </c>
      <c r="AH30" s="44">
        <f t="shared" si="14"/>
        <v>8.810172570390554</v>
      </c>
    </row>
    <row r="31" spans="2:34" x14ac:dyDescent="0.3">
      <c r="B31" s="4">
        <v>43934</v>
      </c>
      <c r="C31" s="32">
        <f>Table3[[#This Row],[China]]</f>
        <v>3341</v>
      </c>
      <c r="D31" s="14">
        <f t="shared" si="72"/>
        <v>5.9898173105720279E-2</v>
      </c>
      <c r="E31" s="32">
        <f>Table3[[#This Row],[Italy]]</f>
        <v>20465</v>
      </c>
      <c r="F31" s="14">
        <f t="shared" si="73"/>
        <v>2.8443640383938891</v>
      </c>
      <c r="G31" s="33">
        <f>Table3[[#This Row],[Spain]]</f>
        <v>17614</v>
      </c>
      <c r="H31" s="18">
        <f t="shared" si="74"/>
        <v>3.0058479532163744</v>
      </c>
      <c r="I31" s="33">
        <f>Table3[[#This Row],[USA]]</f>
        <v>22985</v>
      </c>
      <c r="J31" s="18">
        <f t="shared" si="75"/>
        <v>6.7084493964716803</v>
      </c>
      <c r="K31" s="33">
        <f>Table3[[#This Row],[France]]</f>
        <v>14967</v>
      </c>
      <c r="L31" s="18">
        <f t="shared" si="76"/>
        <v>3.9880497464045019</v>
      </c>
      <c r="M31" s="33">
        <f>Table3[[#This Row],[Iran]]</f>
        <v>4585</v>
      </c>
      <c r="N31" s="18">
        <f t="shared" si="77"/>
        <v>2.4810013410818059</v>
      </c>
      <c r="O31" s="33">
        <f>Table3[[#This Row],[Germany]]</f>
        <v>3105</v>
      </c>
      <c r="P31" s="18">
        <f t="shared" si="78"/>
        <v>5.4329371816638368</v>
      </c>
      <c r="Q31" s="33">
        <f>Table3[[#This Row],[South Korea]]</f>
        <v>217</v>
      </c>
      <c r="R31" s="18">
        <f t="shared" si="79"/>
        <v>1.4018691588785046</v>
      </c>
      <c r="S31" s="33">
        <f>Table3[[#This Row],[UK]]</f>
        <v>11329</v>
      </c>
      <c r="T31" s="18">
        <f t="shared" si="80"/>
        <v>6.7565020731247651</v>
      </c>
      <c r="U31" s="33">
        <f>Table3[[#This Row],[Canada]]</f>
        <v>767</v>
      </c>
      <c r="V31" s="18">
        <f t="shared" si="81"/>
        <v>13.62962962962963</v>
      </c>
      <c r="W31" s="33">
        <f>Table3[[#This Row],[India ]]</f>
        <v>358</v>
      </c>
      <c r="X31" s="16">
        <f t="shared" si="82"/>
        <v>8.1570996978851973</v>
      </c>
      <c r="Y31" s="24">
        <f>Table3[[#This Row],[Japan]]</f>
        <v>143</v>
      </c>
      <c r="Z31" s="36">
        <f t="shared" si="83"/>
        <v>4.3795620437956204</v>
      </c>
      <c r="AA31" s="24">
        <f>Table3[[#This Row],[Australia]]</f>
        <v>61</v>
      </c>
      <c r="AB31" s="36">
        <f t="shared" si="84"/>
        <v>1.6666666666666667</v>
      </c>
      <c r="AC31" s="24">
        <f>Table3[[#This Row],[Brazil]]</f>
        <v>1270</v>
      </c>
      <c r="AD31" s="36">
        <f t="shared" si="85"/>
        <v>11.013986013986015</v>
      </c>
      <c r="AE31" s="40">
        <f>Table3[[#This Row],[Russia]]</f>
        <v>148</v>
      </c>
      <c r="AF31" s="44">
        <f t="shared" si="29"/>
        <v>13.846153846153847</v>
      </c>
      <c r="AG31" s="40">
        <f>Table3[[#This Row],[Turkey]]</f>
        <v>1296</v>
      </c>
      <c r="AH31" s="44">
        <f t="shared" si="14"/>
        <v>8.1803005008347256</v>
      </c>
    </row>
    <row r="32" spans="2:34" x14ac:dyDescent="0.3">
      <c r="B32" s="4">
        <v>43935</v>
      </c>
      <c r="C32" s="32">
        <f>Table3[[#This Row],[China]]</f>
        <v>3341</v>
      </c>
      <c r="D32" s="14">
        <f t="shared" ref="D32:D37" si="86">((C32-C31)/C31)*100</f>
        <v>0</v>
      </c>
      <c r="E32" s="32">
        <f>Table3[[#This Row],[Italy]]</f>
        <v>21067</v>
      </c>
      <c r="F32" s="14">
        <f t="shared" ref="F32:F37" si="87">((E32-E31)/E31)*100</f>
        <v>2.9416076227705839</v>
      </c>
      <c r="G32" s="33">
        <f>Table3[[#This Row],[Spain]]</f>
        <v>18150</v>
      </c>
      <c r="H32" s="18">
        <f t="shared" ref="H32:H37" si="88">((G32-G31)/G31)*100</f>
        <v>3.0430339502668331</v>
      </c>
      <c r="I32" s="33">
        <f>Table3[[#This Row],[USA]]</f>
        <v>24590</v>
      </c>
      <c r="J32" s="18">
        <f t="shared" ref="J32:J37" si="89">((I32-I31)/I31)*100</f>
        <v>6.9828148792690889</v>
      </c>
      <c r="K32" s="33">
        <f>Table3[[#This Row],[France]]</f>
        <v>15729</v>
      </c>
      <c r="L32" s="18">
        <f t="shared" ref="L32:L37" si="90">((K32-K31)/K31)*100</f>
        <v>5.0912006414111044</v>
      </c>
      <c r="M32" s="33">
        <f>Table3[[#This Row],[Iran]]</f>
        <v>4683</v>
      </c>
      <c r="N32" s="18">
        <f t="shared" ref="N32:N37" si="91">((M32-M31)/M31)*100</f>
        <v>2.1374045801526718</v>
      </c>
      <c r="O32" s="33">
        <f>Table3[[#This Row],[Germany]]</f>
        <v>3400</v>
      </c>
      <c r="P32" s="18">
        <f t="shared" ref="P32:P37" si="92">((O32-O31)/O31)*100</f>
        <v>9.5008051529790674</v>
      </c>
      <c r="Q32" s="33">
        <f>Table3[[#This Row],[South Korea]]</f>
        <v>222</v>
      </c>
      <c r="R32" s="18">
        <f t="shared" ref="R32:R37" si="93">((Q32-Q31)/Q31)*100</f>
        <v>2.3041474654377883</v>
      </c>
      <c r="S32" s="33">
        <f>Table3[[#This Row],[UK]]</f>
        <v>12107</v>
      </c>
      <c r="T32" s="18">
        <f t="shared" ref="T32:T37" si="94">((S32-S31)/S31)*100</f>
        <v>6.8673316267984816</v>
      </c>
      <c r="U32" s="33">
        <f>Table3[[#This Row],[Canada]]</f>
        <v>824</v>
      </c>
      <c r="V32" s="18">
        <f t="shared" ref="V32:V37" si="95">((U32-U31)/U31)*100</f>
        <v>7.4315514993481084</v>
      </c>
      <c r="W32" s="33">
        <f>Table3[[#This Row],[India ]]</f>
        <v>377</v>
      </c>
      <c r="X32" s="16">
        <f t="shared" ref="X32:X37" si="96">((W32-W31)/W31)*100</f>
        <v>5.3072625698324023</v>
      </c>
      <c r="Y32" s="24">
        <f>Table3[[#This Row],[Japan]]</f>
        <v>162</v>
      </c>
      <c r="Z32" s="36">
        <f t="shared" ref="Z32:Z37" si="97">((Y32-Y31)/Y31)*100</f>
        <v>13.286713286713287</v>
      </c>
      <c r="AA32" s="24">
        <f>Table3[[#This Row],[Australia]]</f>
        <v>61</v>
      </c>
      <c r="AB32" s="36">
        <f t="shared" ref="AB32:AB37" si="98">((AA32-AA31)/AA31)*100</f>
        <v>0</v>
      </c>
      <c r="AC32" s="24">
        <f>Table3[[#This Row],[Brazil]]</f>
        <v>1378</v>
      </c>
      <c r="AD32" s="36">
        <f t="shared" ref="AD32:AD37" si="99">((AC32-AC31)/AC31)*100</f>
        <v>8.5039370078740149</v>
      </c>
      <c r="AE32" s="40">
        <f>Table3[[#This Row],[Russia]]</f>
        <v>170</v>
      </c>
      <c r="AF32" s="44">
        <f t="shared" si="29"/>
        <v>14.864864864864865</v>
      </c>
      <c r="AG32" s="40">
        <f>Table3[[#This Row],[Turkey]]</f>
        <v>1403</v>
      </c>
      <c r="AH32" s="44">
        <f t="shared" si="14"/>
        <v>8.2561728395061742</v>
      </c>
    </row>
    <row r="33" spans="2:34" x14ac:dyDescent="0.3">
      <c r="B33" s="4">
        <v>43936</v>
      </c>
      <c r="C33" s="32">
        <f>Table3[[#This Row],[China]]</f>
        <v>3342</v>
      </c>
      <c r="D33" s="14">
        <f t="shared" si="86"/>
        <v>2.9931158335827598E-2</v>
      </c>
      <c r="E33" s="32">
        <f>Table3[[#This Row],[Italy]]</f>
        <v>21645</v>
      </c>
      <c r="F33" s="14">
        <f t="shared" si="87"/>
        <v>2.7436274742488251</v>
      </c>
      <c r="G33" s="33">
        <f>Table3[[#This Row],[Spain]]</f>
        <v>18706</v>
      </c>
      <c r="H33" s="18">
        <f t="shared" si="88"/>
        <v>3.0633608815426996</v>
      </c>
      <c r="I33" s="33">
        <f>Table3[[#This Row],[USA]]</f>
        <v>27128</v>
      </c>
      <c r="J33" s="18">
        <f t="shared" si="89"/>
        <v>10.321268808458724</v>
      </c>
      <c r="K33" s="33">
        <f>Table3[[#This Row],[France]]</f>
        <v>17167</v>
      </c>
      <c r="L33" s="18">
        <f t="shared" si="90"/>
        <v>9.1423485281963259</v>
      </c>
      <c r="M33" s="33">
        <f>Table3[[#This Row],[Iran]]</f>
        <v>4777</v>
      </c>
      <c r="N33" s="18">
        <f t="shared" si="91"/>
        <v>2.0072603032244287</v>
      </c>
      <c r="O33" s="33">
        <f>Table3[[#This Row],[Germany]]</f>
        <v>3700</v>
      </c>
      <c r="P33" s="18">
        <f t="shared" si="92"/>
        <v>8.8235294117647065</v>
      </c>
      <c r="Q33" s="33">
        <f>Table3[[#This Row],[South Korea]]</f>
        <v>225</v>
      </c>
      <c r="R33" s="18">
        <f t="shared" si="93"/>
        <v>1.3513513513513513</v>
      </c>
      <c r="S33" s="33">
        <f>Table3[[#This Row],[UK]]</f>
        <v>12868</v>
      </c>
      <c r="T33" s="18">
        <f t="shared" si="94"/>
        <v>6.2856198893202277</v>
      </c>
      <c r="U33" s="33">
        <f>Table3[[#This Row],[Canada]]</f>
        <v>1006</v>
      </c>
      <c r="V33" s="18">
        <f t="shared" si="95"/>
        <v>22.087378640776699</v>
      </c>
      <c r="W33" s="33">
        <f>Table3[[#This Row],[India ]]</f>
        <v>422</v>
      </c>
      <c r="X33" s="16">
        <f t="shared" si="96"/>
        <v>11.936339522546419</v>
      </c>
      <c r="Y33" s="24">
        <f>Table3[[#This Row],[Japan]]</f>
        <v>178</v>
      </c>
      <c r="Z33" s="36">
        <f t="shared" si="97"/>
        <v>9.8765432098765427</v>
      </c>
      <c r="AA33" s="24">
        <f>Table3[[#This Row],[Australia]]</f>
        <v>63</v>
      </c>
      <c r="AB33" s="36">
        <f t="shared" si="98"/>
        <v>3.278688524590164</v>
      </c>
      <c r="AC33" s="24">
        <f>Table3[[#This Row],[Brazil]]</f>
        <v>1590</v>
      </c>
      <c r="AD33" s="36">
        <f t="shared" si="99"/>
        <v>15.384615384615385</v>
      </c>
      <c r="AE33" s="40">
        <f>Table3[[#This Row],[Russia]]</f>
        <v>198</v>
      </c>
      <c r="AF33" s="44">
        <f t="shared" si="29"/>
        <v>16.470588235294116</v>
      </c>
      <c r="AG33" s="40">
        <f>Table3[[#This Row],[Turkey]]</f>
        <v>1518</v>
      </c>
      <c r="AH33" s="44">
        <f t="shared" si="14"/>
        <v>8.1967213114754092</v>
      </c>
    </row>
    <row r="34" spans="2:34" x14ac:dyDescent="0.3">
      <c r="B34" s="4">
        <v>43937</v>
      </c>
      <c r="C34" s="32">
        <f>Table3[[#This Row],[China]]</f>
        <v>3342</v>
      </c>
      <c r="D34" s="14">
        <f t="shared" si="86"/>
        <v>0</v>
      </c>
      <c r="E34" s="32">
        <f>Table3[[#This Row],[Italy]]</f>
        <v>22170</v>
      </c>
      <c r="F34" s="14">
        <f t="shared" si="87"/>
        <v>2.4255024255024256</v>
      </c>
      <c r="G34" s="33">
        <f>Table3[[#This Row],[Spain]]</f>
        <v>19130</v>
      </c>
      <c r="H34" s="18">
        <f t="shared" si="88"/>
        <v>2.2666524109911257</v>
      </c>
      <c r="I34" s="33">
        <f>Table3[[#This Row],[USA]]</f>
        <v>33875</v>
      </c>
      <c r="J34" s="18">
        <f t="shared" si="89"/>
        <v>24.870982011206134</v>
      </c>
      <c r="K34" s="33">
        <f>Table3[[#This Row],[France]]</f>
        <v>17920</v>
      </c>
      <c r="L34" s="18">
        <f t="shared" si="90"/>
        <v>4.3863225956777541</v>
      </c>
      <c r="M34" s="33">
        <f>Table3[[#This Row],[Iran]]</f>
        <v>4869</v>
      </c>
      <c r="N34" s="18">
        <f t="shared" si="91"/>
        <v>1.9258949131253926</v>
      </c>
      <c r="O34" s="33">
        <f>Table3[[#This Row],[Germany]]</f>
        <v>3935</v>
      </c>
      <c r="P34" s="18">
        <f t="shared" si="92"/>
        <v>6.3513513513513518</v>
      </c>
      <c r="Q34" s="33">
        <f>Table3[[#This Row],[South Korea]]</f>
        <v>229</v>
      </c>
      <c r="R34" s="18">
        <f t="shared" si="93"/>
        <v>1.7777777777777777</v>
      </c>
      <c r="S34" s="33">
        <f>Table3[[#This Row],[UK]]</f>
        <v>13729</v>
      </c>
      <c r="T34" s="18">
        <f t="shared" si="94"/>
        <v>6.6910164749766867</v>
      </c>
      <c r="U34" s="33">
        <f>Table3[[#This Row],[Canada]]</f>
        <v>1191</v>
      </c>
      <c r="V34" s="18">
        <f t="shared" si="95"/>
        <v>18.389662027833001</v>
      </c>
      <c r="W34" s="33">
        <f>Table3[[#This Row],[India ]]</f>
        <v>447</v>
      </c>
      <c r="X34" s="16">
        <f t="shared" si="96"/>
        <v>5.9241706161137442</v>
      </c>
      <c r="Y34" s="24">
        <f>Table3[[#This Row],[Japan]]</f>
        <v>190</v>
      </c>
      <c r="Z34" s="36">
        <f t="shared" si="97"/>
        <v>6.7415730337078648</v>
      </c>
      <c r="AA34" s="24">
        <f>Table3[[#This Row],[Australia]]</f>
        <v>63</v>
      </c>
      <c r="AB34" s="36">
        <f t="shared" si="98"/>
        <v>0</v>
      </c>
      <c r="AC34" s="24">
        <f>Table3[[#This Row],[Brazil]]</f>
        <v>1769</v>
      </c>
      <c r="AD34" s="36">
        <f t="shared" si="99"/>
        <v>11.257861635220126</v>
      </c>
      <c r="AE34" s="40">
        <f>Table3[[#This Row],[Russia]]</f>
        <v>232</v>
      </c>
      <c r="AF34" s="44">
        <f t="shared" si="29"/>
        <v>17.171717171717169</v>
      </c>
      <c r="AG34" s="40">
        <f>Table3[[#This Row],[Turkey]]</f>
        <v>1643</v>
      </c>
      <c r="AH34" s="44">
        <f t="shared" si="14"/>
        <v>8.2345191040843222</v>
      </c>
    </row>
    <row r="35" spans="2:34" x14ac:dyDescent="0.3">
      <c r="B35" s="4">
        <v>43938</v>
      </c>
      <c r="C35" s="32">
        <f>Table3[[#This Row],[China]]</f>
        <v>4632</v>
      </c>
      <c r="D35" s="14">
        <f t="shared" si="86"/>
        <v>38.599640933572708</v>
      </c>
      <c r="E35" s="32">
        <f>Table3[[#This Row],[Italy]]</f>
        <v>22745</v>
      </c>
      <c r="F35" s="14">
        <f t="shared" si="87"/>
        <v>2.5935949481281013</v>
      </c>
      <c r="G35" s="33">
        <f>Table3[[#This Row],[Spain]]</f>
        <v>19613</v>
      </c>
      <c r="H35" s="18">
        <f t="shared" si="88"/>
        <v>2.5248301097752219</v>
      </c>
      <c r="I35" s="33">
        <f>Table3[[#This Row],[USA]]</f>
        <v>35973</v>
      </c>
      <c r="J35" s="18">
        <f t="shared" si="89"/>
        <v>6.1933579335793363</v>
      </c>
      <c r="K35" s="33">
        <f>Table3[[#This Row],[France]]</f>
        <v>18681</v>
      </c>
      <c r="L35" s="18">
        <f t="shared" si="90"/>
        <v>4.2466517857142856</v>
      </c>
      <c r="M35" s="33">
        <f>Table3[[#This Row],[Iran]]</f>
        <v>4958</v>
      </c>
      <c r="N35" s="18">
        <f t="shared" si="91"/>
        <v>1.8278907373177242</v>
      </c>
      <c r="O35" s="33">
        <f>Table3[[#This Row],[Germany]]</f>
        <v>4285</v>
      </c>
      <c r="P35" s="18">
        <f t="shared" si="92"/>
        <v>8.8945362134688697</v>
      </c>
      <c r="Q35" s="33">
        <f>Table3[[#This Row],[South Korea]]</f>
        <v>230</v>
      </c>
      <c r="R35" s="18">
        <f t="shared" si="93"/>
        <v>0.43668122270742354</v>
      </c>
      <c r="S35" s="33">
        <f>Table3[[#This Row],[UK]]</f>
        <v>14576</v>
      </c>
      <c r="T35" s="18">
        <f t="shared" si="94"/>
        <v>6.1694223905601282</v>
      </c>
      <c r="U35" s="33">
        <f>Table3[[#This Row],[Canada]]</f>
        <v>1310</v>
      </c>
      <c r="V35" s="18">
        <f t="shared" si="95"/>
        <v>9.9916036943744757</v>
      </c>
      <c r="W35" s="33">
        <f>Table3[[#This Row],[India ]]</f>
        <v>479</v>
      </c>
      <c r="X35" s="16">
        <f t="shared" si="96"/>
        <v>7.1588366890380311</v>
      </c>
      <c r="Y35" s="24">
        <f>Table3[[#This Row],[Japan]]</f>
        <v>207</v>
      </c>
      <c r="Z35" s="36">
        <f t="shared" si="97"/>
        <v>8.9473684210526319</v>
      </c>
      <c r="AA35" s="24">
        <f>Table3[[#This Row],[Australia]]</f>
        <v>66</v>
      </c>
      <c r="AB35" s="36">
        <f t="shared" si="98"/>
        <v>4.7619047619047619</v>
      </c>
      <c r="AC35" s="24">
        <f>Table3[[#This Row],[Brazil]]</f>
        <v>1956</v>
      </c>
      <c r="AD35" s="36">
        <f t="shared" si="99"/>
        <v>10.570944036178632</v>
      </c>
      <c r="AE35" s="40">
        <f>Table3[[#This Row],[Russia]]</f>
        <v>273</v>
      </c>
      <c r="AF35" s="44">
        <f t="shared" ref="AF35:AF66" si="100">((AE35-AE34)/AE34)*100</f>
        <v>17.672413793103448</v>
      </c>
      <c r="AG35" s="40">
        <f>Table3[[#This Row],[Turkey]]</f>
        <v>1769</v>
      </c>
      <c r="AH35" s="44">
        <f t="shared" ref="AH35:AH66" si="101">((AG35-AG34)/AG34)*100</f>
        <v>7.6688983566646387</v>
      </c>
    </row>
    <row r="36" spans="2:34" x14ac:dyDescent="0.3">
      <c r="B36" s="4">
        <v>43939</v>
      </c>
      <c r="C36" s="32">
        <f>Table3[[#This Row],[China]]</f>
        <v>4632</v>
      </c>
      <c r="D36" s="14">
        <f t="shared" si="86"/>
        <v>0</v>
      </c>
      <c r="E36" s="32">
        <f>Table3[[#This Row],[Italy]]</f>
        <v>23227</v>
      </c>
      <c r="F36" s="14">
        <f t="shared" si="87"/>
        <v>2.1191470652890745</v>
      </c>
      <c r="G36" s="33">
        <f>Table3[[#This Row],[Spain]]</f>
        <v>20171</v>
      </c>
      <c r="H36" s="18">
        <f t="shared" si="88"/>
        <v>2.8450517513893847</v>
      </c>
      <c r="I36" s="33">
        <f>Table3[[#This Row],[USA]]</f>
        <v>38200</v>
      </c>
      <c r="J36" s="18">
        <f t="shared" si="89"/>
        <v>6.1907541767436687</v>
      </c>
      <c r="K36" s="33">
        <f>Table3[[#This Row],[France]]</f>
        <v>19323</v>
      </c>
      <c r="L36" s="18">
        <f t="shared" si="90"/>
        <v>3.4366468604464426</v>
      </c>
      <c r="M36" s="33">
        <f>Table3[[#This Row],[Iran]]</f>
        <v>5031</v>
      </c>
      <c r="N36" s="18">
        <f t="shared" si="91"/>
        <v>1.4723678902783379</v>
      </c>
      <c r="O36" s="33">
        <f>Table3[[#This Row],[Germany]]</f>
        <v>4440</v>
      </c>
      <c r="P36" s="18">
        <f t="shared" si="92"/>
        <v>3.6172695449241536</v>
      </c>
      <c r="Q36" s="33">
        <f>Table3[[#This Row],[South Korea]]</f>
        <v>232</v>
      </c>
      <c r="R36" s="18">
        <f t="shared" si="93"/>
        <v>0.86956521739130432</v>
      </c>
      <c r="S36" s="33">
        <f>Table3[[#This Row],[UK]]</f>
        <v>15464</v>
      </c>
      <c r="T36" s="18">
        <f t="shared" si="94"/>
        <v>6.0922063666300774</v>
      </c>
      <c r="U36" s="33">
        <f>Table3[[#This Row],[Canada]]</f>
        <v>1357</v>
      </c>
      <c r="V36" s="18">
        <f t="shared" si="95"/>
        <v>3.5877862595419847</v>
      </c>
      <c r="W36" s="33">
        <f>Table3[[#This Row],[India ]]</f>
        <v>520</v>
      </c>
      <c r="X36" s="16">
        <f t="shared" si="96"/>
        <v>8.559498956158663</v>
      </c>
      <c r="Y36" s="24">
        <f>Table3[[#This Row],[Japan]]</f>
        <v>223</v>
      </c>
      <c r="Z36" s="36">
        <f t="shared" si="97"/>
        <v>7.7294685990338161</v>
      </c>
      <c r="AA36" s="24">
        <f>Table3[[#This Row],[Australia]]</f>
        <v>69</v>
      </c>
      <c r="AB36" s="36">
        <f t="shared" si="98"/>
        <v>4.5454545454545459</v>
      </c>
      <c r="AC36" s="24">
        <f>Table3[[#This Row],[Brazil]]</f>
        <v>2203</v>
      </c>
      <c r="AD36" s="36">
        <f t="shared" si="99"/>
        <v>12.627811860940696</v>
      </c>
      <c r="AE36" s="40">
        <f>Table3[[#This Row],[Russia]]</f>
        <v>313</v>
      </c>
      <c r="AF36" s="44">
        <f t="shared" si="100"/>
        <v>14.652014652014653</v>
      </c>
      <c r="AG36" s="40">
        <f>Table3[[#This Row],[Turkey]]</f>
        <v>1890</v>
      </c>
      <c r="AH36" s="44">
        <f t="shared" si="101"/>
        <v>6.8400226116449971</v>
      </c>
    </row>
    <row r="37" spans="2:34" x14ac:dyDescent="0.3">
      <c r="B37" s="4">
        <v>43940</v>
      </c>
      <c r="C37" s="32">
        <f>Table3[[#This Row],[China]]</f>
        <v>4632</v>
      </c>
      <c r="D37" s="14">
        <f t="shared" si="86"/>
        <v>0</v>
      </c>
      <c r="E37" s="32">
        <f>Table3[[#This Row],[Italy]]</f>
        <v>23660</v>
      </c>
      <c r="F37" s="14">
        <f t="shared" si="87"/>
        <v>1.8642097558875446</v>
      </c>
      <c r="G37" s="33">
        <f>Table3[[#This Row],[Spain]]</f>
        <v>20590</v>
      </c>
      <c r="H37" s="18">
        <f t="shared" si="88"/>
        <v>2.0772396014079617</v>
      </c>
      <c r="I37" s="33">
        <f>Table3[[#This Row],[USA]]</f>
        <v>40109</v>
      </c>
      <c r="J37" s="18">
        <f t="shared" si="89"/>
        <v>4.9973821989528791</v>
      </c>
      <c r="K37" s="33">
        <f>Table3[[#This Row],[France]]</f>
        <v>19718</v>
      </c>
      <c r="L37" s="18">
        <f t="shared" si="90"/>
        <v>2.0441960358122442</v>
      </c>
      <c r="M37" s="33">
        <f>Table3[[#This Row],[Iran]]</f>
        <v>5118</v>
      </c>
      <c r="N37" s="18">
        <f t="shared" si="91"/>
        <v>1.7292784734645201</v>
      </c>
      <c r="O37" s="33">
        <f>Table3[[#This Row],[Germany]]</f>
        <v>4569</v>
      </c>
      <c r="P37" s="18">
        <f t="shared" si="92"/>
        <v>2.9054054054054057</v>
      </c>
      <c r="Q37" s="33">
        <f>Table3[[#This Row],[South Korea]]</f>
        <v>234</v>
      </c>
      <c r="R37" s="18">
        <f t="shared" si="93"/>
        <v>0.86206896551724133</v>
      </c>
      <c r="S37" s="33">
        <f>Table3[[#This Row],[UK]]</f>
        <v>16060</v>
      </c>
      <c r="T37" s="18">
        <f t="shared" si="94"/>
        <v>3.8541127780651836</v>
      </c>
      <c r="U37" s="33">
        <f>Table3[[#This Row],[Canada]]</f>
        <v>1523</v>
      </c>
      <c r="V37" s="18">
        <f t="shared" si="95"/>
        <v>12.232866617538688</v>
      </c>
      <c r="W37" s="33">
        <f>Table3[[#This Row],[India ]]</f>
        <v>556</v>
      </c>
      <c r="X37" s="16">
        <f t="shared" si="96"/>
        <v>6.9230769230769234</v>
      </c>
      <c r="Y37" s="24">
        <f>Table3[[#This Row],[Japan]]</f>
        <v>238</v>
      </c>
      <c r="Z37" s="36">
        <f t="shared" si="97"/>
        <v>6.7264573991031389</v>
      </c>
      <c r="AA37" s="24">
        <f>Table3[[#This Row],[Australia]]</f>
        <v>71</v>
      </c>
      <c r="AB37" s="36">
        <f t="shared" si="98"/>
        <v>2.8985507246376812</v>
      </c>
      <c r="AC37" s="24">
        <f>Table3[[#This Row],[Brazil]]</f>
        <v>2377</v>
      </c>
      <c r="AD37" s="36">
        <f t="shared" si="99"/>
        <v>7.8983204720835225</v>
      </c>
      <c r="AE37" s="40">
        <f>Table3[[#This Row],[Russia]]</f>
        <v>361</v>
      </c>
      <c r="AF37" s="44">
        <f t="shared" si="100"/>
        <v>15.335463258785943</v>
      </c>
      <c r="AG37" s="40">
        <f>Table3[[#This Row],[Turkey]]</f>
        <v>2017</v>
      </c>
      <c r="AH37" s="44">
        <f t="shared" si="101"/>
        <v>6.71957671957672</v>
      </c>
    </row>
    <row r="38" spans="2:34" x14ac:dyDescent="0.3">
      <c r="B38" s="4">
        <v>43941</v>
      </c>
      <c r="C38" s="32">
        <f>Table3[[#This Row],[China]]</f>
        <v>4632</v>
      </c>
      <c r="D38" s="14">
        <f t="shared" ref="D38:D43" si="102">((C38-C37)/C37)*100</f>
        <v>0</v>
      </c>
      <c r="E38" s="32">
        <f>Table3[[#This Row],[Italy]]</f>
        <v>24114</v>
      </c>
      <c r="F38" s="14">
        <f t="shared" ref="F38:F43" si="103">((E38-E37)/E37)*100</f>
        <v>1.9188503803888419</v>
      </c>
      <c r="G38" s="33">
        <f>Table3[[#This Row],[Spain]]</f>
        <v>20852</v>
      </c>
      <c r="H38" s="18">
        <f t="shared" ref="H38:H43" si="104">((G38-G37)/G37)*100</f>
        <v>1.2724623603691112</v>
      </c>
      <c r="I38" s="33">
        <f>Table3[[#This Row],[USA]]</f>
        <v>41446</v>
      </c>
      <c r="J38" s="18">
        <f t="shared" ref="J38:J43" si="105">((I38-I37)/I37)*100</f>
        <v>3.333416440200454</v>
      </c>
      <c r="K38" s="33">
        <f>Table3[[#This Row],[France]]</f>
        <v>20265</v>
      </c>
      <c r="L38" s="18">
        <f t="shared" ref="L38:L43" si="106">((K38-K37)/K37)*100</f>
        <v>2.7741150218074857</v>
      </c>
      <c r="M38" s="33">
        <f>Table3[[#This Row],[Iran]]</f>
        <v>5209</v>
      </c>
      <c r="N38" s="18">
        <f t="shared" ref="N38:N43" si="107">((M38-M37)/M37)*100</f>
        <v>1.7780382962094567</v>
      </c>
      <c r="O38" s="33">
        <f>Table3[[#This Row],[Germany]]</f>
        <v>4829</v>
      </c>
      <c r="P38" s="18">
        <f t="shared" ref="P38:P43" si="108">((O38-O37)/O37)*100</f>
        <v>5.6905230903917703</v>
      </c>
      <c r="Q38" s="33">
        <f>Table3[[#This Row],[South Korea]]</f>
        <v>236</v>
      </c>
      <c r="R38" s="18">
        <f t="shared" ref="R38:R43" si="109">((Q38-Q37)/Q37)*100</f>
        <v>0.85470085470085477</v>
      </c>
      <c r="S38" s="33">
        <f>Table3[[#This Row],[UK]]</f>
        <v>16509</v>
      </c>
      <c r="T38" s="18">
        <f t="shared" ref="T38:T43" si="110">((S38-S37)/S37)*100</f>
        <v>2.7957658779576589</v>
      </c>
      <c r="U38" s="33">
        <f>Table3[[#This Row],[Canada]]</f>
        <v>1696</v>
      </c>
      <c r="V38" s="18">
        <f t="shared" ref="V38:V43" si="111">((U38-U37)/U37)*100</f>
        <v>11.359159553512804</v>
      </c>
      <c r="W38" s="33">
        <f>Table3[[#This Row],[India ]]</f>
        <v>592</v>
      </c>
      <c r="X38" s="16">
        <f t="shared" ref="X38:X43" si="112">((W38-W37)/W37)*100</f>
        <v>6.4748201438848918</v>
      </c>
      <c r="Y38" s="24">
        <f>Table3[[#This Row],[Japan]]</f>
        <v>263</v>
      </c>
      <c r="Z38" s="36">
        <f t="shared" ref="Z38:Z43" si="113">((Y38-Y37)/Y37)*100</f>
        <v>10.504201680672269</v>
      </c>
      <c r="AA38" s="24">
        <f>Table3[[#This Row],[Australia]]</f>
        <v>71</v>
      </c>
      <c r="AB38" s="36">
        <f t="shared" ref="AB38:AB43" si="114">((AA38-AA37)/AA37)*100</f>
        <v>0</v>
      </c>
      <c r="AC38" s="24">
        <f>Table3[[#This Row],[Brazil]]</f>
        <v>2513</v>
      </c>
      <c r="AD38" s="36">
        <f t="shared" ref="AD38:AD43" si="115">((AC38-AC37)/AC37)*100</f>
        <v>5.7214976861590241</v>
      </c>
      <c r="AE38" s="40">
        <f>Table3[[#This Row],[Russia]]</f>
        <v>405</v>
      </c>
      <c r="AF38" s="44">
        <f t="shared" si="100"/>
        <v>12.18836565096953</v>
      </c>
      <c r="AG38" s="40">
        <f>Table3[[#This Row],[Turkey]]</f>
        <v>2140</v>
      </c>
      <c r="AH38" s="44">
        <f t="shared" si="101"/>
        <v>6.0981655924640554</v>
      </c>
    </row>
    <row r="39" spans="2:34" x14ac:dyDescent="0.3">
      <c r="B39" s="4">
        <v>43942</v>
      </c>
      <c r="C39" s="32">
        <f>Table3[[#This Row],[China]]</f>
        <v>4632</v>
      </c>
      <c r="D39" s="14">
        <f t="shared" si="102"/>
        <v>0</v>
      </c>
      <c r="E39" s="32">
        <f>Table3[[#This Row],[Italy]]</f>
        <v>24648</v>
      </c>
      <c r="F39" s="14">
        <f t="shared" si="103"/>
        <v>2.214481214232396</v>
      </c>
      <c r="G39" s="33">
        <f>Table3[[#This Row],[Spain]]</f>
        <v>21282</v>
      </c>
      <c r="H39" s="18">
        <f t="shared" si="104"/>
        <v>2.06215231152887</v>
      </c>
      <c r="I39" s="33">
        <f>Table3[[#This Row],[USA]]</f>
        <v>44246</v>
      </c>
      <c r="J39" s="18">
        <f t="shared" si="105"/>
        <v>6.7557786034840515</v>
      </c>
      <c r="K39" s="33">
        <f>Table3[[#This Row],[France]]</f>
        <v>20796</v>
      </c>
      <c r="L39" s="18">
        <f t="shared" si="106"/>
        <v>2.6202812731310141</v>
      </c>
      <c r="M39" s="33">
        <f>Table3[[#This Row],[Iran]]</f>
        <v>5297</v>
      </c>
      <c r="N39" s="18">
        <f t="shared" si="107"/>
        <v>1.6893837588788634</v>
      </c>
      <c r="O39" s="33">
        <f>Table3[[#This Row],[Germany]]</f>
        <v>5058</v>
      </c>
      <c r="P39" s="18">
        <f t="shared" si="108"/>
        <v>4.7421826465106651</v>
      </c>
      <c r="Q39" s="33">
        <f>Table3[[#This Row],[South Korea]]</f>
        <v>237</v>
      </c>
      <c r="R39" s="18">
        <f t="shared" si="109"/>
        <v>0.42372881355932202</v>
      </c>
      <c r="S39" s="33">
        <f>Table3[[#This Row],[UK]]</f>
        <v>17337</v>
      </c>
      <c r="T39" s="18">
        <f t="shared" si="110"/>
        <v>5.0154461202980194</v>
      </c>
      <c r="U39" s="33">
        <f>Table3[[#This Row],[Canada]]</f>
        <v>1799</v>
      </c>
      <c r="V39" s="18">
        <f t="shared" si="111"/>
        <v>6.0731132075471699</v>
      </c>
      <c r="W39" s="33">
        <f>Table3[[#This Row],[India ]]</f>
        <v>645</v>
      </c>
      <c r="X39" s="16">
        <f t="shared" si="112"/>
        <v>8.9527027027027035</v>
      </c>
      <c r="Y39" s="24">
        <f>Table3[[#This Row],[Japan]]</f>
        <v>283</v>
      </c>
      <c r="Z39" s="36">
        <f t="shared" si="113"/>
        <v>7.6045627376425857</v>
      </c>
      <c r="AA39" s="24">
        <f>Table3[[#This Row],[Australia]]</f>
        <v>74</v>
      </c>
      <c r="AB39" s="36">
        <f t="shared" si="114"/>
        <v>4.225352112676056</v>
      </c>
      <c r="AC39" s="24">
        <f>Table3[[#This Row],[Brazil]]</f>
        <v>2682</v>
      </c>
      <c r="AD39" s="36">
        <f t="shared" si="115"/>
        <v>6.7250298448070041</v>
      </c>
      <c r="AE39" s="40">
        <f>Table3[[#This Row],[Russia]]</f>
        <v>456</v>
      </c>
      <c r="AF39" s="44">
        <f t="shared" si="100"/>
        <v>12.592592592592592</v>
      </c>
      <c r="AG39" s="40">
        <f>Table3[[#This Row],[Turkey]]</f>
        <v>2259</v>
      </c>
      <c r="AH39" s="44">
        <f t="shared" si="101"/>
        <v>5.5607476635514015</v>
      </c>
    </row>
    <row r="40" spans="2:34" x14ac:dyDescent="0.3">
      <c r="B40" s="4">
        <v>43943</v>
      </c>
      <c r="C40" s="32">
        <f>Table3[[#This Row],[China]]</f>
        <v>4632</v>
      </c>
      <c r="D40" s="14">
        <f t="shared" si="102"/>
        <v>0</v>
      </c>
      <c r="E40" s="32">
        <f>Table3[[#This Row],[Italy]]</f>
        <v>25085</v>
      </c>
      <c r="F40" s="14">
        <f t="shared" si="103"/>
        <v>1.7729633235962348</v>
      </c>
      <c r="G40" s="33">
        <f>Table3[[#This Row],[Spain]]</f>
        <v>21717</v>
      </c>
      <c r="H40" s="18">
        <f t="shared" si="104"/>
        <v>2.0439808288694672</v>
      </c>
      <c r="I40" s="33">
        <f>Table3[[#This Row],[USA]]</f>
        <v>46997</v>
      </c>
      <c r="J40" s="18">
        <f t="shared" si="105"/>
        <v>6.2175111874519731</v>
      </c>
      <c r="K40" s="33">
        <f>Table3[[#This Row],[France]]</f>
        <v>20796</v>
      </c>
      <c r="L40" s="18">
        <f t="shared" si="106"/>
        <v>0</v>
      </c>
      <c r="M40" s="33">
        <f>Table3[[#This Row],[Iran]]</f>
        <v>5391</v>
      </c>
      <c r="N40" s="18">
        <f t="shared" si="107"/>
        <v>1.7745893902208796</v>
      </c>
      <c r="O40" s="33">
        <f>Table3[[#This Row],[Germany]]</f>
        <v>5259</v>
      </c>
      <c r="P40" s="18">
        <f t="shared" si="108"/>
        <v>3.9739027283511268</v>
      </c>
      <c r="Q40" s="33">
        <f>Table3[[#This Row],[South Korea]]</f>
        <v>238</v>
      </c>
      <c r="R40" s="18">
        <f t="shared" si="109"/>
        <v>0.42194092827004215</v>
      </c>
      <c r="S40" s="33">
        <f>Table3[[#This Row],[UK]]</f>
        <v>18100</v>
      </c>
      <c r="T40" s="18">
        <f t="shared" si="110"/>
        <v>4.4009920978254602</v>
      </c>
      <c r="U40" s="33">
        <f>Table3[[#This Row],[Canada]]</f>
        <v>2025</v>
      </c>
      <c r="V40" s="18">
        <f t="shared" si="111"/>
        <v>12.562534741523068</v>
      </c>
      <c r="W40" s="33">
        <f>Table3[[#This Row],[India ]]</f>
        <v>681</v>
      </c>
      <c r="X40" s="16">
        <f t="shared" si="112"/>
        <v>5.5813953488372094</v>
      </c>
      <c r="Y40" s="24">
        <f>Table3[[#This Row],[Japan]]</f>
        <v>298</v>
      </c>
      <c r="Z40" s="36">
        <f t="shared" si="113"/>
        <v>5.3003533568904597</v>
      </c>
      <c r="AA40" s="24">
        <f>Table3[[#This Row],[Australia]]</f>
        <v>76</v>
      </c>
      <c r="AB40" s="36">
        <f t="shared" si="114"/>
        <v>2.7027027027027026</v>
      </c>
      <c r="AC40" s="24">
        <f>Table3[[#This Row],[Brazil]]</f>
        <v>2808</v>
      </c>
      <c r="AD40" s="36">
        <f t="shared" si="115"/>
        <v>4.6979865771812079</v>
      </c>
      <c r="AE40" s="40">
        <f>Table3[[#This Row],[Russia]]</f>
        <v>513</v>
      </c>
      <c r="AF40" s="44">
        <f t="shared" si="100"/>
        <v>12.5</v>
      </c>
      <c r="AG40" s="40">
        <f>Table3[[#This Row],[Turkey]]</f>
        <v>2376</v>
      </c>
      <c r="AH40" s="44">
        <f t="shared" si="101"/>
        <v>5.1792828685258963</v>
      </c>
    </row>
    <row r="41" spans="2:34" x14ac:dyDescent="0.3">
      <c r="B41" s="4">
        <v>43944</v>
      </c>
      <c r="C41" s="32">
        <f>Table3[[#This Row],[China]]</f>
        <v>4632</v>
      </c>
      <c r="D41" s="14">
        <f t="shared" si="102"/>
        <v>0</v>
      </c>
      <c r="E41" s="32">
        <f>Table3[[#This Row],[Italy]]</f>
        <v>25549</v>
      </c>
      <c r="F41" s="14">
        <f t="shared" si="103"/>
        <v>1.8497109826589597</v>
      </c>
      <c r="G41" s="33">
        <f>Table3[[#This Row],[Spain]]</f>
        <v>22157</v>
      </c>
      <c r="H41" s="18">
        <f t="shared" si="104"/>
        <v>2.0260625316572267</v>
      </c>
      <c r="I41" s="33">
        <f>Table3[[#This Row],[USA]]</f>
        <v>48979</v>
      </c>
      <c r="J41" s="18">
        <f t="shared" si="105"/>
        <v>4.2172904653488521</v>
      </c>
      <c r="K41" s="33">
        <f>Table3[[#This Row],[France]]</f>
        <v>21856</v>
      </c>
      <c r="L41" s="18">
        <f t="shared" si="106"/>
        <v>5.0971340642431233</v>
      </c>
      <c r="M41" s="33">
        <f>Table3[[#This Row],[Iran]]</f>
        <v>5481</v>
      </c>
      <c r="N41" s="18">
        <f t="shared" si="107"/>
        <v>1.669449081803005</v>
      </c>
      <c r="O41" s="33">
        <f>Table3[[#This Row],[Germany]]</f>
        <v>5489</v>
      </c>
      <c r="P41" s="18">
        <f t="shared" si="108"/>
        <v>4.3734550294732841</v>
      </c>
      <c r="Q41" s="33">
        <f>Table3[[#This Row],[South Korea]]</f>
        <v>240</v>
      </c>
      <c r="R41" s="18">
        <f t="shared" si="109"/>
        <v>0.84033613445378152</v>
      </c>
      <c r="S41" s="33">
        <f>Table3[[#This Row],[UK]]</f>
        <v>18738</v>
      </c>
      <c r="T41" s="18">
        <f t="shared" si="110"/>
        <v>3.5248618784530388</v>
      </c>
      <c r="U41" s="33">
        <f>Table3[[#This Row],[Canada]]</f>
        <v>2220</v>
      </c>
      <c r="V41" s="18">
        <f t="shared" si="111"/>
        <v>9.6296296296296298</v>
      </c>
      <c r="W41" s="33">
        <f>Table3[[#This Row],[India ]]</f>
        <v>721</v>
      </c>
      <c r="X41" s="16">
        <f t="shared" si="112"/>
        <v>5.8737151248164459</v>
      </c>
      <c r="Y41" s="24">
        <f>Table3[[#This Row],[Japan]]</f>
        <v>328</v>
      </c>
      <c r="Z41" s="36">
        <f t="shared" si="113"/>
        <v>10.067114093959731</v>
      </c>
      <c r="AA41" s="24">
        <f>Table3[[#This Row],[Australia]]</f>
        <v>77</v>
      </c>
      <c r="AB41" s="36">
        <f t="shared" si="114"/>
        <v>1.3157894736842104</v>
      </c>
      <c r="AC41" s="24">
        <f>Table3[[#This Row],[Brazil]]</f>
        <v>2956</v>
      </c>
      <c r="AD41" s="36">
        <f t="shared" si="115"/>
        <v>5.2706552706552712</v>
      </c>
      <c r="AE41" s="40">
        <f>Table3[[#This Row],[Russia]]</f>
        <v>555</v>
      </c>
      <c r="AF41" s="44">
        <f t="shared" si="100"/>
        <v>8.1871345029239766</v>
      </c>
      <c r="AG41" s="40">
        <f>Table3[[#This Row],[Turkey]]</f>
        <v>2491</v>
      </c>
      <c r="AH41" s="44">
        <f t="shared" si="101"/>
        <v>4.84006734006734</v>
      </c>
    </row>
    <row r="42" spans="2:34" x14ac:dyDescent="0.3">
      <c r="B42" s="4">
        <v>43945</v>
      </c>
      <c r="C42" s="32">
        <f>Table3[[#This Row],[China]]</f>
        <v>4632</v>
      </c>
      <c r="D42" s="14">
        <f t="shared" si="102"/>
        <v>0</v>
      </c>
      <c r="E42" s="32">
        <f>Table3[[#This Row],[Italy]]</f>
        <v>25969</v>
      </c>
      <c r="F42" s="14">
        <f t="shared" si="103"/>
        <v>1.6438999569454775</v>
      </c>
      <c r="G42" s="33">
        <f>Table3[[#This Row],[Spain]]</f>
        <v>22524</v>
      </c>
      <c r="H42" s="18">
        <f t="shared" si="104"/>
        <v>1.6563614207699597</v>
      </c>
      <c r="I42" s="33">
        <f>Table3[[#This Row],[USA]]</f>
        <v>51154</v>
      </c>
      <c r="J42" s="18">
        <f t="shared" si="105"/>
        <v>4.4406786582004534</v>
      </c>
      <c r="K42" s="33">
        <f>Table3[[#This Row],[France]]</f>
        <v>22245</v>
      </c>
      <c r="L42" s="18">
        <f t="shared" si="106"/>
        <v>1.7798316251830162</v>
      </c>
      <c r="M42" s="33">
        <f>Table3[[#This Row],[Iran]]</f>
        <v>5574</v>
      </c>
      <c r="N42" s="18">
        <f t="shared" si="107"/>
        <v>1.6967706622879035</v>
      </c>
      <c r="O42" s="33">
        <f>Table3[[#This Row],[Germany]]</f>
        <v>5581</v>
      </c>
      <c r="P42" s="18">
        <f t="shared" si="108"/>
        <v>1.6760794315904537</v>
      </c>
      <c r="Q42" s="33">
        <f>Table3[[#This Row],[South Korea]]</f>
        <v>240</v>
      </c>
      <c r="R42" s="18">
        <f t="shared" si="109"/>
        <v>0</v>
      </c>
      <c r="S42" s="33">
        <f>Table3[[#This Row],[UK]]</f>
        <v>19506</v>
      </c>
      <c r="T42" s="18">
        <f t="shared" si="110"/>
        <v>4.0986231187960289</v>
      </c>
      <c r="U42" s="33">
        <f>Table3[[#This Row],[Canada]]</f>
        <v>2379</v>
      </c>
      <c r="V42" s="18">
        <f t="shared" si="111"/>
        <v>7.1621621621621623</v>
      </c>
      <c r="W42" s="33">
        <f>Table3[[#This Row],[India ]]</f>
        <v>780</v>
      </c>
      <c r="X42" s="16">
        <f t="shared" si="112"/>
        <v>8.1830790568654646</v>
      </c>
      <c r="Y42" s="24">
        <f>Table3[[#This Row],[Japan]]</f>
        <v>345</v>
      </c>
      <c r="Z42" s="36">
        <f t="shared" si="113"/>
        <v>5.1829268292682924</v>
      </c>
      <c r="AA42" s="24">
        <f>Table3[[#This Row],[Australia]]</f>
        <v>80</v>
      </c>
      <c r="AB42" s="36">
        <f t="shared" si="114"/>
        <v>3.8961038961038961</v>
      </c>
      <c r="AC42" s="24">
        <f>Table3[[#This Row],[Brazil]]</f>
        <v>3411</v>
      </c>
      <c r="AD42" s="36">
        <f t="shared" si="115"/>
        <v>15.392422192151557</v>
      </c>
      <c r="AE42" s="40">
        <f>Table3[[#This Row],[Russia]]</f>
        <v>615</v>
      </c>
      <c r="AF42" s="44">
        <f t="shared" si="100"/>
        <v>10.810810810810811</v>
      </c>
      <c r="AG42" s="40">
        <f>Table3[[#This Row],[Turkey]]</f>
        <v>2600</v>
      </c>
      <c r="AH42" s="44">
        <f t="shared" si="101"/>
        <v>4.375752709755119</v>
      </c>
    </row>
    <row r="43" spans="2:34" x14ac:dyDescent="0.3">
      <c r="B43" s="4">
        <v>43946</v>
      </c>
      <c r="C43" s="32">
        <f>Table3[[#This Row],[China]]</f>
        <v>4632</v>
      </c>
      <c r="D43" s="14">
        <f t="shared" si="102"/>
        <v>0</v>
      </c>
      <c r="E43" s="32">
        <f>Table3[[#This Row],[Italy]]</f>
        <v>26384</v>
      </c>
      <c r="F43" s="14">
        <f t="shared" si="103"/>
        <v>1.598059224459933</v>
      </c>
      <c r="G43" s="33">
        <f>Table3[[#This Row],[Spain]]</f>
        <v>22902</v>
      </c>
      <c r="H43" s="18">
        <f t="shared" si="104"/>
        <v>1.6782099094299414</v>
      </c>
      <c r="I43" s="33">
        <f>Table3[[#This Row],[USA]]</f>
        <v>53266</v>
      </c>
      <c r="J43" s="18">
        <f t="shared" si="105"/>
        <v>4.1287093873401881</v>
      </c>
      <c r="K43" s="33">
        <f>Table3[[#This Row],[France]]</f>
        <v>22614</v>
      </c>
      <c r="L43" s="18">
        <f t="shared" si="106"/>
        <v>1.6587997302764668</v>
      </c>
      <c r="M43" s="33">
        <f>Table3[[#This Row],[Iran]]</f>
        <v>5650</v>
      </c>
      <c r="N43" s="18">
        <f t="shared" si="107"/>
        <v>1.3634732687477575</v>
      </c>
      <c r="O43" s="33">
        <f>Table3[[#This Row],[Germany]]</f>
        <v>5786</v>
      </c>
      <c r="P43" s="18">
        <f t="shared" si="108"/>
        <v>3.6731768500268771</v>
      </c>
      <c r="Q43" s="33">
        <f>Table3[[#This Row],[South Korea]]</f>
        <v>240</v>
      </c>
      <c r="R43" s="18">
        <f t="shared" si="109"/>
        <v>0</v>
      </c>
      <c r="S43" s="33">
        <f>Table3[[#This Row],[UK]]</f>
        <v>20319</v>
      </c>
      <c r="T43" s="18">
        <f t="shared" si="110"/>
        <v>4.167948323592741</v>
      </c>
      <c r="U43" s="33">
        <f>Table3[[#This Row],[Canada]]</f>
        <v>2456</v>
      </c>
      <c r="V43" s="18">
        <f t="shared" si="111"/>
        <v>3.2366540563261874</v>
      </c>
      <c r="W43" s="33">
        <f>Table3[[#This Row],[India ]]</f>
        <v>825</v>
      </c>
      <c r="X43" s="16">
        <f t="shared" si="112"/>
        <v>5.7692307692307692</v>
      </c>
      <c r="Y43" s="24">
        <f>Table3[[#This Row],[Japan]]</f>
        <v>360</v>
      </c>
      <c r="Z43" s="36">
        <f t="shared" si="113"/>
        <v>4.3478260869565215</v>
      </c>
      <c r="AA43" s="24">
        <f>Table3[[#This Row],[Australia]]</f>
        <v>81</v>
      </c>
      <c r="AB43" s="36">
        <f t="shared" si="114"/>
        <v>1.25</v>
      </c>
      <c r="AC43" s="24">
        <f>Table3[[#This Row],[Brazil]]</f>
        <v>3762</v>
      </c>
      <c r="AD43" s="36">
        <f t="shared" si="115"/>
        <v>10.29023746701847</v>
      </c>
      <c r="AE43" s="40">
        <f>Table3[[#This Row],[Russia]]</f>
        <v>681</v>
      </c>
      <c r="AF43" s="44">
        <f t="shared" si="100"/>
        <v>10.731707317073171</v>
      </c>
      <c r="AG43" s="40">
        <f>Table3[[#This Row],[Turkey]]</f>
        <v>2706</v>
      </c>
      <c r="AH43" s="44">
        <f t="shared" si="101"/>
        <v>4.0769230769230766</v>
      </c>
    </row>
    <row r="44" spans="2:34" x14ac:dyDescent="0.3">
      <c r="B44" s="4">
        <v>43947</v>
      </c>
      <c r="C44" s="32">
        <f>Table3[[#This Row],[China]]</f>
        <v>4632</v>
      </c>
      <c r="D44" s="14">
        <f t="shared" ref="D44:D49" si="116">((C44-C43)/C43)*100</f>
        <v>0</v>
      </c>
      <c r="E44" s="32">
        <f>Table3[[#This Row],[Italy]]</f>
        <v>26644</v>
      </c>
      <c r="F44" s="14">
        <f t="shared" ref="F44:F49" si="117">((E44-E43)/E43)*100</f>
        <v>0.98544572468162517</v>
      </c>
      <c r="G44" s="33">
        <f>Table3[[#This Row],[Spain]]</f>
        <v>23190</v>
      </c>
      <c r="H44" s="18">
        <f t="shared" ref="H44:H49" si="118">((G44-G43)/G43)*100</f>
        <v>1.2575320932669636</v>
      </c>
      <c r="I44" s="33">
        <f>Table3[[#This Row],[USA]]</f>
        <v>54941</v>
      </c>
      <c r="J44" s="18">
        <f t="shared" ref="J44:J49" si="119">((I44-I43)/I43)*100</f>
        <v>3.1445950512522058</v>
      </c>
      <c r="K44" s="33">
        <f>Table3[[#This Row],[France]]</f>
        <v>22856</v>
      </c>
      <c r="L44" s="18">
        <f t="shared" ref="L44:L49" si="120">((K44-K43)/K43)*100</f>
        <v>1.0701335455912266</v>
      </c>
      <c r="M44" s="33">
        <f>Table3[[#This Row],[Iran]]</f>
        <v>5710</v>
      </c>
      <c r="N44" s="18">
        <f t="shared" ref="N44:N49" si="121">((M44-M43)/M43)*100</f>
        <v>1.0619469026548671</v>
      </c>
      <c r="O44" s="33">
        <f>Table3[[#This Row],[Germany]]</f>
        <v>5902</v>
      </c>
      <c r="P44" s="18">
        <f t="shared" ref="P44:P49" si="122">((O44-O43)/O43)*100</f>
        <v>2.0048392671966817</v>
      </c>
      <c r="Q44" s="33">
        <f>Table3[[#This Row],[South Korea]]</f>
        <v>242</v>
      </c>
      <c r="R44" s="18">
        <f t="shared" ref="R44:R49" si="123">((Q44-Q43)/Q43)*100</f>
        <v>0.83333333333333337</v>
      </c>
      <c r="S44" s="33">
        <f>Table3[[#This Row],[UK]]</f>
        <v>20732</v>
      </c>
      <c r="T44" s="18">
        <f t="shared" ref="T44:T49" si="124">((S44-S43)/S43)*100</f>
        <v>2.0325803435208423</v>
      </c>
      <c r="U44" s="33">
        <f>Table3[[#This Row],[Canada]]</f>
        <v>2489</v>
      </c>
      <c r="V44" s="18">
        <f t="shared" ref="V44:V49" si="125">((U44-U43)/U43)*100</f>
        <v>1.3436482084690555</v>
      </c>
      <c r="W44" s="33">
        <f>Table3[[#This Row],[India ]]</f>
        <v>880</v>
      </c>
      <c r="X44" s="16">
        <f t="shared" ref="X44:X49" si="126">((W44-W43)/W43)*100</f>
        <v>6.666666666666667</v>
      </c>
      <c r="Y44" s="24">
        <f>Table3[[#This Row],[Japan]]</f>
        <v>372</v>
      </c>
      <c r="Z44" s="36">
        <f t="shared" ref="Z44:Z49" si="127">((Y44-Y43)/Y43)*100</f>
        <v>3.3333333333333335</v>
      </c>
      <c r="AA44" s="24">
        <f>Table3[[#This Row],[Australia]]</f>
        <v>84</v>
      </c>
      <c r="AB44" s="36">
        <f t="shared" ref="AB44:AB49" si="128">((AA44-AA43)/AA43)*100</f>
        <v>3.7037037037037033</v>
      </c>
      <c r="AC44" s="24">
        <f>Table3[[#This Row],[Brazil]]</f>
        <v>4077</v>
      </c>
      <c r="AD44" s="36">
        <f t="shared" ref="AD44:AD49" si="129">((AC44-AC43)/AC43)*100</f>
        <v>8.3732057416267942</v>
      </c>
      <c r="AE44" s="40">
        <f>Table3[[#This Row],[Russia]]</f>
        <v>747</v>
      </c>
      <c r="AF44" s="44">
        <f t="shared" si="100"/>
        <v>9.6916299559471373</v>
      </c>
      <c r="AG44" s="40">
        <f>Table3[[#This Row],[Turkey]]</f>
        <v>2805</v>
      </c>
      <c r="AH44" s="44">
        <f t="shared" si="101"/>
        <v>3.6585365853658534</v>
      </c>
    </row>
    <row r="45" spans="2:34" x14ac:dyDescent="0.3">
      <c r="B45" s="4">
        <v>43948</v>
      </c>
      <c r="C45" s="32">
        <f>Table3[[#This Row],[China]]</f>
        <v>4633</v>
      </c>
      <c r="D45" s="14">
        <f t="shared" si="116"/>
        <v>2.158894645941278E-2</v>
      </c>
      <c r="E45" s="32">
        <f>Table3[[#This Row],[Italy]]</f>
        <v>26977</v>
      </c>
      <c r="F45" s="14">
        <f t="shared" si="117"/>
        <v>1.2498123404894159</v>
      </c>
      <c r="G45" s="33">
        <f>Table3[[#This Row],[Spain]]</f>
        <v>23521</v>
      </c>
      <c r="H45" s="18">
        <f t="shared" si="118"/>
        <v>1.4273393704182837</v>
      </c>
      <c r="I45" s="33">
        <f>Table3[[#This Row],[USA]]</f>
        <v>56173</v>
      </c>
      <c r="J45" s="18">
        <f t="shared" si="119"/>
        <v>2.2424054895251273</v>
      </c>
      <c r="K45" s="33">
        <f>Table3[[#This Row],[France]]</f>
        <v>22856</v>
      </c>
      <c r="L45" s="18">
        <f t="shared" si="120"/>
        <v>0</v>
      </c>
      <c r="M45" s="33">
        <f>Table3[[#This Row],[Iran]]</f>
        <v>5806</v>
      </c>
      <c r="N45" s="18">
        <f t="shared" si="121"/>
        <v>1.6812609457092822</v>
      </c>
      <c r="O45" s="33">
        <f>Table3[[#This Row],[Germany]]</f>
        <v>5985</v>
      </c>
      <c r="P45" s="18">
        <f t="shared" si="122"/>
        <v>1.4063029481531684</v>
      </c>
      <c r="Q45" s="33">
        <f>Table3[[#This Row],[South Korea]]</f>
        <v>243</v>
      </c>
      <c r="R45" s="18">
        <f t="shared" si="123"/>
        <v>0.41322314049586778</v>
      </c>
      <c r="S45" s="33">
        <f>Table3[[#This Row],[UK]]</f>
        <v>20732</v>
      </c>
      <c r="T45" s="18">
        <f t="shared" si="124"/>
        <v>0</v>
      </c>
      <c r="U45" s="33">
        <f>Table3[[#This Row],[Canada]]</f>
        <v>2701</v>
      </c>
      <c r="V45" s="18">
        <f t="shared" si="125"/>
        <v>8.5174768983527525</v>
      </c>
      <c r="W45" s="33">
        <f>Table3[[#This Row],[India ]]</f>
        <v>939</v>
      </c>
      <c r="X45" s="16">
        <f t="shared" si="126"/>
        <v>6.704545454545455</v>
      </c>
      <c r="Y45" s="24">
        <f>Table3[[#This Row],[Japan]]</f>
        <v>394</v>
      </c>
      <c r="Z45" s="36">
        <f t="shared" si="127"/>
        <v>5.913978494623656</v>
      </c>
      <c r="AA45" s="24">
        <f>Table3[[#This Row],[Australia]]</f>
        <v>84</v>
      </c>
      <c r="AB45" s="36">
        <f t="shared" si="128"/>
        <v>0</v>
      </c>
      <c r="AC45" s="24">
        <f>Table3[[#This Row],[Brazil]]</f>
        <v>4304</v>
      </c>
      <c r="AD45" s="36">
        <f t="shared" si="129"/>
        <v>5.5678194751042431</v>
      </c>
      <c r="AE45" s="40">
        <f>Table3[[#This Row],[Russia]]</f>
        <v>794</v>
      </c>
      <c r="AF45" s="44">
        <f t="shared" si="100"/>
        <v>6.2918340026773762</v>
      </c>
      <c r="AG45" s="40">
        <f>Table3[[#This Row],[Turkey]]</f>
        <v>2900</v>
      </c>
      <c r="AH45" s="44">
        <f t="shared" si="101"/>
        <v>3.3868092691622103</v>
      </c>
    </row>
    <row r="46" spans="2:34" x14ac:dyDescent="0.3">
      <c r="B46" s="4">
        <v>43949</v>
      </c>
      <c r="C46" s="32">
        <f>Table3[[#This Row],[China]]</f>
        <v>4633</v>
      </c>
      <c r="D46" s="14">
        <f t="shared" si="116"/>
        <v>0</v>
      </c>
      <c r="E46" s="32">
        <f>Table3[[#This Row],[Italy]]</f>
        <v>27359</v>
      </c>
      <c r="F46" s="14">
        <f t="shared" si="117"/>
        <v>1.4160210549727545</v>
      </c>
      <c r="G46" s="33">
        <f>Table3[[#This Row],[Spain]]</f>
        <v>23822</v>
      </c>
      <c r="H46" s="18">
        <f t="shared" si="118"/>
        <v>1.2797074954296161</v>
      </c>
      <c r="I46" s="33">
        <f>Table3[[#This Row],[USA]]</f>
        <v>57601</v>
      </c>
      <c r="J46" s="18">
        <f t="shared" si="119"/>
        <v>2.5421465828778951</v>
      </c>
      <c r="K46" s="33">
        <f>Table3[[#This Row],[France]]</f>
        <v>23293</v>
      </c>
      <c r="L46" s="18">
        <f t="shared" si="120"/>
        <v>1.9119705985299267</v>
      </c>
      <c r="M46" s="33">
        <f>Table3[[#This Row],[Iran]]</f>
        <v>5877</v>
      </c>
      <c r="N46" s="18">
        <f t="shared" si="121"/>
        <v>1.2228728901136754</v>
      </c>
      <c r="O46" s="33">
        <f>Table3[[#This Row],[Germany]]</f>
        <v>6147</v>
      </c>
      <c r="P46" s="18">
        <f t="shared" si="122"/>
        <v>2.7067669172932329</v>
      </c>
      <c r="Q46" s="33">
        <f>Table3[[#This Row],[South Korea]]</f>
        <v>244</v>
      </c>
      <c r="R46" s="18">
        <f t="shared" si="123"/>
        <v>0.41152263374485598</v>
      </c>
      <c r="S46" s="33">
        <f>Table3[[#This Row],[UK]]</f>
        <v>21092</v>
      </c>
      <c r="T46" s="18">
        <f t="shared" si="124"/>
        <v>1.7364460737024892</v>
      </c>
      <c r="U46" s="33">
        <f>Table3[[#This Row],[Canada]]</f>
        <v>2820</v>
      </c>
      <c r="V46" s="18">
        <f t="shared" si="125"/>
        <v>4.4057756386523508</v>
      </c>
      <c r="W46" s="33">
        <f>Table3[[#This Row],[India ]]</f>
        <v>977</v>
      </c>
      <c r="X46" s="16">
        <f t="shared" si="126"/>
        <v>4.046858359957402</v>
      </c>
      <c r="Y46" s="24">
        <f>Table3[[#This Row],[Japan]]</f>
        <v>413</v>
      </c>
      <c r="Z46" s="36">
        <f t="shared" si="127"/>
        <v>4.8223350253807107</v>
      </c>
      <c r="AA46" s="24">
        <f>Table3[[#This Row],[Australia]]</f>
        <v>84</v>
      </c>
      <c r="AB46" s="36">
        <f t="shared" si="128"/>
        <v>0</v>
      </c>
      <c r="AC46" s="24">
        <f>Table3[[#This Row],[Brazil]]</f>
        <v>4674</v>
      </c>
      <c r="AD46" s="36">
        <f t="shared" si="129"/>
        <v>8.596654275092936</v>
      </c>
      <c r="AE46" s="40">
        <f>Table3[[#This Row],[Russia]]</f>
        <v>867</v>
      </c>
      <c r="AF46" s="44">
        <f t="shared" si="100"/>
        <v>9.1939546599496236</v>
      </c>
      <c r="AG46" s="40">
        <f>Table3[[#This Row],[Turkey]]</f>
        <v>2992</v>
      </c>
      <c r="AH46" s="44">
        <f t="shared" si="101"/>
        <v>3.1724137931034484</v>
      </c>
    </row>
    <row r="47" spans="2:34" x14ac:dyDescent="0.3">
      <c r="B47" s="4">
        <v>43950</v>
      </c>
      <c r="C47" s="32">
        <f>Table3[[#This Row],[China]]</f>
        <v>4633</v>
      </c>
      <c r="D47" s="14">
        <f t="shared" si="116"/>
        <v>0</v>
      </c>
      <c r="E47" s="32">
        <f>Table3[[#This Row],[Italy]]</f>
        <v>27682</v>
      </c>
      <c r="F47" s="14">
        <f t="shared" si="117"/>
        <v>1.1805987060930589</v>
      </c>
      <c r="G47" s="33">
        <f>Table3[[#This Row],[Spain]]</f>
        <v>24275</v>
      </c>
      <c r="H47" s="18">
        <f t="shared" si="118"/>
        <v>1.9016035597346992</v>
      </c>
      <c r="I47" s="33">
        <f>Table3[[#This Row],[USA]]</f>
        <v>60495</v>
      </c>
      <c r="J47" s="18">
        <f t="shared" si="119"/>
        <v>5.0242183295428902</v>
      </c>
      <c r="K47" s="33">
        <f>Table3[[#This Row],[France]]</f>
        <v>23660</v>
      </c>
      <c r="L47" s="18">
        <f t="shared" si="120"/>
        <v>1.5755806465461726</v>
      </c>
      <c r="M47" s="33">
        <f>Table3[[#This Row],[Iran]]</f>
        <v>5975</v>
      </c>
      <c r="N47" s="18">
        <f t="shared" si="121"/>
        <v>1.6675174408711926</v>
      </c>
      <c r="O47" s="33">
        <f>Table3[[#This Row],[Germany]]</f>
        <v>6326</v>
      </c>
      <c r="P47" s="18">
        <f t="shared" si="122"/>
        <v>2.9119895884171139</v>
      </c>
      <c r="Q47" s="33">
        <f>Table3[[#This Row],[South Korea]]</f>
        <v>246</v>
      </c>
      <c r="R47" s="18">
        <f t="shared" si="123"/>
        <v>0.81967213114754101</v>
      </c>
      <c r="S47" s="33">
        <f>Table3[[#This Row],[UK]]</f>
        <v>26097</v>
      </c>
      <c r="T47" s="18">
        <f t="shared" si="124"/>
        <v>23.729376066755169</v>
      </c>
      <c r="U47" s="33">
        <f>Table3[[#This Row],[Canada]]</f>
        <v>2904</v>
      </c>
      <c r="V47" s="18">
        <f t="shared" si="125"/>
        <v>2.9787234042553195</v>
      </c>
      <c r="W47" s="33">
        <f>Table3[[#This Row],[India ]]</f>
        <v>1079</v>
      </c>
      <c r="X47" s="16">
        <f t="shared" si="126"/>
        <v>10.440122824974411</v>
      </c>
      <c r="Y47" s="24">
        <f>Table3[[#This Row],[Japan]]</f>
        <v>435</v>
      </c>
      <c r="Z47" s="36">
        <f t="shared" si="127"/>
        <v>5.3268765133171918</v>
      </c>
      <c r="AA47" s="24">
        <f>Table3[[#This Row],[Australia]]</f>
        <v>91</v>
      </c>
      <c r="AB47" s="36">
        <f t="shared" si="128"/>
        <v>8.3333333333333321</v>
      </c>
      <c r="AC47" s="24">
        <f>Table3[[#This Row],[Brazil]]</f>
        <v>5158</v>
      </c>
      <c r="AD47" s="36">
        <f t="shared" si="129"/>
        <v>10.355156183140778</v>
      </c>
      <c r="AE47" s="40">
        <f>Table3[[#This Row],[Russia]]</f>
        <v>972</v>
      </c>
      <c r="AF47" s="44">
        <f t="shared" si="100"/>
        <v>12.110726643598616</v>
      </c>
      <c r="AG47" s="40">
        <f>Table3[[#This Row],[Turkey]]</f>
        <v>3081</v>
      </c>
      <c r="AH47" s="44">
        <f t="shared" si="101"/>
        <v>2.9745989304812834</v>
      </c>
    </row>
    <row r="48" spans="2:34" x14ac:dyDescent="0.3">
      <c r="B48" s="4">
        <v>43951</v>
      </c>
      <c r="C48" s="32">
        <f>Table3[[#This Row],[China]]</f>
        <v>4633</v>
      </c>
      <c r="D48" s="14">
        <f t="shared" si="116"/>
        <v>0</v>
      </c>
      <c r="E48" s="32">
        <f>Table3[[#This Row],[Italy]]</f>
        <v>27967</v>
      </c>
      <c r="F48" s="14">
        <f t="shared" si="117"/>
        <v>1.0295498880138718</v>
      </c>
      <c r="G48" s="33">
        <f>Table3[[#This Row],[Spain]]</f>
        <v>24543</v>
      </c>
      <c r="H48" s="18">
        <f t="shared" si="118"/>
        <v>1.1040164778578785</v>
      </c>
      <c r="I48" s="33">
        <f>Table3[[#This Row],[USA]]</f>
        <v>62380</v>
      </c>
      <c r="J48" s="18">
        <f t="shared" si="119"/>
        <v>3.1159599966939417</v>
      </c>
      <c r="K48" s="33">
        <f>Table3[[#This Row],[France]]</f>
        <v>24087</v>
      </c>
      <c r="L48" s="18">
        <f t="shared" si="120"/>
        <v>1.804733727810651</v>
      </c>
      <c r="M48" s="33">
        <f>Table3[[#This Row],[Iran]]</f>
        <v>6028</v>
      </c>
      <c r="N48" s="18">
        <f t="shared" si="121"/>
        <v>0.88702928870292885</v>
      </c>
      <c r="O48" s="33">
        <f>Table3[[#This Row],[Germany]]</f>
        <v>6476</v>
      </c>
      <c r="P48" s="18">
        <f t="shared" si="122"/>
        <v>2.3711666139740752</v>
      </c>
      <c r="Q48" s="33">
        <f>Table3[[#This Row],[South Korea]]</f>
        <v>247</v>
      </c>
      <c r="R48" s="18">
        <f t="shared" si="123"/>
        <v>0.40650406504065045</v>
      </c>
      <c r="S48" s="33">
        <f>Table3[[#This Row],[UK]]</f>
        <v>26771</v>
      </c>
      <c r="T48" s="18">
        <f t="shared" si="124"/>
        <v>2.5826723378166072</v>
      </c>
      <c r="U48" s="33">
        <f>Table3[[#This Row],[Canada]]</f>
        <v>3082</v>
      </c>
      <c r="V48" s="18">
        <f t="shared" si="125"/>
        <v>6.1294765840220391</v>
      </c>
      <c r="W48" s="33">
        <f>Table3[[#This Row],[India ]]</f>
        <v>1154</v>
      </c>
      <c r="X48" s="16">
        <f t="shared" si="126"/>
        <v>6.9508804448563488</v>
      </c>
      <c r="Y48" s="24">
        <f>Table3[[#This Row],[Japan]]</f>
        <v>455</v>
      </c>
      <c r="Z48" s="36">
        <f t="shared" si="127"/>
        <v>4.5977011494252871</v>
      </c>
      <c r="AA48" s="24">
        <f>Table3[[#This Row],[Australia]]</f>
        <v>94</v>
      </c>
      <c r="AB48" s="36">
        <f t="shared" si="128"/>
        <v>3.296703296703297</v>
      </c>
      <c r="AC48" s="24">
        <f>Table3[[#This Row],[Brazil]]</f>
        <v>5583</v>
      </c>
      <c r="AD48" s="36">
        <f t="shared" si="129"/>
        <v>8.2396277626987207</v>
      </c>
      <c r="AE48" s="40">
        <f>Table3[[#This Row],[Russia]]</f>
        <v>1073</v>
      </c>
      <c r="AF48" s="44">
        <f t="shared" si="100"/>
        <v>10.390946502057613</v>
      </c>
      <c r="AG48" s="40">
        <f>Table3[[#This Row],[Turkey]]</f>
        <v>3174</v>
      </c>
      <c r="AH48" s="44">
        <f t="shared" si="101"/>
        <v>3.0185004868549172</v>
      </c>
    </row>
    <row r="49" spans="2:34" x14ac:dyDescent="0.3">
      <c r="B49" s="4">
        <v>43952</v>
      </c>
      <c r="C49" s="32">
        <f>Table3[[#This Row],[China]]</f>
        <v>4633</v>
      </c>
      <c r="D49" s="14">
        <f t="shared" si="116"/>
        <v>0</v>
      </c>
      <c r="E49" s="32">
        <f>Table3[[#This Row],[Italy]]</f>
        <v>28236</v>
      </c>
      <c r="F49" s="14">
        <f t="shared" si="117"/>
        <v>0.96184789215861544</v>
      </c>
      <c r="G49" s="33">
        <f>Table3[[#This Row],[Spain]]</f>
        <v>24824</v>
      </c>
      <c r="H49" s="18">
        <f t="shared" si="118"/>
        <v>1.1449293077455893</v>
      </c>
      <c r="I49" s="33">
        <f>Table3[[#This Row],[USA]]</f>
        <v>64887</v>
      </c>
      <c r="J49" s="18">
        <f t="shared" si="119"/>
        <v>4.0189163193331199</v>
      </c>
      <c r="K49" s="33">
        <f>Table3[[#This Row],[France]]</f>
        <v>24376</v>
      </c>
      <c r="L49" s="18">
        <f t="shared" si="120"/>
        <v>1.1998173288495868</v>
      </c>
      <c r="M49" s="33">
        <f>Table3[[#This Row],[Iran]]</f>
        <v>6091</v>
      </c>
      <c r="N49" s="18">
        <f t="shared" si="121"/>
        <v>1.0451227604512277</v>
      </c>
      <c r="O49" s="33">
        <f>Table3[[#This Row],[Germany]]</f>
        <v>6652</v>
      </c>
      <c r="P49" s="18">
        <f t="shared" si="122"/>
        <v>2.7177269919703524</v>
      </c>
      <c r="Q49" s="33">
        <f>Table3[[#This Row],[South Korea]]</f>
        <v>248</v>
      </c>
      <c r="R49" s="18">
        <f t="shared" si="123"/>
        <v>0.40485829959514169</v>
      </c>
      <c r="S49" s="33">
        <f>Table3[[#This Row],[UK]]</f>
        <v>27510</v>
      </c>
      <c r="T49" s="18">
        <f t="shared" si="124"/>
        <v>2.7604497403907211</v>
      </c>
      <c r="U49" s="33">
        <f>Table3[[#This Row],[Canada]]</f>
        <v>3224</v>
      </c>
      <c r="V49" s="18">
        <f t="shared" si="125"/>
        <v>4.6073977936404935</v>
      </c>
      <c r="W49" s="33">
        <f>Table3[[#This Row],[India ]]</f>
        <v>1223</v>
      </c>
      <c r="X49" s="16">
        <f t="shared" si="126"/>
        <v>5.979202772963605</v>
      </c>
      <c r="Y49" s="24">
        <f>Table3[[#This Row],[Japan]]</f>
        <v>477</v>
      </c>
      <c r="Z49" s="36">
        <f t="shared" si="127"/>
        <v>4.8351648351648358</v>
      </c>
      <c r="AA49" s="24">
        <f>Table3[[#This Row],[Australia]]</f>
        <v>95</v>
      </c>
      <c r="AB49" s="36">
        <f t="shared" si="128"/>
        <v>1.0638297872340425</v>
      </c>
      <c r="AC49" s="24">
        <f>Table3[[#This Row],[Brazil]]</f>
        <v>6017</v>
      </c>
      <c r="AD49" s="36">
        <f t="shared" si="129"/>
        <v>7.7735984237864946</v>
      </c>
      <c r="AE49" s="40">
        <f>Table3[[#This Row],[Russia]]</f>
        <v>1169</v>
      </c>
      <c r="AF49" s="44">
        <f t="shared" si="100"/>
        <v>8.9468779123951538</v>
      </c>
      <c r="AG49" s="40">
        <f>Table3[[#This Row],[Turkey]]</f>
        <v>3258</v>
      </c>
      <c r="AH49" s="44">
        <f t="shared" si="101"/>
        <v>2.6465028355387523</v>
      </c>
    </row>
    <row r="50" spans="2:34" x14ac:dyDescent="0.3">
      <c r="B50" s="4">
        <v>43953</v>
      </c>
      <c r="C50" s="32">
        <f>Table3[[#This Row],[China]]</f>
        <v>4633</v>
      </c>
      <c r="D50" s="14">
        <f t="shared" ref="D50:D55" si="130">((C50-C49)/C49)*100</f>
        <v>0</v>
      </c>
      <c r="E50" s="32">
        <f>Table3[[#This Row],[Italy]]</f>
        <v>28710</v>
      </c>
      <c r="F50" s="14">
        <f t="shared" ref="F50:F55" si="131">((E50-E49)/E49)*100</f>
        <v>1.6787080322991925</v>
      </c>
      <c r="G50" s="33">
        <f>Table3[[#This Row],[Spain]]</f>
        <v>25100</v>
      </c>
      <c r="H50" s="18">
        <f t="shared" ref="H50:H55" si="132">((G50-G49)/G49)*100</f>
        <v>1.1118272639381244</v>
      </c>
      <c r="I50" s="33">
        <f>Table3[[#This Row],[USA]]</f>
        <v>66640</v>
      </c>
      <c r="J50" s="18">
        <f t="shared" ref="J50:J55" si="133">((I50-I49)/I49)*100</f>
        <v>2.7016197389307566</v>
      </c>
      <c r="K50" s="33">
        <f>Table3[[#This Row],[France]]</f>
        <v>24594</v>
      </c>
      <c r="L50" s="18">
        <f t="shared" ref="L50:L55" si="134">((K50-K49)/K49)*100</f>
        <v>0.89432228421398097</v>
      </c>
      <c r="M50" s="33">
        <f>Table3[[#This Row],[Iran]]</f>
        <v>6156</v>
      </c>
      <c r="N50" s="18">
        <f t="shared" ref="N50:N55" si="135">((M50-M49)/M49)*100</f>
        <v>1.0671482515186341</v>
      </c>
      <c r="O50" s="33">
        <f>Table3[[#This Row],[Germany]]</f>
        <v>6756</v>
      </c>
      <c r="P50" s="18">
        <f t="shared" ref="P50:P55" si="136">((O50-O49)/O49)*100</f>
        <v>1.5634395670475045</v>
      </c>
      <c r="Q50" s="33">
        <f>Table3[[#This Row],[South Korea]]</f>
        <v>250</v>
      </c>
      <c r="R50" s="18">
        <f t="shared" ref="R50:R55" si="137">((Q50-Q49)/Q49)*100</f>
        <v>0.80645161290322576</v>
      </c>
      <c r="S50" s="33">
        <f>Table3[[#This Row],[UK]]</f>
        <v>28131</v>
      </c>
      <c r="T50" s="18">
        <f t="shared" ref="T50:T55" si="138">((S50-S49)/S49)*100</f>
        <v>2.2573609596510358</v>
      </c>
      <c r="U50" s="33">
        <f>Table3[[#This Row],[Canada]]</f>
        <v>3560</v>
      </c>
      <c r="V50" s="18">
        <f t="shared" ref="V50:V55" si="139">((U50-U49)/U49)*100</f>
        <v>10.421836228287841</v>
      </c>
      <c r="W50" s="33">
        <f>Table3[[#This Row],[India ]]</f>
        <v>1322</v>
      </c>
      <c r="X50" s="16">
        <f t="shared" ref="X50:X55" si="140">((W50-W49)/W49)*100</f>
        <v>8.0948487326246941</v>
      </c>
      <c r="Y50" s="24">
        <f>Table3[[#This Row],[Japan]]</f>
        <v>517</v>
      </c>
      <c r="Z50" s="36">
        <f t="shared" ref="Z50:Z55" si="141">((Y50-Y49)/Y49)*100</f>
        <v>8.3857442348008391</v>
      </c>
      <c r="AA50" s="24">
        <f>Table3[[#This Row],[Australia]]</f>
        <v>95</v>
      </c>
      <c r="AB50" s="36">
        <f t="shared" ref="AB50:AB55" si="142">((AA50-AA49)/AA49)*100</f>
        <v>0</v>
      </c>
      <c r="AC50" s="24">
        <f>Table3[[#This Row],[Brazil]]</f>
        <v>6434</v>
      </c>
      <c r="AD50" s="36">
        <f t="shared" ref="AD50:AD55" si="143">((AC50-AC49)/AC49)*100</f>
        <v>6.9303639687551932</v>
      </c>
      <c r="AE50" s="40">
        <f>Table3[[#This Row],[Russia]]</f>
        <v>1222</v>
      </c>
      <c r="AF50" s="44">
        <f t="shared" si="100"/>
        <v>4.5337895637296839</v>
      </c>
      <c r="AG50" s="40">
        <f>Table3[[#This Row],[Turkey]]</f>
        <v>3336</v>
      </c>
      <c r="AH50" s="44">
        <f t="shared" si="101"/>
        <v>2.3941068139963169</v>
      </c>
    </row>
    <row r="51" spans="2:34" x14ac:dyDescent="0.3">
      <c r="B51" s="4">
        <v>43954</v>
      </c>
      <c r="C51" s="32">
        <f>Table3[[#This Row],[China]]</f>
        <v>4633</v>
      </c>
      <c r="D51" s="14">
        <f t="shared" si="130"/>
        <v>0</v>
      </c>
      <c r="E51" s="32">
        <f>Table3[[#This Row],[Italy]]</f>
        <v>28884</v>
      </c>
      <c r="F51" s="14">
        <f t="shared" si="131"/>
        <v>0.60606060606060608</v>
      </c>
      <c r="G51" s="33">
        <f>Table3[[#This Row],[Spain]]</f>
        <v>25264</v>
      </c>
      <c r="H51" s="18">
        <f t="shared" si="132"/>
        <v>0.65338645418326691</v>
      </c>
      <c r="I51" s="33">
        <f>Table3[[#This Row],[USA]]</f>
        <v>68088</v>
      </c>
      <c r="J51" s="18">
        <f t="shared" si="133"/>
        <v>2.1728691476590636</v>
      </c>
      <c r="K51" s="33">
        <f>Table3[[#This Row],[France]]</f>
        <v>24760</v>
      </c>
      <c r="L51" s="18">
        <f t="shared" si="134"/>
        <v>0.67496137269252665</v>
      </c>
      <c r="M51" s="33">
        <f>Table3[[#This Row],[Iran]]</f>
        <v>6203</v>
      </c>
      <c r="N51" s="18">
        <f t="shared" si="135"/>
        <v>0.76348278102664069</v>
      </c>
      <c r="O51" s="33">
        <f>Table3[[#This Row],[Germany]]</f>
        <v>6834</v>
      </c>
      <c r="P51" s="18">
        <f t="shared" si="136"/>
        <v>1.1545293072824157</v>
      </c>
      <c r="Q51" s="33">
        <f>Table3[[#This Row],[South Korea]]</f>
        <v>250</v>
      </c>
      <c r="R51" s="18">
        <f t="shared" si="137"/>
        <v>0</v>
      </c>
      <c r="S51" s="33">
        <f>Table3[[#This Row],[UK]]</f>
        <v>28446</v>
      </c>
      <c r="T51" s="18">
        <f t="shared" si="138"/>
        <v>1.1197611176282394</v>
      </c>
      <c r="U51" s="33">
        <f>Table3[[#This Row],[Canada]]</f>
        <v>3606</v>
      </c>
      <c r="V51" s="18">
        <f t="shared" si="139"/>
        <v>1.292134831460674</v>
      </c>
      <c r="W51" s="33">
        <f>Table3[[#This Row],[India ]]</f>
        <v>1391</v>
      </c>
      <c r="X51" s="16">
        <f t="shared" si="140"/>
        <v>5.2193645990922848</v>
      </c>
      <c r="Y51" s="24">
        <f>Table3[[#This Row],[Japan]]</f>
        <v>536</v>
      </c>
      <c r="Z51" s="36">
        <f t="shared" si="141"/>
        <v>3.67504835589942</v>
      </c>
      <c r="AA51" s="24">
        <f>Table3[[#This Row],[Australia]]</f>
        <v>96</v>
      </c>
      <c r="AB51" s="36">
        <f t="shared" si="142"/>
        <v>1.0526315789473684</v>
      </c>
      <c r="AC51" s="24">
        <f>Table3[[#This Row],[Brazil]]</f>
        <v>6761</v>
      </c>
      <c r="AD51" s="36">
        <f t="shared" si="143"/>
        <v>5.0823748834317684</v>
      </c>
      <c r="AE51" s="40">
        <f>Table3[[#This Row],[Russia]]</f>
        <v>1280</v>
      </c>
      <c r="AF51" s="44">
        <f t="shared" si="100"/>
        <v>4.7463175122749588</v>
      </c>
      <c r="AG51" s="40">
        <f>Table3[[#This Row],[Turkey]]</f>
        <v>3397</v>
      </c>
      <c r="AH51" s="44">
        <f t="shared" si="101"/>
        <v>1.8285371702637891</v>
      </c>
    </row>
    <row r="52" spans="2:34" x14ac:dyDescent="0.3">
      <c r="B52" s="4">
        <v>43955</v>
      </c>
      <c r="C52" s="32">
        <f>Table3[[#This Row],[China]]</f>
        <v>4633</v>
      </c>
      <c r="D52" s="14">
        <f t="shared" si="130"/>
        <v>0</v>
      </c>
      <c r="E52" s="32">
        <f>Table3[[#This Row],[Italy]]</f>
        <v>29079</v>
      </c>
      <c r="F52" s="14">
        <f t="shared" si="131"/>
        <v>0.67511425010386372</v>
      </c>
      <c r="G52" s="33">
        <f>Table3[[#This Row],[Spain]]</f>
        <v>25428</v>
      </c>
      <c r="H52" s="18">
        <f t="shared" si="132"/>
        <v>0.64914502849904998</v>
      </c>
      <c r="I52" s="33">
        <f>Table3[[#This Row],[USA]]</f>
        <v>69064</v>
      </c>
      <c r="J52" s="18">
        <f t="shared" si="133"/>
        <v>1.4334390788391493</v>
      </c>
      <c r="K52" s="33">
        <f>Table3[[#This Row],[France]]</f>
        <v>24895</v>
      </c>
      <c r="L52" s="18">
        <f t="shared" si="134"/>
        <v>0.54523424878836835</v>
      </c>
      <c r="M52" s="33">
        <f>Table3[[#This Row],[Iran]]</f>
        <v>6277</v>
      </c>
      <c r="N52" s="18">
        <f t="shared" si="135"/>
        <v>1.1929711429953249</v>
      </c>
      <c r="O52" s="33">
        <f>Table3[[#This Row],[Germany]]</f>
        <v>6880</v>
      </c>
      <c r="P52" s="18">
        <f t="shared" si="136"/>
        <v>0.67310506292069072</v>
      </c>
      <c r="Q52" s="33">
        <f>Table3[[#This Row],[South Korea]]</f>
        <v>252</v>
      </c>
      <c r="R52" s="18">
        <f t="shared" si="137"/>
        <v>0.8</v>
      </c>
      <c r="S52" s="33">
        <f>Table3[[#This Row],[UK]]</f>
        <v>28734</v>
      </c>
      <c r="T52" s="18">
        <f t="shared" si="138"/>
        <v>1.0124446319341911</v>
      </c>
      <c r="U52" s="33">
        <f>Table3[[#This Row],[Canada]]</f>
        <v>3767</v>
      </c>
      <c r="V52" s="18">
        <f t="shared" si="139"/>
        <v>4.4647809206877431</v>
      </c>
      <c r="W52" s="33">
        <f>Table3[[#This Row],[India ]]</f>
        <v>1524</v>
      </c>
      <c r="X52" s="16">
        <f t="shared" si="140"/>
        <v>9.5614665708123656</v>
      </c>
      <c r="Y52" s="24">
        <f>Table3[[#This Row],[Japan]]</f>
        <v>555</v>
      </c>
      <c r="Z52" s="44">
        <f t="shared" si="141"/>
        <v>3.544776119402985</v>
      </c>
      <c r="AA52" s="24">
        <f>Table3[[#This Row],[Australia]]</f>
        <v>97</v>
      </c>
      <c r="AB52" s="44">
        <f t="shared" si="142"/>
        <v>1.0416666666666665</v>
      </c>
      <c r="AC52" s="24">
        <f>Table3[[#This Row],[Brazil]]</f>
        <v>7169</v>
      </c>
      <c r="AD52" s="44">
        <f t="shared" si="143"/>
        <v>6.0346102647537352</v>
      </c>
      <c r="AE52" s="40">
        <f>Table3[[#This Row],[Russia]]</f>
        <v>1356</v>
      </c>
      <c r="AF52" s="44">
        <f t="shared" si="100"/>
        <v>5.9375</v>
      </c>
      <c r="AG52" s="40">
        <f>Table3[[#This Row],[Turkey]]</f>
        <v>3461</v>
      </c>
      <c r="AH52" s="44">
        <f t="shared" si="101"/>
        <v>1.8840153076243746</v>
      </c>
    </row>
    <row r="53" spans="2:34" x14ac:dyDescent="0.3">
      <c r="B53" s="4">
        <v>43956</v>
      </c>
      <c r="C53" s="42">
        <f>Table3[[#This Row],[China]]</f>
        <v>4633</v>
      </c>
      <c r="D53" s="14">
        <f t="shared" si="130"/>
        <v>0</v>
      </c>
      <c r="E53" s="42">
        <f>Table3[[#This Row],[Italy]]</f>
        <v>29315</v>
      </c>
      <c r="F53" s="14">
        <f t="shared" si="131"/>
        <v>0.81158224148010594</v>
      </c>
      <c r="G53" s="41">
        <f>Table3[[#This Row],[Spain]]</f>
        <v>25613</v>
      </c>
      <c r="H53" s="18">
        <f t="shared" si="132"/>
        <v>0.72754443920088085</v>
      </c>
      <c r="I53" s="41">
        <f>Table3[[#This Row],[USA]]</f>
        <v>71148</v>
      </c>
      <c r="J53" s="18">
        <f t="shared" si="133"/>
        <v>3.0174910228194141</v>
      </c>
      <c r="K53" s="41">
        <f>Table3[[#This Row],[France]]</f>
        <v>25201</v>
      </c>
      <c r="L53" s="18">
        <f t="shared" si="134"/>
        <v>1.22916248242619</v>
      </c>
      <c r="M53" s="41">
        <f>Table3[[#This Row],[Iran]]</f>
        <v>6340</v>
      </c>
      <c r="N53" s="18">
        <f t="shared" si="135"/>
        <v>1.0036641707822207</v>
      </c>
      <c r="O53" s="41">
        <f>Table3[[#This Row],[Germany]]</f>
        <v>7000</v>
      </c>
      <c r="P53" s="18">
        <f t="shared" si="136"/>
        <v>1.7441860465116279</v>
      </c>
      <c r="Q53" s="41">
        <f>Table3[[#This Row],[South Korea]]</f>
        <v>254</v>
      </c>
      <c r="R53" s="18">
        <f t="shared" si="137"/>
        <v>0.79365079365079361</v>
      </c>
      <c r="S53" s="41">
        <f>Table3[[#This Row],[UK]]</f>
        <v>29427</v>
      </c>
      <c r="T53" s="18">
        <f t="shared" si="138"/>
        <v>2.4117769889329717</v>
      </c>
      <c r="U53" s="41">
        <f>Table3[[#This Row],[Canada]]</f>
        <v>3918</v>
      </c>
      <c r="V53" s="18">
        <f t="shared" si="139"/>
        <v>4.0084948234669504</v>
      </c>
      <c r="W53" s="41">
        <f>Table3[[#This Row],[India ]]</f>
        <v>1693</v>
      </c>
      <c r="X53" s="16">
        <f t="shared" si="140"/>
        <v>11.089238845144358</v>
      </c>
      <c r="Y53" s="24">
        <f>Table3[[#This Row],[Japan]]</f>
        <v>566</v>
      </c>
      <c r="Z53" s="44">
        <f t="shared" si="141"/>
        <v>1.9819819819819819</v>
      </c>
      <c r="AA53" s="24">
        <f>Table3[[#This Row],[Australia]]</f>
        <v>98</v>
      </c>
      <c r="AB53" s="44">
        <f t="shared" si="142"/>
        <v>1.0309278350515463</v>
      </c>
      <c r="AC53" s="24">
        <f>Table3[[#This Row],[Brazil]]</f>
        <v>7478</v>
      </c>
      <c r="AD53" s="44">
        <f t="shared" si="143"/>
        <v>4.3102245780443571</v>
      </c>
      <c r="AE53" s="40">
        <f>Table3[[#This Row],[Russia]]</f>
        <v>1451</v>
      </c>
      <c r="AF53" s="44">
        <f t="shared" si="100"/>
        <v>7.0058997050147491</v>
      </c>
      <c r="AG53" s="40">
        <f>Table3[[#This Row],[Turkey]]</f>
        <v>3520</v>
      </c>
      <c r="AH53" s="44">
        <f t="shared" si="101"/>
        <v>1.704709621496677</v>
      </c>
    </row>
    <row r="54" spans="2:34" x14ac:dyDescent="0.3">
      <c r="B54" s="4">
        <v>43957</v>
      </c>
      <c r="C54" s="42">
        <f>Table3[[#This Row],[China]]</f>
        <v>4633</v>
      </c>
      <c r="D54" s="14">
        <f t="shared" si="130"/>
        <v>0</v>
      </c>
      <c r="E54" s="42">
        <f>Table3[[#This Row],[Italy]]</f>
        <v>29684</v>
      </c>
      <c r="F54" s="14">
        <f t="shared" si="131"/>
        <v>1.2587412587412588</v>
      </c>
      <c r="G54" s="41">
        <f>Table3[[#This Row],[Spain]]</f>
        <v>25857</v>
      </c>
      <c r="H54" s="18">
        <f t="shared" si="132"/>
        <v>0.95264123687190094</v>
      </c>
      <c r="I54" s="41">
        <f>Table3[[#This Row],[USA]]</f>
        <v>73234</v>
      </c>
      <c r="J54" s="18">
        <f t="shared" si="133"/>
        <v>2.9319165682802044</v>
      </c>
      <c r="K54" s="41">
        <f>Table3[[#This Row],[France]]</f>
        <v>25351</v>
      </c>
      <c r="L54" s="18">
        <f t="shared" si="134"/>
        <v>0.59521447561604701</v>
      </c>
      <c r="M54" s="41">
        <f>Table3[[#This Row],[Iran]]</f>
        <v>6418</v>
      </c>
      <c r="N54" s="18">
        <f t="shared" si="135"/>
        <v>1.2302839116719244</v>
      </c>
      <c r="O54" s="41">
        <f>Table3[[#This Row],[Germany]]</f>
        <v>7143</v>
      </c>
      <c r="P54" s="18">
        <f t="shared" si="136"/>
        <v>2.0428571428571427</v>
      </c>
      <c r="Q54" s="41">
        <f>Table3[[#This Row],[South Korea]]</f>
        <v>255</v>
      </c>
      <c r="R54" s="18">
        <f t="shared" si="137"/>
        <v>0.39370078740157477</v>
      </c>
      <c r="S54" s="41">
        <f>Table3[[#This Row],[UK]]</f>
        <v>30076</v>
      </c>
      <c r="T54" s="18">
        <f t="shared" si="138"/>
        <v>2.2054575729771977</v>
      </c>
      <c r="U54" s="41">
        <f>Table3[[#This Row],[Canada]]</f>
        <v>4223</v>
      </c>
      <c r="V54" s="18">
        <f t="shared" si="139"/>
        <v>7.7845839714139871</v>
      </c>
      <c r="W54" s="41">
        <f>Table3[[#This Row],[India ]]</f>
        <v>1785</v>
      </c>
      <c r="X54" s="16">
        <f t="shared" si="140"/>
        <v>5.4341405788541053</v>
      </c>
      <c r="Y54" s="24">
        <f>Table3[[#This Row],[Japan]]</f>
        <v>577</v>
      </c>
      <c r="Z54" s="44">
        <f t="shared" si="141"/>
        <v>1.9434628975265018</v>
      </c>
      <c r="AA54" s="24">
        <f>Table3[[#This Row],[Australia]]</f>
        <v>98</v>
      </c>
      <c r="AB54" s="44">
        <f t="shared" si="142"/>
        <v>0</v>
      </c>
      <c r="AC54" s="24">
        <f>Table3[[#This Row],[Brazil]]</f>
        <v>8035</v>
      </c>
      <c r="AD54" s="44">
        <f t="shared" si="143"/>
        <v>7.4485156458946236</v>
      </c>
      <c r="AE54" s="40">
        <f>Table3[[#This Row],[Russia]]</f>
        <v>1537</v>
      </c>
      <c r="AF54" s="44">
        <f t="shared" si="100"/>
        <v>5.9269469331495523</v>
      </c>
      <c r="AG54" s="40">
        <f>Table3[[#This Row],[Turkey]]</f>
        <v>3584</v>
      </c>
      <c r="AH54" s="44">
        <f t="shared" si="101"/>
        <v>1.8181818181818181</v>
      </c>
    </row>
    <row r="55" spans="2:34" x14ac:dyDescent="0.3">
      <c r="B55" s="4">
        <v>43958</v>
      </c>
      <c r="C55" s="42">
        <f>Table3[[#This Row],[China]]</f>
        <v>4633</v>
      </c>
      <c r="D55" s="14">
        <f t="shared" si="130"/>
        <v>0</v>
      </c>
      <c r="E55" s="42">
        <f>Table3[[#This Row],[Italy]]</f>
        <v>29958</v>
      </c>
      <c r="F55" s="14">
        <f t="shared" si="131"/>
        <v>0.92305619188788568</v>
      </c>
      <c r="G55" s="41">
        <f>Table3[[#This Row],[Spain]]</f>
        <v>26070</v>
      </c>
      <c r="H55" s="18">
        <f t="shared" si="132"/>
        <v>0.82376145724562011</v>
      </c>
      <c r="I55" s="41">
        <f>Table3[[#This Row],[USA]]</f>
        <v>76052</v>
      </c>
      <c r="J55" s="18">
        <f t="shared" si="133"/>
        <v>3.8479394816615233</v>
      </c>
      <c r="K55" s="41">
        <f>Table3[[#This Row],[France]]</f>
        <v>25809</v>
      </c>
      <c r="L55" s="18">
        <f t="shared" si="134"/>
        <v>1.8066348467516073</v>
      </c>
      <c r="M55" s="41">
        <f>Table3[[#This Row],[Iran]]</f>
        <v>6486</v>
      </c>
      <c r="N55" s="18">
        <f t="shared" si="135"/>
        <v>1.0595200997195389</v>
      </c>
      <c r="O55" s="41">
        <f>Table3[[#This Row],[Germany]]</f>
        <v>7285</v>
      </c>
      <c r="P55" s="18">
        <f t="shared" si="136"/>
        <v>1.9879602407951842</v>
      </c>
      <c r="Q55" s="41">
        <f>Table3[[#This Row],[South Korea]]</f>
        <v>256</v>
      </c>
      <c r="R55" s="18">
        <f t="shared" si="137"/>
        <v>0.39215686274509803</v>
      </c>
      <c r="S55" s="41">
        <f>Table3[[#This Row],[UK]]</f>
        <v>30615</v>
      </c>
      <c r="T55" s="18">
        <f t="shared" si="138"/>
        <v>1.7921266125814603</v>
      </c>
      <c r="U55" s="41">
        <f>Table3[[#This Row],[Canada]]</f>
        <v>4404</v>
      </c>
      <c r="V55" s="18">
        <f t="shared" si="139"/>
        <v>4.2860525692635569</v>
      </c>
      <c r="W55" s="41">
        <f>Table3[[#This Row],[India ]]</f>
        <v>1889</v>
      </c>
      <c r="X55" s="16">
        <f t="shared" si="140"/>
        <v>5.8263305322128849</v>
      </c>
      <c r="Y55" s="24">
        <f>Table3[[#This Row],[Japan]]</f>
        <v>590</v>
      </c>
      <c r="Z55" s="44">
        <f t="shared" si="141"/>
        <v>2.2530329289428077</v>
      </c>
      <c r="AA55" s="24">
        <f>Table3[[#This Row],[Australia]]</f>
        <v>98</v>
      </c>
      <c r="AB55" s="44">
        <f t="shared" si="142"/>
        <v>0</v>
      </c>
      <c r="AC55" s="24">
        <f>Table3[[#This Row],[Brazil]]</f>
        <v>8627</v>
      </c>
      <c r="AD55" s="44">
        <f t="shared" si="143"/>
        <v>7.3677660236465465</v>
      </c>
      <c r="AE55" s="40">
        <f>Table3[[#This Row],[Russia]]</f>
        <v>1625</v>
      </c>
      <c r="AF55" s="44">
        <f t="shared" si="100"/>
        <v>5.7254391672088483</v>
      </c>
      <c r="AG55" s="40">
        <f>Table3[[#This Row],[Turkey]]</f>
        <v>3641</v>
      </c>
      <c r="AH55" s="44">
        <f t="shared" si="101"/>
        <v>1.5904017857142856</v>
      </c>
    </row>
    <row r="56" spans="2:34" x14ac:dyDescent="0.3">
      <c r="B56" s="4">
        <v>43959</v>
      </c>
      <c r="C56" s="42">
        <f>Table3[[#This Row],[China]]</f>
        <v>4633</v>
      </c>
      <c r="D56" s="14">
        <f>((C56-C55)/C55)*100</f>
        <v>0</v>
      </c>
      <c r="E56" s="42">
        <f>Table3[[#This Row],[Italy]]</f>
        <v>30201</v>
      </c>
      <c r="F56" s="14">
        <f>((E56-E55)/E55)*100</f>
        <v>0.81113558982575606</v>
      </c>
      <c r="G56" s="41">
        <f>Table3[[#This Row],[Spain]]</f>
        <v>26299</v>
      </c>
      <c r="H56" s="18">
        <f>((G56-G55)/G55)*100</f>
        <v>0.87840429612581516</v>
      </c>
      <c r="I56" s="41">
        <f>Table3[[#This Row],[USA]]</f>
        <v>77630</v>
      </c>
      <c r="J56" s="18">
        <f>((I56-I55)/I55)*100</f>
        <v>2.0748961237048338</v>
      </c>
      <c r="K56" s="41">
        <f>Table3[[#This Row],[France]]</f>
        <v>25987</v>
      </c>
      <c r="L56" s="18">
        <f>((K56-K55)/K55)*100</f>
        <v>0.68968189391297607</v>
      </c>
      <c r="M56" s="41">
        <f>Table3[[#This Row],[Iran]]</f>
        <v>6541</v>
      </c>
      <c r="N56" s="18">
        <f>((M56-M55)/M55)*100</f>
        <v>0.84798026518655556</v>
      </c>
      <c r="O56" s="41">
        <f>Table3[[#This Row],[Germany]]</f>
        <v>7400</v>
      </c>
      <c r="P56" s="18">
        <f>((O56-O55)/O55)*100</f>
        <v>1.5785861358956761</v>
      </c>
      <c r="Q56" s="41">
        <f>Table3[[#This Row],[South Korea]]</f>
        <v>256</v>
      </c>
      <c r="R56" s="18">
        <f>((Q56-Q55)/Q55)*100</f>
        <v>0</v>
      </c>
      <c r="S56" s="41">
        <f>Table3[[#This Row],[UK]]</f>
        <v>31241</v>
      </c>
      <c r="T56" s="18">
        <f>((S56-S55)/S55)*100</f>
        <v>2.0447493058958028</v>
      </c>
      <c r="U56" s="41">
        <f>Table3[[#This Row],[Canada]]</f>
        <v>4473</v>
      </c>
      <c r="V56" s="18">
        <f>((U56-U55)/U55)*100</f>
        <v>1.5667574931880108</v>
      </c>
      <c r="W56" s="41">
        <f>Table3[[#This Row],[India ]]</f>
        <v>1985</v>
      </c>
      <c r="X56" s="16">
        <f>((W56-W55)/W55)*100</f>
        <v>5.0820539968237162</v>
      </c>
      <c r="Y56" s="24">
        <f>Table3[[#This Row],[Japan]]</f>
        <v>606</v>
      </c>
      <c r="Z56" s="44">
        <f>((Y56-Y55)/Y55)*100</f>
        <v>2.7118644067796609</v>
      </c>
      <c r="AA56" s="24">
        <f>Table3[[#This Row],[Australia]]</f>
        <v>98</v>
      </c>
      <c r="AB56" s="44">
        <f>((AA56-AA55)/AA55)*100</f>
        <v>0</v>
      </c>
      <c r="AC56" s="24">
        <f>Table3[[#This Row],[Brazil]]</f>
        <v>9600</v>
      </c>
      <c r="AD56" s="44">
        <f>((AC56-AC55)/AC55)*100</f>
        <v>11.278544105714616</v>
      </c>
      <c r="AE56" s="40">
        <f>Table3[[#This Row],[Russia]]</f>
        <v>1723</v>
      </c>
      <c r="AF56" s="44">
        <f t="shared" si="100"/>
        <v>6.0307692307692307</v>
      </c>
      <c r="AG56" s="40">
        <f>Table3[[#This Row],[Turkey]]</f>
        <v>3689</v>
      </c>
      <c r="AH56" s="44">
        <f t="shared" si="101"/>
        <v>1.3183191430925569</v>
      </c>
    </row>
    <row r="57" spans="2:34" x14ac:dyDescent="0.3">
      <c r="B57" s="4">
        <v>43960</v>
      </c>
      <c r="C57" s="42">
        <f>Table3[[#This Row],[China]]</f>
        <v>4633</v>
      </c>
      <c r="D57" s="14">
        <f t="shared" ref="D57:D58" si="144">((C57-C56)/C56)*100</f>
        <v>0</v>
      </c>
      <c r="E57" s="42">
        <f>Table3[[#This Row],[Italy]]</f>
        <v>30395</v>
      </c>
      <c r="F57" s="14">
        <f t="shared" ref="F57:F58" si="145">((E57-E56)/E56)*100</f>
        <v>0.64236283566769303</v>
      </c>
      <c r="G57" s="41">
        <f>Table3[[#This Row],[Spain]]</f>
        <v>26478</v>
      </c>
      <c r="H57" s="18">
        <f t="shared" ref="H57:H58" si="146">((G57-G56)/G56)*100</f>
        <v>0.68063424464808553</v>
      </c>
      <c r="I57" s="41">
        <f>Table3[[#This Row],[USA]]</f>
        <v>79244</v>
      </c>
      <c r="J57" s="18">
        <f t="shared" ref="J57:J58" si="147">((I57-I56)/I56)*100</f>
        <v>2.0790931340976426</v>
      </c>
      <c r="K57" s="41">
        <f>Table3[[#This Row],[France]]</f>
        <v>26230</v>
      </c>
      <c r="L57" s="18">
        <f t="shared" ref="L57:L58" si="148">((K57-K56)/K56)*100</f>
        <v>0.9350829260784238</v>
      </c>
      <c r="M57" s="41">
        <f>Table3[[#This Row],[Iran]]</f>
        <v>6589</v>
      </c>
      <c r="N57" s="18">
        <f t="shared" ref="N57:N58" si="149">((M57-M56)/M56)*100</f>
        <v>0.73383274728634762</v>
      </c>
      <c r="O57" s="41">
        <f>Table3[[#This Row],[Germany]]</f>
        <v>7515</v>
      </c>
      <c r="P57" s="18">
        <f t="shared" ref="P57:P58" si="150">((O57-O56)/O56)*100</f>
        <v>1.5540540540540542</v>
      </c>
      <c r="Q57" s="41">
        <f>Table3[[#This Row],[South Korea]]</f>
        <v>256</v>
      </c>
      <c r="R57" s="18">
        <f t="shared" ref="R57:R58" si="151">((Q57-Q56)/Q56)*100</f>
        <v>0</v>
      </c>
      <c r="S57" s="41">
        <f>Table3[[#This Row],[UK]]</f>
        <v>31587</v>
      </c>
      <c r="T57" s="18">
        <f t="shared" ref="T57:T58" si="152">((S57-S56)/S56)*100</f>
        <v>1.107518965462053</v>
      </c>
      <c r="U57" s="41">
        <f>Table3[[#This Row],[Canada]]</f>
        <v>4628</v>
      </c>
      <c r="V57" s="18">
        <f t="shared" ref="V57:V58" si="153">((U57-U56)/U56)*100</f>
        <v>3.4652358596020569</v>
      </c>
      <c r="W57" s="41">
        <f>Table3[[#This Row],[India ]]</f>
        <v>2101</v>
      </c>
      <c r="X57" s="16">
        <f t="shared" ref="X57:X58" si="154">((W57-W56)/W56)*100</f>
        <v>5.8438287153652393</v>
      </c>
      <c r="Y57" s="24">
        <f>Table3[[#This Row],[Japan]]</f>
        <v>624</v>
      </c>
      <c r="Z57" s="44">
        <f t="shared" ref="Z57:Z58" si="155">((Y57-Y56)/Y56)*100</f>
        <v>2.9702970297029703</v>
      </c>
      <c r="AA57" s="24">
        <f>Table3[[#This Row],[Australia]]</f>
        <v>99</v>
      </c>
      <c r="AB57" s="44">
        <f t="shared" ref="AB57:AB58" si="156">((AA57-AA56)/AA56)*100</f>
        <v>1.0204081632653061</v>
      </c>
      <c r="AC57" s="24">
        <f>Table3[[#This Row],[Brazil]]</f>
        <v>10100</v>
      </c>
      <c r="AD57" s="44">
        <f t="shared" ref="AD57:AD58" si="157">((AC57-AC56)/AC56)*100</f>
        <v>5.2083333333333339</v>
      </c>
      <c r="AE57" s="40">
        <f>Table3[[#This Row],[Russia]]</f>
        <v>1827</v>
      </c>
      <c r="AF57" s="44">
        <f t="shared" si="100"/>
        <v>6.0359837492745214</v>
      </c>
      <c r="AG57" s="40">
        <f>Table3[[#This Row],[Turkey]]</f>
        <v>3739</v>
      </c>
      <c r="AH57" s="44">
        <f t="shared" si="101"/>
        <v>1.3553808620222283</v>
      </c>
    </row>
    <row r="58" spans="2:34" x14ac:dyDescent="0.3">
      <c r="B58" s="4">
        <v>43961</v>
      </c>
      <c r="C58" s="42">
        <f>Table3[[#This Row],[China]]</f>
        <v>4633</v>
      </c>
      <c r="D58" s="14">
        <f t="shared" si="144"/>
        <v>0</v>
      </c>
      <c r="E58" s="42">
        <f>Table3[[#This Row],[Italy]]</f>
        <v>30560</v>
      </c>
      <c r="F58" s="43">
        <f t="shared" si="145"/>
        <v>0.54285244283599277</v>
      </c>
      <c r="G58" s="41">
        <f>Table3[[#This Row],[Spain]]</f>
        <v>26621</v>
      </c>
      <c r="H58" s="36">
        <f t="shared" si="146"/>
        <v>0.54007100234156658</v>
      </c>
      <c r="I58" s="41">
        <f>Table3[[#This Row],[USA]]</f>
        <v>80351</v>
      </c>
      <c r="J58" s="36">
        <f t="shared" si="147"/>
        <v>1.3969511887335317</v>
      </c>
      <c r="K58" s="41">
        <f>Table3[[#This Row],[France]]</f>
        <v>26380</v>
      </c>
      <c r="L58" s="36">
        <f t="shared" si="148"/>
        <v>0.57186427754479607</v>
      </c>
      <c r="M58" s="41">
        <f>Table3[[#This Row],[Iran]]</f>
        <v>6640</v>
      </c>
      <c r="N58" s="36">
        <f t="shared" si="149"/>
        <v>0.77401730156321136</v>
      </c>
      <c r="O58" s="41">
        <f>Table3[[#This Row],[Germany]]</f>
        <v>7553</v>
      </c>
      <c r="P58" s="36">
        <f t="shared" si="150"/>
        <v>0.50565535595475719</v>
      </c>
      <c r="Q58" s="41">
        <f>Table3[[#This Row],[South Korea]]</f>
        <v>256</v>
      </c>
      <c r="R58" s="36">
        <f t="shared" si="151"/>
        <v>0</v>
      </c>
      <c r="S58" s="41">
        <f>Table3[[#This Row],[UK]]</f>
        <v>31855</v>
      </c>
      <c r="T58" s="36">
        <f t="shared" si="152"/>
        <v>0.84845031183714814</v>
      </c>
      <c r="U58" s="41">
        <f>Table3[[#This Row],[Canada]]</f>
        <v>4870</v>
      </c>
      <c r="V58" s="36">
        <f t="shared" si="153"/>
        <v>5.2290406222990491</v>
      </c>
      <c r="W58" s="41">
        <f>Table3[[#This Row],[India ]]</f>
        <v>2212</v>
      </c>
      <c r="X58" s="16">
        <f t="shared" si="154"/>
        <v>5.2831984769157545</v>
      </c>
      <c r="Y58" s="24">
        <f>Table3[[#This Row],[Japan]]</f>
        <v>633</v>
      </c>
      <c r="Z58" s="44">
        <f t="shared" si="155"/>
        <v>1.4423076923076923</v>
      </c>
      <c r="AA58" s="24">
        <f>Table3[[#This Row],[Australia]]</f>
        <v>99</v>
      </c>
      <c r="AB58" s="44">
        <f t="shared" si="156"/>
        <v>0</v>
      </c>
      <c r="AC58" s="24">
        <f>Table3[[#This Row],[Brazil]]</f>
        <v>10739</v>
      </c>
      <c r="AD58" s="44">
        <f t="shared" si="157"/>
        <v>6.326732673267327</v>
      </c>
      <c r="AE58" s="40">
        <f>Table3[[#This Row],[Russia]]</f>
        <v>1915</v>
      </c>
      <c r="AF58" s="44">
        <f t="shared" si="100"/>
        <v>4.8166392993979201</v>
      </c>
      <c r="AG58" s="40">
        <f>Table3[[#This Row],[Turkey]]</f>
        <v>3786</v>
      </c>
      <c r="AH58" s="44">
        <f t="shared" si="101"/>
        <v>1.2570205937416421</v>
      </c>
    </row>
    <row r="59" spans="2:34" x14ac:dyDescent="0.3">
      <c r="B59" s="4">
        <v>43962</v>
      </c>
      <c r="C59" s="42">
        <f>Table3[[#This Row],[China]]</f>
        <v>4633</v>
      </c>
      <c r="D59" s="14">
        <f t="shared" ref="D59:D64" si="158">((C59-C58)/C58)*100</f>
        <v>0</v>
      </c>
      <c r="E59" s="42">
        <f>Table3[[#This Row],[Italy]]</f>
        <v>30739</v>
      </c>
      <c r="F59" s="14">
        <f t="shared" ref="F59:F64" si="159">((E59-E58)/E58)*100</f>
        <v>0.58573298429319376</v>
      </c>
      <c r="G59" s="41">
        <f>Table3[[#This Row],[Spain]]</f>
        <v>26744</v>
      </c>
      <c r="H59" s="18">
        <f t="shared" ref="H59:H64" si="160">((G59-G58)/G58)*100</f>
        <v>0.46204124563314675</v>
      </c>
      <c r="I59" s="41">
        <f>Table3[[#This Row],[USA]]</f>
        <v>81141</v>
      </c>
      <c r="J59" s="18">
        <f t="shared" ref="J59:J64" si="161">((I59-I58)/I58)*100</f>
        <v>0.98318627023932492</v>
      </c>
      <c r="K59" s="41">
        <f>Table3[[#This Row],[France]]</f>
        <v>26380</v>
      </c>
      <c r="L59" s="18">
        <f t="shared" ref="L59:L64" si="162">((K59-K58)/K58)*100</f>
        <v>0</v>
      </c>
      <c r="M59" s="41">
        <f>Table3[[#This Row],[Iran]]</f>
        <v>6685</v>
      </c>
      <c r="N59" s="18">
        <f t="shared" ref="N59:N64" si="163">((M59-M58)/M58)*100</f>
        <v>0.67771084337349397</v>
      </c>
      <c r="O59" s="41">
        <f>Table3[[#This Row],[Germany]]</f>
        <v>7575</v>
      </c>
      <c r="P59" s="18">
        <f t="shared" ref="P59:P64" si="164">((O59-O58)/O58)*100</f>
        <v>0.29127499007017077</v>
      </c>
      <c r="Q59" s="41">
        <f>Table3[[#This Row],[South Korea]]</f>
        <v>256</v>
      </c>
      <c r="R59" s="18">
        <f t="shared" ref="R59:R64" si="165">((Q59-Q58)/Q58)*100</f>
        <v>0</v>
      </c>
      <c r="S59" s="41">
        <f>Table3[[#This Row],[UK]]</f>
        <v>32065</v>
      </c>
      <c r="T59" s="18">
        <f t="shared" ref="T59:T64" si="166">((S59-S58)/S58)*100</f>
        <v>0.65923716841940039</v>
      </c>
      <c r="U59" s="41">
        <f>Table3[[#This Row],[Canada]]</f>
        <v>4907</v>
      </c>
      <c r="V59" s="18">
        <f t="shared" ref="V59:V64" si="167">((U59-U58)/U58)*100</f>
        <v>0.75975359342915816</v>
      </c>
      <c r="W59" s="41">
        <f>Table3[[#This Row],[India ]]</f>
        <v>2294</v>
      </c>
      <c r="X59" s="16">
        <f t="shared" ref="X59:X64" si="168">((W59-W58)/W58)*100</f>
        <v>3.7070524412296564</v>
      </c>
      <c r="Y59" s="24">
        <f>Table3[[#This Row],[Japan]]</f>
        <v>657</v>
      </c>
      <c r="Z59" s="44">
        <f t="shared" ref="Z59:Z64" si="169">((Y59-Y58)/Y58)*100</f>
        <v>3.7914691943127963</v>
      </c>
      <c r="AA59" s="24">
        <f>Table3[[#This Row],[Australia]]</f>
        <v>99</v>
      </c>
      <c r="AB59" s="44">
        <f t="shared" ref="AB59:AB64" si="170">((AA59-AA58)/AA58)*100</f>
        <v>0</v>
      </c>
      <c r="AC59" s="24">
        <f>Table3[[#This Row],[Brazil]]</f>
        <v>11207</v>
      </c>
      <c r="AD59" s="44">
        <f t="shared" ref="AD59:AD64" si="171">((AC59-AC58)/AC58)*100</f>
        <v>4.357947667380575</v>
      </c>
      <c r="AE59" s="40">
        <f>Table3[[#This Row],[Russia]]</f>
        <v>2009</v>
      </c>
      <c r="AF59" s="44">
        <f t="shared" si="100"/>
        <v>4.9086161879895567</v>
      </c>
      <c r="AG59" s="40">
        <f>Table3[[#This Row],[Turkey]]</f>
        <v>3841</v>
      </c>
      <c r="AH59" s="44">
        <f t="shared" si="101"/>
        <v>1.4527205493924988</v>
      </c>
    </row>
    <row r="60" spans="2:34" x14ac:dyDescent="0.3">
      <c r="B60" s="4">
        <v>43963</v>
      </c>
      <c r="C60" s="42">
        <f>Table3[[#This Row],[China]]</f>
        <v>4633</v>
      </c>
      <c r="D60" s="14">
        <f t="shared" si="158"/>
        <v>0</v>
      </c>
      <c r="E60" s="42">
        <f>Table3[[#This Row],[Italy]]</f>
        <v>30911</v>
      </c>
      <c r="F60" s="14">
        <f t="shared" si="159"/>
        <v>0.5595497576368782</v>
      </c>
      <c r="G60" s="41">
        <f>Table3[[#This Row],[Spain]]</f>
        <v>26920</v>
      </c>
      <c r="H60" s="18">
        <f t="shared" si="160"/>
        <v>0.65809153454980562</v>
      </c>
      <c r="I60" s="41">
        <f>Table3[[#This Row],[USA]]</f>
        <v>82555</v>
      </c>
      <c r="J60" s="18">
        <f t="shared" si="161"/>
        <v>1.7426455182953133</v>
      </c>
      <c r="K60" s="41">
        <f>Table3[[#This Row],[France]]</f>
        <v>26643</v>
      </c>
      <c r="L60" s="18">
        <f t="shared" si="162"/>
        <v>0.99696739954511004</v>
      </c>
      <c r="M60" s="41">
        <f>Table3[[#This Row],[Iran]]</f>
        <v>6733</v>
      </c>
      <c r="N60" s="18">
        <f t="shared" si="163"/>
        <v>0.7180254300673149</v>
      </c>
      <c r="O60" s="41">
        <f>Table3[[#This Row],[Germany]]</f>
        <v>7688</v>
      </c>
      <c r="P60" s="18">
        <f t="shared" si="164"/>
        <v>1.4917491749174918</v>
      </c>
      <c r="Q60" s="41">
        <f>Table3[[#This Row],[South Korea]]</f>
        <v>258</v>
      </c>
      <c r="R60" s="18">
        <f t="shared" si="165"/>
        <v>0.78125</v>
      </c>
      <c r="S60" s="41">
        <f>Table3[[#This Row],[UK]]</f>
        <v>32692</v>
      </c>
      <c r="T60" s="18">
        <f t="shared" si="166"/>
        <v>1.9554030874785591</v>
      </c>
      <c r="U60" s="41">
        <f>Table3[[#This Row],[Canada]]</f>
        <v>5049</v>
      </c>
      <c r="V60" s="18">
        <f t="shared" si="167"/>
        <v>2.8938251477481152</v>
      </c>
      <c r="W60" s="41">
        <f>Table3[[#This Row],[India ]]</f>
        <v>2415</v>
      </c>
      <c r="X60" s="16">
        <f t="shared" si="168"/>
        <v>5.2746294681778547</v>
      </c>
      <c r="Y60" s="24">
        <f>Table3[[#This Row],[Japan]]</f>
        <v>678</v>
      </c>
      <c r="Z60" s="44">
        <f t="shared" si="169"/>
        <v>3.1963470319634704</v>
      </c>
      <c r="AA60" s="24">
        <f>Table3[[#This Row],[Australia]]</f>
        <v>99</v>
      </c>
      <c r="AB60" s="44">
        <f t="shared" si="170"/>
        <v>0</v>
      </c>
      <c r="AC60" s="24">
        <f>Table3[[#This Row],[Brazil]]</f>
        <v>12033</v>
      </c>
      <c r="AD60" s="44">
        <f t="shared" si="171"/>
        <v>7.3703935040599617</v>
      </c>
      <c r="AE60" s="40">
        <f>Table3[[#This Row],[Russia]]</f>
        <v>2116</v>
      </c>
      <c r="AF60" s="44">
        <f t="shared" si="100"/>
        <v>5.3260328521652562</v>
      </c>
      <c r="AG60" s="40">
        <f>Table3[[#This Row],[Turkey]]</f>
        <v>3894</v>
      </c>
      <c r="AH60" s="44">
        <f t="shared" si="101"/>
        <v>1.3798489976568602</v>
      </c>
    </row>
    <row r="61" spans="2:34" x14ac:dyDescent="0.3">
      <c r="B61" s="4">
        <v>43964</v>
      </c>
      <c r="C61" s="42">
        <f>Table3[[#This Row],[China]]</f>
        <v>4633</v>
      </c>
      <c r="D61" s="14">
        <f t="shared" si="158"/>
        <v>0</v>
      </c>
      <c r="E61" s="42">
        <f>Table3[[#This Row],[Italy]]</f>
        <v>31106</v>
      </c>
      <c r="F61" s="14">
        <f t="shared" si="159"/>
        <v>0.63084338908479187</v>
      </c>
      <c r="G61" s="41">
        <f>Table3[[#This Row],[Spain]]</f>
        <v>27104</v>
      </c>
      <c r="H61" s="18">
        <f t="shared" si="160"/>
        <v>0.68350668647845469</v>
      </c>
      <c r="I61" s="41">
        <f>Table3[[#This Row],[USA]]</f>
        <v>84187</v>
      </c>
      <c r="J61" s="18">
        <f t="shared" si="161"/>
        <v>1.9768639089092119</v>
      </c>
      <c r="K61" s="41">
        <f>Table3[[#This Row],[France]]</f>
        <v>26991</v>
      </c>
      <c r="L61" s="18">
        <f t="shared" si="162"/>
        <v>1.3061592163044702</v>
      </c>
      <c r="M61" s="41">
        <f>Table3[[#This Row],[Iran]]</f>
        <v>6783</v>
      </c>
      <c r="N61" s="18">
        <f t="shared" si="163"/>
        <v>0.74261102034754189</v>
      </c>
      <c r="O61" s="41">
        <f>Table3[[#This Row],[Germany]]</f>
        <v>7762</v>
      </c>
      <c r="P61" s="18">
        <f t="shared" si="164"/>
        <v>0.96253902185223728</v>
      </c>
      <c r="Q61" s="41">
        <f>Table3[[#This Row],[South Korea]]</f>
        <v>259</v>
      </c>
      <c r="R61" s="18">
        <f t="shared" si="165"/>
        <v>0.38759689922480622</v>
      </c>
      <c r="S61" s="41">
        <f>Table3[[#This Row],[UK]]</f>
        <v>33186</v>
      </c>
      <c r="T61" s="18">
        <f t="shared" si="166"/>
        <v>1.5110730453933683</v>
      </c>
      <c r="U61" s="41">
        <f>Table3[[#This Row],[Canada]]</f>
        <v>5209</v>
      </c>
      <c r="V61" s="18">
        <f t="shared" si="167"/>
        <v>3.1689443454149333</v>
      </c>
      <c r="W61" s="41">
        <f>Table3[[#This Row],[India ]]</f>
        <v>2551</v>
      </c>
      <c r="X61" s="16">
        <f t="shared" si="168"/>
        <v>5.6314699792960665</v>
      </c>
      <c r="Y61" s="24">
        <f>Table3[[#This Row],[Japan]]</f>
        <v>696</v>
      </c>
      <c r="Z61" s="44">
        <f t="shared" si="169"/>
        <v>2.6548672566371683</v>
      </c>
      <c r="AA61" s="24">
        <f>Table3[[#This Row],[Australia]]</f>
        <v>99</v>
      </c>
      <c r="AB61" s="44">
        <f t="shared" si="170"/>
        <v>0</v>
      </c>
      <c r="AC61" s="24">
        <f>Table3[[#This Row],[Brazil]]</f>
        <v>12635</v>
      </c>
      <c r="AD61" s="44">
        <f t="shared" si="171"/>
        <v>5.002908667830134</v>
      </c>
      <c r="AE61" s="40">
        <f>Table3[[#This Row],[Russia]]</f>
        <v>2212</v>
      </c>
      <c r="AF61" s="44">
        <f t="shared" si="100"/>
        <v>4.536862003780719</v>
      </c>
      <c r="AG61" s="40">
        <f>Table3[[#This Row],[Turkey]]</f>
        <v>3952</v>
      </c>
      <c r="AH61" s="44">
        <f t="shared" si="101"/>
        <v>1.4894709809964048</v>
      </c>
    </row>
    <row r="62" spans="2:34" x14ac:dyDescent="0.3">
      <c r="B62" s="4">
        <v>43965</v>
      </c>
      <c r="C62" s="42">
        <f>Table3[[#This Row],[China]]</f>
        <v>4633</v>
      </c>
      <c r="D62" s="14">
        <f t="shared" si="158"/>
        <v>0</v>
      </c>
      <c r="E62" s="42">
        <f>Table3[[#This Row],[Italy]]</f>
        <v>31368</v>
      </c>
      <c r="F62" s="14">
        <f t="shared" si="159"/>
        <v>0.84228123191667204</v>
      </c>
      <c r="G62" s="41">
        <f>Table3[[#This Row],[Spain]]</f>
        <v>27321</v>
      </c>
      <c r="H62" s="18">
        <f t="shared" si="160"/>
        <v>0.80061983471074372</v>
      </c>
      <c r="I62" s="41">
        <f>Table3[[#This Row],[USA]]</f>
        <v>85991</v>
      </c>
      <c r="J62" s="18">
        <f t="shared" si="161"/>
        <v>2.142848658343925</v>
      </c>
      <c r="K62" s="41">
        <f>Table3[[#This Row],[France]]</f>
        <v>27074</v>
      </c>
      <c r="L62" s="18">
        <f t="shared" si="162"/>
        <v>0.30750991071097772</v>
      </c>
      <c r="M62" s="41">
        <f>Table3[[#This Row],[Iran]]</f>
        <v>6854</v>
      </c>
      <c r="N62" s="18">
        <f t="shared" si="163"/>
        <v>1.0467344832669911</v>
      </c>
      <c r="O62" s="41">
        <f>Table3[[#This Row],[Germany]]</f>
        <v>7926</v>
      </c>
      <c r="P62" s="18">
        <f t="shared" si="164"/>
        <v>2.1128575109507857</v>
      </c>
      <c r="Q62" s="41">
        <f>Table3[[#This Row],[South Korea]]</f>
        <v>260</v>
      </c>
      <c r="R62" s="18">
        <f t="shared" si="165"/>
        <v>0.38610038610038611</v>
      </c>
      <c r="S62" s="41">
        <f>Table3[[#This Row],[UK]]</f>
        <v>33614</v>
      </c>
      <c r="T62" s="18">
        <f t="shared" si="166"/>
        <v>1.2897004761043813</v>
      </c>
      <c r="U62" s="41">
        <f>Table3[[#This Row],[Canada]]</f>
        <v>5337</v>
      </c>
      <c r="V62" s="18">
        <f t="shared" si="167"/>
        <v>2.457285467460165</v>
      </c>
      <c r="W62" s="41">
        <f>Table3[[#This Row],[India ]]</f>
        <v>2649</v>
      </c>
      <c r="X62" s="16">
        <f t="shared" si="168"/>
        <v>3.8416307330458643</v>
      </c>
      <c r="Y62" s="24">
        <f>Table3[[#This Row],[Japan]]</f>
        <v>712</v>
      </c>
      <c r="Z62" s="44">
        <f t="shared" si="169"/>
        <v>2.2988505747126435</v>
      </c>
      <c r="AA62" s="24">
        <f>Table3[[#This Row],[Australia]]</f>
        <v>99</v>
      </c>
      <c r="AB62" s="44">
        <f t="shared" si="170"/>
        <v>0</v>
      </c>
      <c r="AC62" s="24">
        <f>Table3[[#This Row],[Brazil]]</f>
        <v>13555</v>
      </c>
      <c r="AD62" s="44">
        <f t="shared" si="171"/>
        <v>7.2813612979817961</v>
      </c>
      <c r="AE62" s="40">
        <f>Table3[[#This Row],[Russia]]</f>
        <v>2305</v>
      </c>
      <c r="AF62" s="44">
        <f t="shared" si="100"/>
        <v>4.2043399638336343</v>
      </c>
      <c r="AG62" s="40">
        <f>Table3[[#This Row],[Turkey]]</f>
        <v>4007</v>
      </c>
      <c r="AH62" s="44">
        <f t="shared" si="101"/>
        <v>1.3917004048582995</v>
      </c>
    </row>
    <row r="63" spans="2:34" x14ac:dyDescent="0.3">
      <c r="B63" s="4">
        <v>43966</v>
      </c>
      <c r="C63" s="42">
        <f>Table3[[#This Row],[China]]</f>
        <v>4633</v>
      </c>
      <c r="D63" s="14">
        <f t="shared" si="158"/>
        <v>0</v>
      </c>
      <c r="E63" s="42">
        <f>Table3[[#This Row],[Italy]]</f>
        <v>31610</v>
      </c>
      <c r="F63" s="14">
        <f t="shared" si="159"/>
        <v>0.77148686559551138</v>
      </c>
      <c r="G63" s="41">
        <f>Table3[[#This Row],[Spain]]</f>
        <v>27459</v>
      </c>
      <c r="H63" s="18">
        <f t="shared" si="160"/>
        <v>0.50510596244646966</v>
      </c>
      <c r="I63" s="41">
        <f>Table3[[#This Row],[USA]]</f>
        <v>87707</v>
      </c>
      <c r="J63" s="18">
        <f t="shared" si="161"/>
        <v>1.9955576746403696</v>
      </c>
      <c r="K63" s="41">
        <f>Table3[[#This Row],[France]]</f>
        <v>27425</v>
      </c>
      <c r="L63" s="18">
        <f t="shared" si="162"/>
        <v>1.2964467755041738</v>
      </c>
      <c r="M63" s="41">
        <f>Table3[[#This Row],[Iran]]</f>
        <v>6902</v>
      </c>
      <c r="N63" s="18">
        <f t="shared" si="163"/>
        <v>0.70032098044937263</v>
      </c>
      <c r="O63" s="41">
        <f>Table3[[#This Row],[Germany]]</f>
        <v>7933</v>
      </c>
      <c r="P63" s="18">
        <f t="shared" si="164"/>
        <v>8.8316931617461514E-2</v>
      </c>
      <c r="Q63" s="41">
        <f>Table3[[#This Row],[South Korea]]</f>
        <v>260</v>
      </c>
      <c r="R63" s="18">
        <f t="shared" si="165"/>
        <v>0</v>
      </c>
      <c r="S63" s="41">
        <f>Table3[[#This Row],[UK]]</f>
        <v>33998</v>
      </c>
      <c r="T63" s="18">
        <f t="shared" si="166"/>
        <v>1.1423811507110133</v>
      </c>
      <c r="U63" s="41">
        <f>Table3[[#This Row],[Canada]]</f>
        <v>5553</v>
      </c>
      <c r="V63" s="18">
        <f t="shared" si="167"/>
        <v>4.0472175379426645</v>
      </c>
      <c r="W63" s="41">
        <f>Table3[[#This Row],[India ]]</f>
        <v>2753</v>
      </c>
      <c r="X63" s="16">
        <f t="shared" si="168"/>
        <v>3.9260098150245377</v>
      </c>
      <c r="Y63" s="24">
        <f>Table3[[#This Row],[Japan]]</f>
        <v>729</v>
      </c>
      <c r="Z63" s="44">
        <f t="shared" si="169"/>
        <v>2.387640449438202</v>
      </c>
      <c r="AA63" s="24">
        <f>Table3[[#This Row],[Australia]]</f>
        <v>99</v>
      </c>
      <c r="AB63" s="44">
        <f t="shared" si="170"/>
        <v>0</v>
      </c>
      <c r="AC63" s="24">
        <f>Table3[[#This Row],[Brazil]]</f>
        <v>14267</v>
      </c>
      <c r="AD63" s="44">
        <f t="shared" si="171"/>
        <v>5.2526742899299155</v>
      </c>
      <c r="AE63" s="40">
        <f>Table3[[#This Row],[Russia]]</f>
        <v>2418</v>
      </c>
      <c r="AF63" s="44">
        <f t="shared" si="100"/>
        <v>4.9023861171366594</v>
      </c>
      <c r="AG63" s="40">
        <f>Table3[[#This Row],[Turkey]]</f>
        <v>4055</v>
      </c>
      <c r="AH63" s="44">
        <f t="shared" si="101"/>
        <v>1.1979036685799849</v>
      </c>
    </row>
    <row r="64" spans="2:34" x14ac:dyDescent="0.3">
      <c r="B64" s="4">
        <v>43967</v>
      </c>
      <c r="C64" s="42">
        <f>Table3[[#This Row],[China]]</f>
        <v>4633</v>
      </c>
      <c r="D64" s="14">
        <f t="shared" si="158"/>
        <v>0</v>
      </c>
      <c r="E64" s="42">
        <f>Table3[[#This Row],[Italy]]</f>
        <v>31763</v>
      </c>
      <c r="F64" s="14">
        <f t="shared" si="159"/>
        <v>0.48402404302435942</v>
      </c>
      <c r="G64" s="41">
        <f>Table3[[#This Row],[Spain]]</f>
        <v>27563</v>
      </c>
      <c r="H64" s="18">
        <f t="shared" si="160"/>
        <v>0.37874649477402672</v>
      </c>
      <c r="I64" s="41">
        <f>Table3[[#This Row],[USA]]</f>
        <v>88987</v>
      </c>
      <c r="J64" s="18">
        <f t="shared" si="161"/>
        <v>1.4594046085261154</v>
      </c>
      <c r="K64" s="41">
        <f>Table3[[#This Row],[France]]</f>
        <v>27529</v>
      </c>
      <c r="L64" s="18">
        <f t="shared" si="162"/>
        <v>0.37921604375569734</v>
      </c>
      <c r="M64" s="41">
        <f>Table3[[#This Row],[Iran]]</f>
        <v>6937</v>
      </c>
      <c r="N64" s="18">
        <f t="shared" si="163"/>
        <v>0.50709939148073024</v>
      </c>
      <c r="O64" s="41">
        <f>Table3[[#This Row],[Germany]]</f>
        <v>8026</v>
      </c>
      <c r="P64" s="18">
        <f t="shared" si="164"/>
        <v>1.1723181646287659</v>
      </c>
      <c r="Q64" s="41">
        <f>Table3[[#This Row],[South Korea]]</f>
        <v>262</v>
      </c>
      <c r="R64" s="18">
        <f t="shared" si="165"/>
        <v>0.76923076923076927</v>
      </c>
      <c r="S64" s="41">
        <f>Table3[[#This Row],[UK]]</f>
        <v>34466</v>
      </c>
      <c r="T64" s="18">
        <f t="shared" si="166"/>
        <v>1.3765515618565798</v>
      </c>
      <c r="U64" s="41">
        <f>Table3[[#This Row],[Canada]]</f>
        <v>5677</v>
      </c>
      <c r="V64" s="18">
        <f t="shared" si="167"/>
        <v>2.2330271925085539</v>
      </c>
      <c r="W64" s="41">
        <f>Table3[[#This Row],[India ]]</f>
        <v>2871</v>
      </c>
      <c r="X64" s="16">
        <f t="shared" si="168"/>
        <v>4.2862332001452961</v>
      </c>
      <c r="Y64" s="24">
        <f>Table3[[#This Row],[Japan]]</f>
        <v>748</v>
      </c>
      <c r="Z64" s="44">
        <f t="shared" si="169"/>
        <v>2.6063100137174211</v>
      </c>
      <c r="AA64" s="24">
        <f>Table3[[#This Row],[Australia]]</f>
        <v>99</v>
      </c>
      <c r="AB64" s="44">
        <f t="shared" si="170"/>
        <v>0</v>
      </c>
      <c r="AC64" s="24">
        <f>Table3[[#This Row],[Brazil]]</f>
        <v>15046</v>
      </c>
      <c r="AD64" s="44">
        <f t="shared" si="171"/>
        <v>5.4601528001682205</v>
      </c>
      <c r="AE64" s="40">
        <f>Table3[[#This Row],[Russia]]</f>
        <v>2537</v>
      </c>
      <c r="AF64" s="44">
        <f t="shared" si="100"/>
        <v>4.9214226633581468</v>
      </c>
      <c r="AG64" s="40">
        <f>Table3[[#This Row],[Turkey]]</f>
        <v>4096</v>
      </c>
      <c r="AH64" s="44">
        <f t="shared" si="101"/>
        <v>1.0110974106041923</v>
      </c>
    </row>
    <row r="65" spans="2:34" x14ac:dyDescent="0.3">
      <c r="B65" s="4">
        <v>43968</v>
      </c>
      <c r="C65" s="42">
        <f>Table3[[#This Row],[China]]</f>
        <v>4634</v>
      </c>
      <c r="D65" s="14">
        <f t="shared" ref="D65:D72" si="172">((C65-C64)/C64)*100</f>
        <v>2.1584286639326569E-2</v>
      </c>
      <c r="E65" s="42">
        <f>Table3[[#This Row],[Italy]]</f>
        <v>31908</v>
      </c>
      <c r="F65" s="14">
        <f t="shared" ref="F65:F72" si="173">((E65-E64)/E64)*100</f>
        <v>0.45650599754431254</v>
      </c>
      <c r="G65" s="41">
        <f>Table3[[#This Row],[Spain]]</f>
        <v>27650</v>
      </c>
      <c r="H65" s="18">
        <f t="shared" ref="H65:H72" si="174">((G65-G64)/G64)*100</f>
        <v>0.31564053259804808</v>
      </c>
      <c r="I65" s="41">
        <f>Table3[[#This Row],[USA]]</f>
        <v>90332</v>
      </c>
      <c r="J65" s="18">
        <f t="shared" ref="J65:J72" si="175">((I65-I64)/I64)*100</f>
        <v>1.5114567296346657</v>
      </c>
      <c r="K65" s="41">
        <f>Table3[[#This Row],[France]]</f>
        <v>27625</v>
      </c>
      <c r="L65" s="18">
        <f t="shared" ref="L65:L72" si="176">((K65-K64)/K64)*100</f>
        <v>0.3487231646627193</v>
      </c>
      <c r="M65" s="41">
        <f>Table3[[#This Row],[Iran]]</f>
        <v>6988</v>
      </c>
      <c r="N65" s="18">
        <f t="shared" ref="N65:N72" si="177">((M65-M64)/M64)*100</f>
        <v>0.73518812166642644</v>
      </c>
      <c r="O65" s="41">
        <f>Table3[[#This Row],[Germany]]</f>
        <v>8035</v>
      </c>
      <c r="P65" s="18">
        <f t="shared" ref="P65:P72" si="178">((O65-O64)/O64)*100</f>
        <v>0.1121355594318465</v>
      </c>
      <c r="Q65" s="41">
        <f>Table3[[#This Row],[South Korea]]</f>
        <v>262</v>
      </c>
      <c r="R65" s="18">
        <f t="shared" ref="R65:R72" si="179">((Q65-Q64)/Q64)*100</f>
        <v>0</v>
      </c>
      <c r="S65" s="41">
        <f>Table3[[#This Row],[UK]]</f>
        <v>34636</v>
      </c>
      <c r="T65" s="18">
        <f t="shared" ref="T65:T72" si="180">((S65-S64)/S64)*100</f>
        <v>0.49323971450124759</v>
      </c>
      <c r="U65" s="41">
        <f>Table3[[#This Row],[Canada]]</f>
        <v>5781</v>
      </c>
      <c r="V65" s="18">
        <f t="shared" ref="V65:V72" si="181">((U65-U64)/U64)*100</f>
        <v>1.8319534965650874</v>
      </c>
      <c r="W65" s="41">
        <f>Table3[[#This Row],[India ]]</f>
        <v>3025</v>
      </c>
      <c r="X65" s="16">
        <f t="shared" ref="X65:X72" si="182">((W65-W64)/W64)*100</f>
        <v>5.3639846743295019</v>
      </c>
      <c r="Y65" s="24">
        <f>Table3[[#This Row],[Japan]]</f>
        <v>756</v>
      </c>
      <c r="Z65" s="44">
        <f t="shared" ref="Z65:Z72" si="183">((Y65-Y64)/Y64)*100</f>
        <v>1.0695187165775399</v>
      </c>
      <c r="AA65" s="24">
        <f>Table3[[#This Row],[Australia]]</f>
        <v>99</v>
      </c>
      <c r="AB65" s="44">
        <f t="shared" ref="AB65:AB71" si="184">((AA65-AA64)/AA64)*100</f>
        <v>0</v>
      </c>
      <c r="AC65" s="24">
        <f>Table3[[#This Row],[Brazil]]</f>
        <v>15668</v>
      </c>
      <c r="AD65" s="44">
        <f t="shared" ref="AD65:AD72" si="185">((AC65-AC64)/AC64)*100</f>
        <v>4.1339891000930482</v>
      </c>
      <c r="AE65" s="40">
        <f>Table3[[#This Row],[Russia]]</f>
        <v>2631</v>
      </c>
      <c r="AF65" s="44">
        <f t="shared" si="100"/>
        <v>3.705163579030351</v>
      </c>
      <c r="AG65" s="40">
        <f>Table3[[#This Row],[Turkey]]</f>
        <v>4140</v>
      </c>
      <c r="AH65" s="44">
        <f t="shared" si="101"/>
        <v>1.07421875</v>
      </c>
    </row>
    <row r="66" spans="2:34" x14ac:dyDescent="0.3">
      <c r="B66" s="4">
        <v>43969</v>
      </c>
      <c r="C66" s="42">
        <f>Table3[[#This Row],[China]]</f>
        <v>4634</v>
      </c>
      <c r="D66" s="14">
        <f t="shared" si="172"/>
        <v>0</v>
      </c>
      <c r="E66" s="42">
        <f>Table3[[#This Row],[Italy]]</f>
        <v>32007</v>
      </c>
      <c r="F66" s="14">
        <f t="shared" si="173"/>
        <v>0.31026701767581799</v>
      </c>
      <c r="G66" s="41">
        <f>Table3[[#This Row],[Spain]]</f>
        <v>27709</v>
      </c>
      <c r="H66" s="18">
        <f t="shared" si="174"/>
        <v>0.21338155515370708</v>
      </c>
      <c r="I66" s="41">
        <f>Table3[[#This Row],[USA]]</f>
        <v>91306</v>
      </c>
      <c r="J66" s="18">
        <f t="shared" si="175"/>
        <v>1.0782446973387061</v>
      </c>
      <c r="K66" s="41">
        <f>Table3[[#This Row],[France]]</f>
        <v>28108</v>
      </c>
      <c r="L66" s="18">
        <f t="shared" si="176"/>
        <v>1.74841628959276</v>
      </c>
      <c r="M66" s="41">
        <f>Table3[[#This Row],[Iran]]</f>
        <v>7057</v>
      </c>
      <c r="N66" s="18">
        <f t="shared" si="177"/>
        <v>0.98740698340011446</v>
      </c>
      <c r="O66" s="41">
        <f>Table3[[#This Row],[Germany]]</f>
        <v>8120</v>
      </c>
      <c r="P66" s="18">
        <f t="shared" si="178"/>
        <v>1.057871810827629</v>
      </c>
      <c r="Q66" s="41">
        <f>Table3[[#This Row],[South Korea]]</f>
        <v>263</v>
      </c>
      <c r="R66" s="18">
        <f t="shared" si="179"/>
        <v>0.38167938931297707</v>
      </c>
      <c r="S66" s="41">
        <f>Table3[[#This Row],[UK]]</f>
        <v>34796</v>
      </c>
      <c r="T66" s="18">
        <f t="shared" si="180"/>
        <v>0.46194710705624203</v>
      </c>
      <c r="U66" s="41">
        <f>Table3[[#This Row],[Canada]]</f>
        <v>5839</v>
      </c>
      <c r="V66" s="18">
        <f t="shared" si="181"/>
        <v>1.003286628610967</v>
      </c>
      <c r="W66" s="41">
        <f>Table3[[#This Row],[India ]]</f>
        <v>3155</v>
      </c>
      <c r="X66" s="16">
        <f t="shared" si="182"/>
        <v>4.2975206611570247</v>
      </c>
      <c r="Y66" s="24">
        <f>Table3[[#This Row],[Japan]]</f>
        <v>768</v>
      </c>
      <c r="Z66" s="44">
        <f t="shared" si="183"/>
        <v>1.5873015873015872</v>
      </c>
      <c r="AA66" s="24">
        <f>Table3[[#This Row],[Australia]]</f>
        <v>99</v>
      </c>
      <c r="AB66" s="44">
        <f t="shared" si="184"/>
        <v>0</v>
      </c>
      <c r="AC66" s="24">
        <f>Table3[[#This Row],[Brazil]]</f>
        <v>16370</v>
      </c>
      <c r="AD66" s="44">
        <f t="shared" si="185"/>
        <v>4.4804697472555528</v>
      </c>
      <c r="AE66" s="40">
        <f>Table3[[#This Row],[Russia]]</f>
        <v>2722</v>
      </c>
      <c r="AF66" s="44">
        <f t="shared" si="100"/>
        <v>3.458760927404029</v>
      </c>
      <c r="AG66" s="40">
        <f>Table3[[#This Row],[Turkey]]</f>
        <v>4171</v>
      </c>
      <c r="AH66" s="44">
        <f t="shared" si="101"/>
        <v>0.74879227053140096</v>
      </c>
    </row>
    <row r="67" spans="2:34" x14ac:dyDescent="0.3">
      <c r="B67" s="4">
        <v>43970</v>
      </c>
      <c r="C67" s="42">
        <f>Table3[[#This Row],[China]]</f>
        <v>4634</v>
      </c>
      <c r="D67" s="14">
        <f t="shared" si="172"/>
        <v>0</v>
      </c>
      <c r="E67" s="42">
        <f>Table3[[#This Row],[Italy]]</f>
        <v>32169</v>
      </c>
      <c r="F67" s="14">
        <f t="shared" si="173"/>
        <v>0.50613928203205549</v>
      </c>
      <c r="G67" s="41">
        <f>Table3[[#This Row],[Spain]]</f>
        <v>27778</v>
      </c>
      <c r="H67" s="18">
        <f t="shared" si="174"/>
        <v>0.24901656501497707</v>
      </c>
      <c r="I67" s="41">
        <f>Table3[[#This Row],[USA]]</f>
        <v>92520</v>
      </c>
      <c r="J67" s="18">
        <f t="shared" si="175"/>
        <v>1.3295949882811644</v>
      </c>
      <c r="K67" s="41">
        <f>Table3[[#This Row],[France]]</f>
        <v>28239</v>
      </c>
      <c r="L67" s="18">
        <f t="shared" si="176"/>
        <v>0.46605948484417248</v>
      </c>
      <c r="M67" s="41">
        <f>Table3[[#This Row],[Iran]]</f>
        <v>7119</v>
      </c>
      <c r="N67" s="18">
        <f t="shared" si="177"/>
        <v>0.87856029474280861</v>
      </c>
      <c r="O67" s="41">
        <f>Table3[[#This Row],[Germany]]</f>
        <v>8174</v>
      </c>
      <c r="P67" s="18">
        <f t="shared" si="178"/>
        <v>0.66502463054187189</v>
      </c>
      <c r="Q67" s="41">
        <f>Table3[[#This Row],[South Korea]]</f>
        <v>263</v>
      </c>
      <c r="R67" s="18">
        <f t="shared" si="179"/>
        <v>0</v>
      </c>
      <c r="S67" s="41">
        <f>Table3[[#This Row],[UK]]</f>
        <v>35341</v>
      </c>
      <c r="T67" s="18">
        <f t="shared" si="180"/>
        <v>1.5662719852856652</v>
      </c>
      <c r="U67" s="41">
        <f>Table3[[#This Row],[Canada]]</f>
        <v>5858</v>
      </c>
      <c r="V67" s="18">
        <f t="shared" si="181"/>
        <v>0.32539818462065423</v>
      </c>
      <c r="W67" s="41">
        <f>Table3[[#This Row],[India ]]</f>
        <v>3301</v>
      </c>
      <c r="X67" s="16">
        <f t="shared" si="182"/>
        <v>4.6275752773375594</v>
      </c>
      <c r="Y67" s="24">
        <f>Table3[[#This Row],[Japan]]</f>
        <v>773</v>
      </c>
      <c r="Z67" s="44">
        <f t="shared" si="183"/>
        <v>0.65104166666666674</v>
      </c>
      <c r="AA67" s="24">
        <f>Table3[[#This Row],[Australia]]</f>
        <v>100</v>
      </c>
      <c r="AB67" s="44">
        <f t="shared" si="184"/>
        <v>1.0101010101010102</v>
      </c>
      <c r="AC67" s="24">
        <f>Table3[[#This Row],[Brazil]]</f>
        <v>17509</v>
      </c>
      <c r="AD67" s="44">
        <f t="shared" si="185"/>
        <v>6.9578497251069029</v>
      </c>
      <c r="AE67" s="40">
        <f>Table3[[#This Row],[Russia]]</f>
        <v>2837</v>
      </c>
      <c r="AF67" s="44">
        <f t="shared" ref="AF67:AF74" si="186">((AE67-AE66)/AE66)*100</f>
        <v>4.224834680382072</v>
      </c>
      <c r="AG67" s="40">
        <f>Table3[[#This Row],[Turkey]]</f>
        <v>4199</v>
      </c>
      <c r="AH67" s="44">
        <f t="shared" ref="AH67:AH74" si="187">((AG67-AG66)/AG66)*100</f>
        <v>0.67130184608007681</v>
      </c>
    </row>
    <row r="68" spans="2:34" x14ac:dyDescent="0.3">
      <c r="B68" s="4">
        <v>43971</v>
      </c>
      <c r="C68" s="42">
        <f>Table3[[#This Row],[China]]</f>
        <v>4634</v>
      </c>
      <c r="D68" s="14">
        <f t="shared" si="172"/>
        <v>0</v>
      </c>
      <c r="E68" s="42">
        <f>Table3[[#This Row],[Italy]]</f>
        <v>32330</v>
      </c>
      <c r="F68" s="14">
        <f t="shared" si="173"/>
        <v>0.50048183033355087</v>
      </c>
      <c r="G68" s="41">
        <f>Table3[[#This Row],[Spain]]</f>
        <v>27888</v>
      </c>
      <c r="H68" s="18">
        <f t="shared" si="174"/>
        <v>0.3959968320253438</v>
      </c>
      <c r="I68" s="41">
        <f>Table3[[#This Row],[USA]]</f>
        <v>93894</v>
      </c>
      <c r="J68" s="18">
        <f t="shared" si="175"/>
        <v>1.4850843060959791</v>
      </c>
      <c r="K68" s="41">
        <f>Table3[[#This Row],[France]]</f>
        <v>28022</v>
      </c>
      <c r="L68" s="18">
        <f t="shared" si="176"/>
        <v>-0.76844080881051036</v>
      </c>
      <c r="M68" s="41">
        <f>Table3[[#This Row],[Iran]]</f>
        <v>7183</v>
      </c>
      <c r="N68" s="18">
        <f t="shared" si="177"/>
        <v>0.89900266891417335</v>
      </c>
      <c r="O68" s="41">
        <f>Table3[[#This Row],[Germany]]</f>
        <v>8202</v>
      </c>
      <c r="P68" s="18">
        <f t="shared" si="178"/>
        <v>0.34254954734524101</v>
      </c>
      <c r="Q68" s="41">
        <f>Table3[[#This Row],[South Korea]]</f>
        <v>263</v>
      </c>
      <c r="R68" s="18">
        <f t="shared" si="179"/>
        <v>0</v>
      </c>
      <c r="S68" s="41">
        <f>Table3[[#This Row],[UK]]</f>
        <v>35704</v>
      </c>
      <c r="T68" s="18">
        <f t="shared" si="180"/>
        <v>1.0271356215160863</v>
      </c>
      <c r="U68" s="41">
        <f>Table3[[#This Row],[Canada]]</f>
        <v>6027</v>
      </c>
      <c r="V68" s="18">
        <f t="shared" si="181"/>
        <v>2.8849436667804711</v>
      </c>
      <c r="W68" s="41">
        <f>Table3[[#This Row],[India ]]</f>
        <v>3434</v>
      </c>
      <c r="X68" s="16">
        <f t="shared" si="182"/>
        <v>4.0290820963344443</v>
      </c>
      <c r="Y68" s="24">
        <f>Table3[[#This Row],[Japan]]</f>
        <v>784</v>
      </c>
      <c r="Z68" s="44">
        <f t="shared" si="183"/>
        <v>1.4230271668822769</v>
      </c>
      <c r="AA68" s="24">
        <f>Table3[[#This Row],[Australia]]</f>
        <v>100</v>
      </c>
      <c r="AB68" s="44">
        <f t="shared" si="184"/>
        <v>0</v>
      </c>
      <c r="AC68" s="24">
        <f>Table3[[#This Row],[Brazil]]</f>
        <v>18130</v>
      </c>
      <c r="AD68" s="44">
        <f t="shared" si="185"/>
        <v>3.5467473870580841</v>
      </c>
      <c r="AE68" s="40">
        <f>Table3[[#This Row],[Russia]]</f>
        <v>2972</v>
      </c>
      <c r="AF68" s="44">
        <f t="shared" si="186"/>
        <v>4.7585477617201271</v>
      </c>
      <c r="AG68" s="40">
        <f>Table3[[#This Row],[Turkey]]</f>
        <v>4222</v>
      </c>
      <c r="AH68" s="44">
        <f t="shared" si="187"/>
        <v>0.54774946415813286</v>
      </c>
    </row>
    <row r="69" spans="2:34" x14ac:dyDescent="0.3">
      <c r="B69" s="4">
        <v>43973</v>
      </c>
      <c r="C69" s="42">
        <f>Table3[[#This Row],[China]]</f>
        <v>4634</v>
      </c>
      <c r="D69" s="14">
        <f t="shared" si="172"/>
        <v>0</v>
      </c>
      <c r="E69" s="42">
        <f>Table3[[#This Row],[Italy]]</f>
        <v>32616</v>
      </c>
      <c r="F69" s="14">
        <f t="shared" si="173"/>
        <v>0.8846272811630066</v>
      </c>
      <c r="G69" s="41">
        <f>Table3[[#This Row],[Spain]]</f>
        <v>27888</v>
      </c>
      <c r="H69" s="18">
        <f t="shared" si="174"/>
        <v>0</v>
      </c>
      <c r="I69" s="41">
        <f>Table3[[#This Row],[USA]]</f>
        <v>96943</v>
      </c>
      <c r="J69" s="18">
        <f t="shared" si="175"/>
        <v>3.2472788463586597</v>
      </c>
      <c r="K69" s="41">
        <f>Table3[[#This Row],[France]]</f>
        <v>28215</v>
      </c>
      <c r="L69" s="18">
        <f t="shared" si="176"/>
        <v>0.68874455784740563</v>
      </c>
      <c r="M69" s="41">
        <f>Table3[[#This Row],[Iran]]</f>
        <v>7300</v>
      </c>
      <c r="N69" s="18">
        <f t="shared" si="177"/>
        <v>1.6288458861200055</v>
      </c>
      <c r="O69" s="41">
        <f>Table3[[#This Row],[Germany]]</f>
        <v>8318</v>
      </c>
      <c r="P69" s="18">
        <f t="shared" si="178"/>
        <v>1.4142891977566447</v>
      </c>
      <c r="Q69" s="41">
        <f>Table3[[#This Row],[South Korea]]</f>
        <v>264</v>
      </c>
      <c r="R69" s="18">
        <f t="shared" si="179"/>
        <v>0.38022813688212925</v>
      </c>
      <c r="S69" s="41">
        <f>Table3[[#This Row],[UK]]</f>
        <v>36393</v>
      </c>
      <c r="T69" s="18">
        <f t="shared" si="180"/>
        <v>1.9297557696616625</v>
      </c>
      <c r="U69" s="41">
        <f>Table3[[#This Row],[Canada]]</f>
        <v>6180</v>
      </c>
      <c r="V69" s="18">
        <f t="shared" si="181"/>
        <v>2.5385764061722251</v>
      </c>
      <c r="W69" s="41">
        <f>Table3[[#This Row],[India ]]</f>
        <v>3707</v>
      </c>
      <c r="X69" s="16">
        <f t="shared" si="182"/>
        <v>7.9499126383226564</v>
      </c>
      <c r="Y69" s="24">
        <f>Table3[[#This Row],[Japan]]</f>
        <v>799</v>
      </c>
      <c r="Z69" s="44">
        <f t="shared" si="183"/>
        <v>1.9132653061224489</v>
      </c>
      <c r="AA69" s="24">
        <f>Table3[[#This Row],[Australia]]</f>
        <v>100</v>
      </c>
      <c r="AB69" s="44">
        <f t="shared" si="184"/>
        <v>0</v>
      </c>
      <c r="AC69" s="24">
        <f>Table3[[#This Row],[Brazil]]</f>
        <v>20267</v>
      </c>
      <c r="AD69" s="44">
        <f t="shared" si="185"/>
        <v>11.787093215664644</v>
      </c>
      <c r="AE69" s="40">
        <f>Table3[[#This Row],[Russia]]</f>
        <v>3249</v>
      </c>
      <c r="AF69" s="44">
        <f t="shared" si="186"/>
        <v>9.3203230148048455</v>
      </c>
      <c r="AG69" s="40">
        <f>Table3[[#This Row],[Turkey]]</f>
        <v>4276</v>
      </c>
      <c r="AH69" s="44">
        <f t="shared" si="187"/>
        <v>1.2790146849834201</v>
      </c>
    </row>
    <row r="70" spans="2:34" x14ac:dyDescent="0.3">
      <c r="B70" s="4">
        <v>43974</v>
      </c>
      <c r="C70" s="42">
        <f>Table3[[#This Row],[China]]</f>
        <v>4634</v>
      </c>
      <c r="D70" s="14">
        <f t="shared" si="172"/>
        <v>0</v>
      </c>
      <c r="E70" s="42">
        <f>Table3[[#This Row],[Italy]]</f>
        <v>32735</v>
      </c>
      <c r="F70" s="14">
        <f t="shared" si="173"/>
        <v>0.36485160657346088</v>
      </c>
      <c r="G70" s="41">
        <f>Table3[[#This Row],[Spain]]</f>
        <v>28628</v>
      </c>
      <c r="H70" s="18">
        <f t="shared" si="174"/>
        <v>2.6534710269650028</v>
      </c>
      <c r="I70" s="41">
        <f>Table3[[#This Row],[USA]]</f>
        <v>98145</v>
      </c>
      <c r="J70" s="18">
        <f t="shared" si="175"/>
        <v>1.2399038610317403</v>
      </c>
      <c r="K70" s="41">
        <f>Table3[[#This Row],[France]]</f>
        <v>28289</v>
      </c>
      <c r="L70" s="18">
        <f t="shared" si="176"/>
        <v>0.26227184121920966</v>
      </c>
      <c r="M70" s="41">
        <f>Table3[[#This Row],[Iran]]</f>
        <v>7359</v>
      </c>
      <c r="N70" s="18">
        <f t="shared" si="177"/>
        <v>0.80821917808219179</v>
      </c>
      <c r="O70" s="41">
        <f>Table3[[#This Row],[Germany]]</f>
        <v>8361</v>
      </c>
      <c r="P70" s="18">
        <f t="shared" si="178"/>
        <v>0.51695119018994951</v>
      </c>
      <c r="Q70" s="41">
        <f>Table3[[#This Row],[South Korea]]</f>
        <v>266</v>
      </c>
      <c r="R70" s="18">
        <f t="shared" si="179"/>
        <v>0.75757575757575757</v>
      </c>
      <c r="S70" s="41">
        <f>Table3[[#This Row],[UK]]</f>
        <v>36675</v>
      </c>
      <c r="T70" s="18">
        <f t="shared" si="180"/>
        <v>0.77487428901162314</v>
      </c>
      <c r="U70" s="41">
        <f>Table3[[#This Row],[Canada]]</f>
        <v>6277</v>
      </c>
      <c r="V70" s="18">
        <f t="shared" si="181"/>
        <v>1.5695792880258901</v>
      </c>
      <c r="W70" s="41">
        <f>Table3[[#This Row],[India ]]</f>
        <v>3868</v>
      </c>
      <c r="X70" s="16">
        <f t="shared" si="182"/>
        <v>4.343134610196925</v>
      </c>
      <c r="Y70" s="24">
        <f>Table3[[#This Row],[Japan]]</f>
        <v>825</v>
      </c>
      <c r="Z70" s="44">
        <f t="shared" si="183"/>
        <v>3.2540675844806008</v>
      </c>
      <c r="AA70" s="24">
        <f>Table3[[#This Row],[Australia]]</f>
        <v>102</v>
      </c>
      <c r="AB70" s="44">
        <f t="shared" si="184"/>
        <v>2</v>
      </c>
      <c r="AC70" s="24">
        <f>Table3[[#This Row],[Brazil]]</f>
        <v>21678</v>
      </c>
      <c r="AD70" s="44">
        <f t="shared" si="185"/>
        <v>6.9620565451226133</v>
      </c>
      <c r="AE70" s="40">
        <f>Table3[[#This Row],[Russia]]</f>
        <v>3388</v>
      </c>
      <c r="AF70" s="44">
        <f t="shared" si="186"/>
        <v>4.27823945829486</v>
      </c>
      <c r="AG70" s="40">
        <f>Table3[[#This Row],[Turkey]]</f>
        <v>4308</v>
      </c>
      <c r="AH70" s="44">
        <f t="shared" si="187"/>
        <v>0.74836295603367631</v>
      </c>
    </row>
    <row r="71" spans="2:34" x14ac:dyDescent="0.3">
      <c r="B71" s="4">
        <v>43975</v>
      </c>
      <c r="C71" s="42">
        <f>Table3[[#This Row],[China]]</f>
        <v>4634</v>
      </c>
      <c r="D71" s="14">
        <f t="shared" si="172"/>
        <v>0</v>
      </c>
      <c r="E71" s="42">
        <f>Table3[[#This Row],[Italy]]</f>
        <v>32785</v>
      </c>
      <c r="F71" s="14">
        <f t="shared" si="173"/>
        <v>0.15274171376202841</v>
      </c>
      <c r="G71" s="41">
        <f>Table3[[#This Row],[Spain]]</f>
        <v>28752</v>
      </c>
      <c r="H71" s="18">
        <f t="shared" si="174"/>
        <v>0.43314237809137901</v>
      </c>
      <c r="I71" s="41">
        <f>Table3[[#This Row],[USA]]</f>
        <v>98833</v>
      </c>
      <c r="J71" s="18">
        <f t="shared" si="175"/>
        <v>0.7010036170971522</v>
      </c>
      <c r="K71" s="41">
        <f>Table3[[#This Row],[France]]</f>
        <v>28332</v>
      </c>
      <c r="L71" s="18">
        <f t="shared" si="176"/>
        <v>0.15200254515889569</v>
      </c>
      <c r="M71" s="41">
        <f>Table3[[#This Row],[Iran]]</f>
        <v>7417</v>
      </c>
      <c r="N71" s="18">
        <f t="shared" si="177"/>
        <v>0.78815056393531735</v>
      </c>
      <c r="O71" s="41">
        <f>Table3[[#This Row],[Germany]]</f>
        <v>8375</v>
      </c>
      <c r="P71" s="18">
        <f t="shared" si="178"/>
        <v>0.16744408563568949</v>
      </c>
      <c r="Q71" s="41">
        <f>Table3[[#This Row],[South Korea]]</f>
        <v>266</v>
      </c>
      <c r="R71" s="18">
        <f t="shared" si="179"/>
        <v>0</v>
      </c>
      <c r="S71" s="41">
        <f>Table3[[#This Row],[UK]]</f>
        <v>36793</v>
      </c>
      <c r="T71" s="18">
        <f t="shared" si="180"/>
        <v>0.32174505794137698</v>
      </c>
      <c r="U71" s="41">
        <f>Table3[[#This Row],[Canada]]</f>
        <v>6380</v>
      </c>
      <c r="V71" s="18">
        <f t="shared" si="181"/>
        <v>1.6409112633423608</v>
      </c>
      <c r="W71" s="41">
        <f>Table3[[#This Row],[India ]]</f>
        <v>4014</v>
      </c>
      <c r="X71" s="16">
        <f t="shared" si="182"/>
        <v>3.7745604963805586</v>
      </c>
      <c r="Y71" s="24">
        <f>Table3[[#This Row],[Japan]]</f>
        <v>825</v>
      </c>
      <c r="Z71" s="44">
        <f t="shared" si="183"/>
        <v>0</v>
      </c>
      <c r="AA71" s="24">
        <f>Table3[[#This Row],[Australia]]</f>
        <v>102</v>
      </c>
      <c r="AB71" s="44">
        <f t="shared" si="184"/>
        <v>0</v>
      </c>
      <c r="AC71" s="24">
        <f>Table3[[#This Row],[Brazil]]</f>
        <v>22288</v>
      </c>
      <c r="AD71" s="44">
        <f t="shared" si="185"/>
        <v>2.8139127225758833</v>
      </c>
      <c r="AE71" s="40">
        <f>Table3[[#This Row],[Russia]]</f>
        <v>3541</v>
      </c>
      <c r="AF71" s="44">
        <f t="shared" si="186"/>
        <v>4.5159386068476977</v>
      </c>
      <c r="AG71" s="40">
        <f>Table3[[#This Row],[Turkey]]</f>
        <v>4340</v>
      </c>
      <c r="AH71" s="44">
        <f t="shared" si="187"/>
        <v>0.74280408542246978</v>
      </c>
    </row>
    <row r="72" spans="2:34" x14ac:dyDescent="0.3">
      <c r="B72" s="4">
        <v>43976</v>
      </c>
      <c r="C72" s="42">
        <f>Table3[[#This Row],[China]]</f>
        <v>4634</v>
      </c>
      <c r="D72" s="14">
        <f t="shared" si="172"/>
        <v>0</v>
      </c>
      <c r="E72" s="42">
        <f>Table3[[#This Row],[Italy]]</f>
        <v>32877</v>
      </c>
      <c r="F72" s="14">
        <f t="shared" si="173"/>
        <v>0.28061613542778713</v>
      </c>
      <c r="G72" s="41">
        <f>Table3[[#This Row],[Spain]]</f>
        <v>26834</v>
      </c>
      <c r="H72" s="18">
        <f t="shared" si="174"/>
        <v>-6.6708402893711742</v>
      </c>
      <c r="I72" s="41">
        <f>Table3[[#This Row],[USA]]</f>
        <v>99537</v>
      </c>
      <c r="J72" s="18">
        <f t="shared" si="175"/>
        <v>0.71231268908158207</v>
      </c>
      <c r="K72" s="41">
        <f>Table3[[#This Row],[France]]</f>
        <v>28367</v>
      </c>
      <c r="L72" s="18">
        <f t="shared" si="176"/>
        <v>0.12353522518706764</v>
      </c>
      <c r="M72" s="41">
        <f>Table3[[#This Row],[Iran]]</f>
        <v>7451</v>
      </c>
      <c r="N72" s="18">
        <f t="shared" si="177"/>
        <v>0.45840636375893218</v>
      </c>
      <c r="O72" s="41">
        <f>Table3[[#This Row],[Germany]]</f>
        <v>8421</v>
      </c>
      <c r="P72" s="18">
        <f t="shared" si="178"/>
        <v>0.54925373134328359</v>
      </c>
      <c r="Q72" s="41">
        <f>Table3[[#This Row],[South Korea]]</f>
        <v>267</v>
      </c>
      <c r="R72" s="18">
        <f t="shared" si="179"/>
        <v>0.37593984962406013</v>
      </c>
      <c r="S72" s="41">
        <f>Table3[[#This Row],[UK]]</f>
        <v>36914</v>
      </c>
      <c r="T72" s="18">
        <f t="shared" si="180"/>
        <v>0.32886690403065805</v>
      </c>
      <c r="U72" s="41">
        <f>Table3[[#This Row],[Canada]]</f>
        <v>6453</v>
      </c>
      <c r="V72" s="18">
        <f t="shared" si="181"/>
        <v>1.1442006269592475</v>
      </c>
      <c r="W72" s="41">
        <f>Table3[[#This Row],[India ]]</f>
        <v>4172</v>
      </c>
      <c r="X72" s="16">
        <f t="shared" si="182"/>
        <v>3.9362232187344297</v>
      </c>
      <c r="Y72" s="24">
        <f>Table3[[#This Row],[Japan]]</f>
        <v>843</v>
      </c>
      <c r="Z72" s="44">
        <f t="shared" si="183"/>
        <v>2.1818181818181821</v>
      </c>
      <c r="AA72" s="24">
        <f>Table3[[#This Row],[Australia]]</f>
        <v>0</v>
      </c>
      <c r="AB72" s="44"/>
      <c r="AC72" s="24">
        <f>Table3[[#This Row],[Brazil]]</f>
        <v>22965</v>
      </c>
      <c r="AD72" s="44">
        <f t="shared" si="185"/>
        <v>3.0375089734386216</v>
      </c>
      <c r="AE72" s="40">
        <f>Table3[[#This Row],[Russia]]</f>
        <v>3633</v>
      </c>
      <c r="AF72" s="44">
        <f t="shared" si="186"/>
        <v>2.5981361197401864</v>
      </c>
      <c r="AG72" s="40">
        <f>Table3[[#This Row],[Turkey]]</f>
        <v>4369</v>
      </c>
      <c r="AH72" s="44">
        <f t="shared" si="187"/>
        <v>0.66820276497695852</v>
      </c>
    </row>
    <row r="73" spans="2:34" x14ac:dyDescent="0.3">
      <c r="B73" s="4">
        <v>43977</v>
      </c>
      <c r="C73" s="42">
        <f>Table3[[#This Row],[China]]</f>
        <v>4634</v>
      </c>
      <c r="D73" s="14">
        <f t="shared" ref="D73:D78" si="188">((C73-C72)/C72)*100</f>
        <v>0</v>
      </c>
      <c r="E73" s="42">
        <f>Table3[[#This Row],[Italy]]</f>
        <v>32955</v>
      </c>
      <c r="F73" s="14">
        <f t="shared" ref="F73:F78" si="189">((E73-E72)/E72)*100</f>
        <v>0.23724792408066431</v>
      </c>
      <c r="G73" s="41">
        <f>Table3[[#This Row],[Spain]]</f>
        <v>27117</v>
      </c>
      <c r="H73" s="18">
        <f t="shared" ref="H73:H78" si="190">((G73-G72)/G72)*100</f>
        <v>1.0546321830513528</v>
      </c>
      <c r="I73" s="41">
        <f>Table3[[#This Row],[USA]]</f>
        <v>100088</v>
      </c>
      <c r="J73" s="18">
        <f t="shared" ref="J73:J78" si="191">((I73-I72)/I72)*100</f>
        <v>0.5535629966746034</v>
      </c>
      <c r="K73" s="41">
        <f>Table3[[#This Row],[France]]</f>
        <v>28432</v>
      </c>
      <c r="L73" s="18">
        <f t="shared" ref="L73:L78" si="192">((K73-K72)/K72)*100</f>
        <v>0.22913949307293685</v>
      </c>
      <c r="M73" s="41">
        <f>Table3[[#This Row],[Iran]]</f>
        <v>7508</v>
      </c>
      <c r="N73" s="18">
        <f t="shared" ref="N73:N78" si="193">((M73-M72)/M72)*100</f>
        <v>0.76499798684740306</v>
      </c>
      <c r="O73" s="41">
        <f>Table3[[#This Row],[Germany]]</f>
        <v>8475</v>
      </c>
      <c r="P73" s="18">
        <f t="shared" ref="P73:P78" si="194">((O73-O72)/O72)*100</f>
        <v>0.64125400783754893</v>
      </c>
      <c r="Q73" s="41">
        <f>Table3[[#This Row],[South Korea]]</f>
        <v>269</v>
      </c>
      <c r="R73" s="18">
        <f t="shared" ref="R73:R78" si="195">((Q73-Q72)/Q72)*100</f>
        <v>0.74906367041198507</v>
      </c>
      <c r="S73" s="41">
        <f>Table3[[#This Row],[UK]]</f>
        <v>37048</v>
      </c>
      <c r="T73" s="18">
        <f t="shared" ref="T73:T78" si="196">((S73-S72)/S72)*100</f>
        <v>0.36300590561846452</v>
      </c>
      <c r="U73" s="41">
        <f>Table3[[#This Row],[Canada]]</f>
        <v>6566</v>
      </c>
      <c r="V73" s="18">
        <f t="shared" ref="V73:V78" si="197">((U73-U72)/U72)*100</f>
        <v>1.751123508445684</v>
      </c>
      <c r="W73" s="41">
        <f>Table3[[#This Row],[India ]]</f>
        <v>4349</v>
      </c>
      <c r="X73" s="16">
        <f t="shared" ref="X73:X78" si="198">((W73-W72)/W72)*100</f>
        <v>4.242569511025887</v>
      </c>
      <c r="Y73" s="24">
        <f>Table3[[#This Row],[Japan]]</f>
        <v>860</v>
      </c>
      <c r="Z73" s="44">
        <f t="shared" ref="Z73:Z78" si="199">((Y73-Y72)/Y72)*100</f>
        <v>2.0166073546856467</v>
      </c>
      <c r="AA73" s="24">
        <f>Table3[[#This Row],[Australia]]</f>
        <v>0</v>
      </c>
      <c r="AB73" s="44"/>
      <c r="AC73" s="24">
        <f>Table3[[#This Row],[Brazil]]</f>
        <v>23911</v>
      </c>
      <c r="AD73" s="44">
        <f t="shared" ref="AD73:AD78" si="200">((AC73-AC72)/AC72)*100</f>
        <v>4.119311996516438</v>
      </c>
      <c r="AE73" s="40">
        <f>Table3[[#This Row],[Russia]]</f>
        <v>3807</v>
      </c>
      <c r="AF73" s="44">
        <f t="shared" si="186"/>
        <v>4.7894302229562351</v>
      </c>
      <c r="AG73" s="40">
        <f>Table3[[#This Row],[Turkey]]</f>
        <v>4397</v>
      </c>
      <c r="AH73" s="44">
        <f t="shared" si="187"/>
        <v>0.64087891966124966</v>
      </c>
    </row>
    <row r="74" spans="2:34" x14ac:dyDescent="0.3">
      <c r="B74" s="4">
        <v>43978</v>
      </c>
      <c r="C74" s="42">
        <f>Table3[[#This Row],[China]]</f>
        <v>4634</v>
      </c>
      <c r="D74" s="14">
        <f t="shared" si="188"/>
        <v>0</v>
      </c>
      <c r="E74" s="42">
        <f>Table3[[#This Row],[Italy]]</f>
        <v>33072</v>
      </c>
      <c r="F74" s="14">
        <f t="shared" si="189"/>
        <v>0.35502958579881655</v>
      </c>
      <c r="G74" s="41">
        <f>Table3[[#This Row],[Spain]]</f>
        <v>27118</v>
      </c>
      <c r="H74" s="18">
        <f t="shared" si="190"/>
        <v>3.687723568241325E-3</v>
      </c>
      <c r="I74" s="41">
        <f>Table3[[#This Row],[USA]]</f>
        <v>101285</v>
      </c>
      <c r="J74" s="18">
        <f t="shared" si="191"/>
        <v>1.1959475661417953</v>
      </c>
      <c r="K74" s="41">
        <f>Table3[[#This Row],[France]]</f>
        <v>28530</v>
      </c>
      <c r="L74" s="18">
        <f t="shared" si="192"/>
        <v>0.34468204839617334</v>
      </c>
      <c r="M74" s="41">
        <f>Table3[[#This Row],[Iran]]</f>
        <v>7564</v>
      </c>
      <c r="N74" s="18">
        <f t="shared" si="193"/>
        <v>0.74587107085775173</v>
      </c>
      <c r="O74" s="41">
        <f>Table3[[#This Row],[Germany]]</f>
        <v>8525</v>
      </c>
      <c r="P74" s="18">
        <f t="shared" si="194"/>
        <v>0.58997050147492625</v>
      </c>
      <c r="Q74" s="41">
        <f>Table3[[#This Row],[South Korea]]</f>
        <v>269</v>
      </c>
      <c r="R74" s="18">
        <f t="shared" si="195"/>
        <v>0</v>
      </c>
      <c r="S74" s="41">
        <f>Table3[[#This Row],[UK]]</f>
        <v>37460</v>
      </c>
      <c r="T74" s="18">
        <f t="shared" si="196"/>
        <v>1.1120708270351976</v>
      </c>
      <c r="U74" s="41">
        <f>Table3[[#This Row],[Canada]]</f>
        <v>6760</v>
      </c>
      <c r="V74" s="18">
        <f t="shared" si="197"/>
        <v>2.954614681693573</v>
      </c>
      <c r="W74" s="41">
        <f>Table3[[#This Row],[India ]]</f>
        <v>4528</v>
      </c>
      <c r="X74" s="16">
        <f t="shared" si="198"/>
        <v>4.1158887100482868</v>
      </c>
      <c r="Y74" s="24">
        <f>Table3[[#This Row],[Japan]]</f>
        <v>869</v>
      </c>
      <c r="Z74" s="44">
        <f t="shared" si="199"/>
        <v>1.0465116279069768</v>
      </c>
      <c r="AA74" s="24">
        <f>Table3[[#This Row],[Australia]]</f>
        <v>0</v>
      </c>
      <c r="AB74" s="44"/>
      <c r="AC74" s="24">
        <f>Table3[[#This Row],[Brazil]]</f>
        <v>24746</v>
      </c>
      <c r="AD74" s="44">
        <f t="shared" si="200"/>
        <v>3.4921165990548286</v>
      </c>
      <c r="AE74" s="40">
        <f>Table3[[#This Row],[Russia]]</f>
        <v>3968</v>
      </c>
      <c r="AF74" s="44">
        <f t="shared" si="186"/>
        <v>4.2290517467822433</v>
      </c>
      <c r="AG74" s="40">
        <f>Table3[[#This Row],[Turkey]]</f>
        <v>4431</v>
      </c>
      <c r="AH74" s="44">
        <f t="shared" si="187"/>
        <v>0.7732544916988856</v>
      </c>
    </row>
    <row r="75" spans="2:34" x14ac:dyDescent="0.3">
      <c r="B75" s="4">
        <v>43979</v>
      </c>
      <c r="C75" s="42">
        <f>Table3[[#This Row],[China]]</f>
        <v>4634</v>
      </c>
      <c r="D75" s="14">
        <f t="shared" si="188"/>
        <v>0</v>
      </c>
      <c r="E75" s="42">
        <f>Table3[[#This Row],[Italy]]</f>
        <v>33142</v>
      </c>
      <c r="F75" s="14">
        <f t="shared" si="189"/>
        <v>0.21165940977261732</v>
      </c>
      <c r="G75" s="41">
        <f>Table3[[#This Row],[Spain]]</f>
        <v>27118</v>
      </c>
      <c r="H75" s="18">
        <f t="shared" si="190"/>
        <v>0</v>
      </c>
      <c r="I75" s="41">
        <f>Table3[[#This Row],[USA]]</f>
        <v>102794</v>
      </c>
      <c r="J75" s="18">
        <f t="shared" si="191"/>
        <v>1.4898553586414574</v>
      </c>
      <c r="K75" s="41">
        <f>Table3[[#This Row],[France]]</f>
        <v>28596</v>
      </c>
      <c r="L75" s="18">
        <f t="shared" si="192"/>
        <v>0.23133543638275497</v>
      </c>
      <c r="M75" s="41">
        <f>Table3[[#This Row],[Iran]]</f>
        <v>7627</v>
      </c>
      <c r="N75" s="18">
        <f t="shared" si="193"/>
        <v>0.83289264939185614</v>
      </c>
      <c r="O75" s="41">
        <f>Table3[[#This Row],[Germany]]</f>
        <v>8564</v>
      </c>
      <c r="P75" s="18">
        <f t="shared" si="194"/>
        <v>0.45747800586510262</v>
      </c>
      <c r="Q75" s="41">
        <f>Table3[[#This Row],[South Korea]]</f>
        <v>269</v>
      </c>
      <c r="R75" s="18">
        <f t="shared" si="195"/>
        <v>0</v>
      </c>
      <c r="S75" s="41">
        <f>Table3[[#This Row],[UK]]</f>
        <v>37837</v>
      </c>
      <c r="T75" s="18">
        <f t="shared" si="196"/>
        <v>1.00640683395622</v>
      </c>
      <c r="U75" s="41">
        <f>Table3[[#This Row],[Canada]]</f>
        <v>6873</v>
      </c>
      <c r="V75" s="18">
        <f t="shared" si="197"/>
        <v>1.6715976331360947</v>
      </c>
      <c r="W75" s="41">
        <f>Table3[[#This Row],[India ]]</f>
        <v>4711</v>
      </c>
      <c r="X75" s="16">
        <f t="shared" si="198"/>
        <v>4.0415194346289756</v>
      </c>
      <c r="Y75" s="24">
        <f>Table3[[#This Row],[Japan]]</f>
        <v>882</v>
      </c>
      <c r="Z75" s="44">
        <f t="shared" si="199"/>
        <v>1.4959723820483315</v>
      </c>
      <c r="AA75" s="24">
        <f>Table3[[#This Row],[Australia]]</f>
        <v>0</v>
      </c>
      <c r="AB75" s="44"/>
      <c r="AC75" s="24">
        <f>Table3[[#This Row],[Brazil]]</f>
        <v>25935</v>
      </c>
      <c r="AD75" s="44">
        <f t="shared" si="200"/>
        <v>4.8048169401115333</v>
      </c>
      <c r="AE75" s="40">
        <f>Table3[[#This Row],[Russia]]</f>
        <v>4142</v>
      </c>
      <c r="AF75" s="44">
        <f t="shared" ref="AF75:AF80" si="201">((AE75-AE74)/AE74)*100</f>
        <v>4.3850806451612909</v>
      </c>
      <c r="AG75" s="40">
        <f>Table3[[#This Row],[Turkey]]</f>
        <v>4461</v>
      </c>
      <c r="AH75" s="44">
        <f t="shared" ref="AH75:AH80" si="202">((AG75-AG74)/AG74)*100</f>
        <v>0.67704807041299941</v>
      </c>
    </row>
    <row r="76" spans="2:34" x14ac:dyDescent="0.3">
      <c r="B76" s="4">
        <v>43980</v>
      </c>
      <c r="C76" s="42">
        <f>Table3[[#This Row],[China]]</f>
        <v>4634</v>
      </c>
      <c r="D76" s="14">
        <f t="shared" si="188"/>
        <v>0</v>
      </c>
      <c r="E76" s="42">
        <f>Table3[[#This Row],[Italy]]</f>
        <v>33229</v>
      </c>
      <c r="F76" s="14">
        <f t="shared" si="189"/>
        <v>0.26250678896868024</v>
      </c>
      <c r="G76" s="41">
        <f>Table3[[#This Row],[Spain]]</f>
        <v>27118</v>
      </c>
      <c r="H76" s="18">
        <f t="shared" si="190"/>
        <v>0</v>
      </c>
      <c r="I76" s="41">
        <f>Table3[[#This Row],[USA]]</f>
        <v>103813</v>
      </c>
      <c r="J76" s="18">
        <f t="shared" si="191"/>
        <v>0.99130299433819091</v>
      </c>
      <c r="K76" s="41">
        <f>Table3[[#This Row],[France]]</f>
        <v>28662</v>
      </c>
      <c r="L76" s="18">
        <f t="shared" si="192"/>
        <v>0.23080151070079732</v>
      </c>
      <c r="M76" s="41">
        <f>Table3[[#This Row],[Iran]]</f>
        <v>7677</v>
      </c>
      <c r="N76" s="18">
        <f t="shared" si="193"/>
        <v>0.65556575324505051</v>
      </c>
      <c r="O76" s="41">
        <f>Table3[[#This Row],[Germany]]</f>
        <v>8596</v>
      </c>
      <c r="P76" s="18">
        <f t="shared" si="194"/>
        <v>0.37365716954694067</v>
      </c>
      <c r="Q76" s="41">
        <f>Table3[[#This Row],[South Korea]]</f>
        <v>269</v>
      </c>
      <c r="R76" s="18">
        <f t="shared" si="195"/>
        <v>0</v>
      </c>
      <c r="S76" s="41">
        <f>Table3[[#This Row],[UK]]</f>
        <v>38161</v>
      </c>
      <c r="T76" s="18">
        <f t="shared" si="196"/>
        <v>0.85630467531781063</v>
      </c>
      <c r="U76" s="41">
        <f>Table3[[#This Row],[Canada]]</f>
        <v>6979</v>
      </c>
      <c r="V76" s="18">
        <f t="shared" si="197"/>
        <v>1.542266841262913</v>
      </c>
      <c r="W76" s="41">
        <f>Table3[[#This Row],[India ]]</f>
        <v>4975</v>
      </c>
      <c r="X76" s="16">
        <f t="shared" si="198"/>
        <v>5.6039057524941631</v>
      </c>
      <c r="Y76" s="24">
        <f>Table3[[#This Row],[Japan]]</f>
        <v>889</v>
      </c>
      <c r="Z76" s="44">
        <f t="shared" si="199"/>
        <v>0.79365079365079361</v>
      </c>
      <c r="AA76" s="24">
        <f>Table3[[#This Row],[Australia]]</f>
        <v>0</v>
      </c>
      <c r="AB76" s="44"/>
      <c r="AC76" s="24">
        <f>Table3[[#This Row],[Brazil]]</f>
        <v>26899</v>
      </c>
      <c r="AD76" s="44">
        <f t="shared" si="200"/>
        <v>3.7169847696163485</v>
      </c>
      <c r="AE76" s="40">
        <f>Table3[[#This Row],[Russia]]</f>
        <v>4374</v>
      </c>
      <c r="AF76" s="44">
        <f t="shared" si="201"/>
        <v>5.6011588604538876</v>
      </c>
      <c r="AG76" s="40">
        <f>Table3[[#This Row],[Turkey]]</f>
        <v>4489</v>
      </c>
      <c r="AH76" s="44">
        <f t="shared" si="202"/>
        <v>0.62766195920197265</v>
      </c>
    </row>
    <row r="77" spans="2:34" x14ac:dyDescent="0.3">
      <c r="B77" s="4">
        <v>43981</v>
      </c>
      <c r="C77" s="42">
        <f>Table3[[#This Row],[China]]</f>
        <v>4634</v>
      </c>
      <c r="D77" s="14">
        <f t="shared" si="188"/>
        <v>0</v>
      </c>
      <c r="E77" s="42">
        <f>Table3[[#This Row],[Italy]]</f>
        <v>33340</v>
      </c>
      <c r="F77" s="14">
        <f t="shared" si="189"/>
        <v>0.33404556261097235</v>
      </c>
      <c r="G77" s="41">
        <f>Table3[[#This Row],[Spain]]</f>
        <v>27125</v>
      </c>
      <c r="H77" s="18">
        <f t="shared" si="190"/>
        <v>2.581311306143521E-2</v>
      </c>
      <c r="I77" s="41">
        <f>Table3[[#This Row],[USA]]</f>
        <v>104977</v>
      </c>
      <c r="J77" s="18">
        <f t="shared" si="191"/>
        <v>1.121246857330007</v>
      </c>
      <c r="K77" s="41">
        <f>Table3[[#This Row],[France]]</f>
        <v>28714</v>
      </c>
      <c r="L77" s="18">
        <f t="shared" si="192"/>
        <v>0.181424883120508</v>
      </c>
      <c r="M77" s="41">
        <f>Table3[[#This Row],[Iran]]</f>
        <v>7734</v>
      </c>
      <c r="N77" s="18">
        <f t="shared" si="193"/>
        <v>0.74247753028526764</v>
      </c>
      <c r="O77" s="41">
        <f>Table3[[#This Row],[Germany]]</f>
        <v>8600</v>
      </c>
      <c r="P77" s="18">
        <f t="shared" si="194"/>
        <v>4.6533271288971619E-2</v>
      </c>
      <c r="Q77" s="41">
        <f>Table3[[#This Row],[South Korea]]</f>
        <v>269</v>
      </c>
      <c r="R77" s="18">
        <f t="shared" si="195"/>
        <v>0</v>
      </c>
      <c r="S77" s="41">
        <f>Table3[[#This Row],[UK]]</f>
        <v>38376</v>
      </c>
      <c r="T77" s="18">
        <f t="shared" si="196"/>
        <v>0.56340242656114881</v>
      </c>
      <c r="U77" s="41">
        <f>Table3[[#This Row],[Canada]]</f>
        <v>7073</v>
      </c>
      <c r="V77" s="18">
        <f t="shared" si="197"/>
        <v>1.3468978363662416</v>
      </c>
      <c r="W77" s="41">
        <f>Table3[[#This Row],[India ]]</f>
        <v>5185</v>
      </c>
      <c r="X77" s="16">
        <f t="shared" si="198"/>
        <v>4.2211055276381906</v>
      </c>
      <c r="Y77" s="24">
        <f>Table3[[#This Row],[Japan]]</f>
        <v>894</v>
      </c>
      <c r="Z77" s="44">
        <f t="shared" si="199"/>
        <v>0.56242969628796402</v>
      </c>
      <c r="AA77" s="24">
        <f>Table3[[#This Row],[Australia]]</f>
        <v>0</v>
      </c>
      <c r="AB77" s="44"/>
      <c r="AC77" s="24">
        <f>Table3[[#This Row],[Brazil]]</f>
        <v>28015</v>
      </c>
      <c r="AD77" s="44">
        <f t="shared" si="200"/>
        <v>4.1488531172162535</v>
      </c>
      <c r="AE77" s="40">
        <f>Table3[[#This Row],[Russia]]</f>
        <v>4555</v>
      </c>
      <c r="AF77" s="44">
        <f t="shared" si="201"/>
        <v>4.1380887059899401</v>
      </c>
      <c r="AG77" s="40">
        <f>Table3[[#This Row],[Turkey]]</f>
        <v>4515</v>
      </c>
      <c r="AH77" s="44">
        <f t="shared" si="202"/>
        <v>0.5791935843172199</v>
      </c>
    </row>
    <row r="78" spans="2:34" x14ac:dyDescent="0.3">
      <c r="B78" s="4">
        <v>43982</v>
      </c>
      <c r="C78" s="42">
        <f>Table3[[#This Row],[China]]</f>
        <v>4634</v>
      </c>
      <c r="D78" s="14">
        <f t="shared" si="188"/>
        <v>0</v>
      </c>
      <c r="E78" s="42">
        <f>Table3[[#This Row],[Italy]]</f>
        <v>33415</v>
      </c>
      <c r="F78" s="14">
        <f t="shared" si="189"/>
        <v>0.22495500899820034</v>
      </c>
      <c r="G78" s="41">
        <f>Table3[[#This Row],[Spain]]</f>
        <v>27127</v>
      </c>
      <c r="H78" s="18">
        <f t="shared" si="190"/>
        <v>7.3732718894009217E-3</v>
      </c>
      <c r="I78" s="41">
        <f>Table3[[#This Row],[USA]]</f>
        <v>105877</v>
      </c>
      <c r="J78" s="18">
        <f t="shared" si="191"/>
        <v>0.85733065338121694</v>
      </c>
      <c r="K78" s="41">
        <f>Table3[[#This Row],[France]]</f>
        <v>28771</v>
      </c>
      <c r="L78" s="18">
        <f t="shared" si="192"/>
        <v>0.19850943790485479</v>
      </c>
      <c r="M78" s="41">
        <f>Table3[[#This Row],[Iran]]</f>
        <v>7797</v>
      </c>
      <c r="N78" s="18">
        <f t="shared" si="193"/>
        <v>0.81458494957331262</v>
      </c>
      <c r="O78" s="41">
        <f>Table3[[#This Row],[Germany]]</f>
        <v>8605</v>
      </c>
      <c r="P78" s="18">
        <f t="shared" si="194"/>
        <v>5.8139534883720929E-2</v>
      </c>
      <c r="Q78" s="41">
        <f>Table3[[#This Row],[South Korea]]</f>
        <v>270</v>
      </c>
      <c r="R78" s="18">
        <f t="shared" si="195"/>
        <v>0.37174721189591076</v>
      </c>
      <c r="S78" s="41">
        <f>Table3[[#This Row],[UK]]</f>
        <v>38489</v>
      </c>
      <c r="T78" s="18">
        <f t="shared" si="196"/>
        <v>0.29445486762559936</v>
      </c>
      <c r="U78" s="41">
        <f>Table3[[#This Row],[Canada]]</f>
        <v>7092</v>
      </c>
      <c r="V78" s="18">
        <f t="shared" si="197"/>
        <v>0.26862717375936657</v>
      </c>
      <c r="W78" s="41">
        <f>Table3[[#This Row],[India ]]</f>
        <v>5406</v>
      </c>
      <c r="X78" s="16">
        <f t="shared" si="198"/>
        <v>4.2622950819672125</v>
      </c>
      <c r="Y78" s="24">
        <f>Table3[[#This Row],[Japan]]</f>
        <v>897</v>
      </c>
      <c r="Z78" s="44">
        <f t="shared" si="199"/>
        <v>0.33557046979865773</v>
      </c>
      <c r="AA78" s="24">
        <f>Table3[[#This Row],[Australia]]</f>
        <v>0</v>
      </c>
      <c r="AB78" s="44"/>
      <c r="AC78" s="24">
        <f>Table3[[#This Row],[Brazil]]</f>
        <v>28872</v>
      </c>
      <c r="AD78" s="44">
        <f t="shared" si="200"/>
        <v>3.0590754952703909</v>
      </c>
      <c r="AE78" s="40">
        <f>Table3[[#This Row],[Russia]]</f>
        <v>4693</v>
      </c>
      <c r="AF78" s="44">
        <f t="shared" si="201"/>
        <v>3.0296377607025247</v>
      </c>
      <c r="AG78" s="40">
        <f>Table3[[#This Row],[Turkey]]</f>
        <v>4540</v>
      </c>
      <c r="AH78" s="44">
        <f t="shared" si="202"/>
        <v>0.55370985603543743</v>
      </c>
    </row>
    <row r="79" spans="2:34" x14ac:dyDescent="0.3">
      <c r="B79" s="4">
        <v>43983</v>
      </c>
      <c r="C79" s="42">
        <f>Table3[[#This Row],[China]]</f>
        <v>4634</v>
      </c>
      <c r="D79" s="14">
        <f t="shared" ref="D79:D85" si="203">((C79-C78)/C78)*100</f>
        <v>0</v>
      </c>
      <c r="E79" s="42">
        <f>Table3[[#This Row],[Italy]]</f>
        <v>33475</v>
      </c>
      <c r="F79" s="14">
        <f t="shared" ref="F79:F85" si="204">((E79-E78)/E78)*100</f>
        <v>0.17956007780936706</v>
      </c>
      <c r="G79" s="41">
        <f>Table3[[#This Row],[Spain]]</f>
        <v>27127</v>
      </c>
      <c r="H79" s="18">
        <f t="shared" ref="H79:H85" si="205">((G79-G78)/G78)*100</f>
        <v>0</v>
      </c>
      <c r="I79" s="41">
        <f>Table3[[#This Row],[USA]]</f>
        <v>106323</v>
      </c>
      <c r="J79" s="18">
        <f t="shared" ref="J79:J85" si="206">((I79-I78)/I78)*100</f>
        <v>0.42124351842232022</v>
      </c>
      <c r="K79" s="41">
        <f>Table3[[#This Row],[France]]</f>
        <v>28802</v>
      </c>
      <c r="L79" s="18">
        <f t="shared" ref="L79:L85" si="207">((K79-K78)/K78)*100</f>
        <v>0.10774738451913386</v>
      </c>
      <c r="M79" s="41">
        <f>Table3[[#This Row],[Iran]]</f>
        <v>7878</v>
      </c>
      <c r="N79" s="18">
        <f t="shared" ref="N79:N85" si="208">((M79-M78)/M78)*100</f>
        <v>1.0388611004232395</v>
      </c>
      <c r="O79" s="41">
        <f>Table3[[#This Row],[Germany]]</f>
        <v>8605</v>
      </c>
      <c r="P79" s="18">
        <f t="shared" ref="P79:P85" si="209">((O79-O78)/O78)*100</f>
        <v>0</v>
      </c>
      <c r="Q79" s="41">
        <f>Table3[[#This Row],[South Korea]]</f>
        <v>271</v>
      </c>
      <c r="R79" s="18">
        <f t="shared" ref="R79:R85" si="210">((Q79-Q78)/Q78)*100</f>
        <v>0.37037037037037041</v>
      </c>
      <c r="S79" s="41">
        <f>Table3[[#This Row],[UK]]</f>
        <v>38489</v>
      </c>
      <c r="T79" s="18">
        <f t="shared" ref="T79:T85" si="211">((S79-S78)/S78)*100</f>
        <v>0</v>
      </c>
      <c r="U79" s="41">
        <f>Table3[[#This Row],[Canada]]</f>
        <v>7325</v>
      </c>
      <c r="V79" s="18">
        <f t="shared" ref="V79:V85" si="212">((U79-U78)/U78)*100</f>
        <v>3.2853919909757474</v>
      </c>
      <c r="W79" s="41">
        <f>Table3[[#This Row],[India ]]</f>
        <v>5603</v>
      </c>
      <c r="X79" s="16">
        <f t="shared" ref="X79:X85" si="213">((W79-W78)/W78)*100</f>
        <v>3.6440991490935999</v>
      </c>
      <c r="Y79" s="24">
        <f>Table3[[#This Row],[Japan]]</f>
        <v>898</v>
      </c>
      <c r="Z79" s="44">
        <f t="shared" ref="Z79:Z85" si="214">((Y79-Y78)/Y78)*100</f>
        <v>0.11148272017837235</v>
      </c>
      <c r="AA79" s="24">
        <f>Table3[[#This Row],[Australia]]</f>
        <v>0</v>
      </c>
      <c r="AB79" s="44"/>
      <c r="AC79" s="24">
        <f>Table3[[#This Row],[Brazil]]</f>
        <v>29341</v>
      </c>
      <c r="AD79" s="44">
        <f t="shared" ref="AD79:AD85" si="215">((AC79-AC78)/AC78)*100</f>
        <v>1.6244111942366306</v>
      </c>
      <c r="AE79" s="40">
        <f>Table3[[#This Row],[Russia]]</f>
        <v>4855</v>
      </c>
      <c r="AF79" s="44">
        <f t="shared" si="201"/>
        <v>3.4519497123375236</v>
      </c>
      <c r="AG79" s="40">
        <f>Table3[[#This Row],[Turkey]]</f>
        <v>4540</v>
      </c>
      <c r="AH79" s="44">
        <f t="shared" si="202"/>
        <v>0</v>
      </c>
    </row>
    <row r="80" spans="2:34" x14ac:dyDescent="0.3">
      <c r="B80" s="4">
        <v>43984</v>
      </c>
      <c r="C80" s="42">
        <f>Table3[[#This Row],[China]]</f>
        <v>4634</v>
      </c>
      <c r="D80" s="14">
        <f t="shared" si="203"/>
        <v>0</v>
      </c>
      <c r="E80" s="42">
        <f>Table3[[#This Row],[Italy]]</f>
        <v>33530</v>
      </c>
      <c r="F80" s="14">
        <f t="shared" si="204"/>
        <v>0.16430171769977595</v>
      </c>
      <c r="G80" s="41">
        <f>Table3[[#This Row],[Spain]]</f>
        <v>27127</v>
      </c>
      <c r="H80" s="18">
        <f t="shared" si="205"/>
        <v>0</v>
      </c>
      <c r="I80" s="41">
        <f>Table3[[#This Row],[USA]]</f>
        <v>107530</v>
      </c>
      <c r="J80" s="18">
        <f t="shared" si="206"/>
        <v>1.1352200370568926</v>
      </c>
      <c r="K80" s="41">
        <f>Table3[[#This Row],[France]]</f>
        <v>28833</v>
      </c>
      <c r="L80" s="18">
        <f t="shared" si="207"/>
        <v>0.1076314144851052</v>
      </c>
      <c r="M80" s="41">
        <f>Table3[[#This Row],[Iran]]</f>
        <v>7942</v>
      </c>
      <c r="N80" s="18">
        <f t="shared" si="208"/>
        <v>0.81238893120081246</v>
      </c>
      <c r="O80" s="41">
        <f>Table3[[#This Row],[Germany]]</f>
        <v>8651</v>
      </c>
      <c r="P80" s="18">
        <f t="shared" si="209"/>
        <v>0.5345729227193492</v>
      </c>
      <c r="Q80" s="41">
        <f>Table3[[#This Row],[South Korea]]</f>
        <v>272</v>
      </c>
      <c r="R80" s="18">
        <f t="shared" si="210"/>
        <v>0.36900369003690037</v>
      </c>
      <c r="S80" s="41">
        <f>Table3[[#This Row],[UK]]</f>
        <v>39369</v>
      </c>
      <c r="T80" s="18">
        <f t="shared" si="211"/>
        <v>2.2863675335810232</v>
      </c>
      <c r="U80" s="41">
        <f>Table3[[#This Row],[Canada]]</f>
        <v>7395</v>
      </c>
      <c r="V80" s="18">
        <f t="shared" si="212"/>
        <v>0.95563139931740604</v>
      </c>
      <c r="W80" s="41">
        <f>Table3[[#This Row],[India ]]</f>
        <v>5829</v>
      </c>
      <c r="X80" s="16">
        <f t="shared" si="213"/>
        <v>4.0335534535070501</v>
      </c>
      <c r="Y80" s="24">
        <f>Table3[[#This Row],[Japan]]</f>
        <v>901</v>
      </c>
      <c r="Z80" s="44">
        <f t="shared" si="214"/>
        <v>0.33407572383073497</v>
      </c>
      <c r="AA80" s="24">
        <f>Table3[[#This Row],[Australia]]</f>
        <v>0</v>
      </c>
      <c r="AB80" s="44"/>
      <c r="AC80" s="24">
        <f>Table3[[#This Row],[Brazil]]</f>
        <v>30152</v>
      </c>
      <c r="AD80" s="44">
        <f t="shared" si="215"/>
        <v>2.7640503050339116</v>
      </c>
      <c r="AE80" s="40">
        <f>Table3[[#This Row],[Russia]]</f>
        <v>5037</v>
      </c>
      <c r="AF80" s="44">
        <f t="shared" si="201"/>
        <v>3.748712667353244</v>
      </c>
      <c r="AG80" s="40">
        <f>Table3[[#This Row],[Turkey]]</f>
        <v>4585</v>
      </c>
      <c r="AH80" s="44">
        <f t="shared" si="202"/>
        <v>0.99118942731277537</v>
      </c>
    </row>
    <row r="81" spans="2:34" x14ac:dyDescent="0.3">
      <c r="B81" s="4">
        <v>43985</v>
      </c>
      <c r="C81" s="42">
        <f>Table3[[#This Row],[China]]</f>
        <v>4634</v>
      </c>
      <c r="D81" s="14">
        <f t="shared" si="203"/>
        <v>0</v>
      </c>
      <c r="E81" s="42">
        <f>Table3[[#This Row],[Italy]]</f>
        <v>33601</v>
      </c>
      <c r="F81" s="14">
        <f t="shared" si="204"/>
        <v>0.21175067104085896</v>
      </c>
      <c r="G81" s="41">
        <f>Table3[[#This Row],[Spain]]</f>
        <v>27128</v>
      </c>
      <c r="H81" s="18">
        <f t="shared" si="205"/>
        <v>3.6863641390496552E-3</v>
      </c>
      <c r="I81" s="41">
        <f>Table3[[#This Row],[USA]]</f>
        <v>108567</v>
      </c>
      <c r="J81" s="18">
        <f t="shared" si="206"/>
        <v>0.9643820329210453</v>
      </c>
      <c r="K81" s="41">
        <f>Table3[[#This Row],[France]]</f>
        <v>28940</v>
      </c>
      <c r="L81" s="18">
        <f t="shared" si="207"/>
        <v>0.3711025560989144</v>
      </c>
      <c r="M81" s="41">
        <f>Table3[[#This Row],[Iran]]</f>
        <v>8012</v>
      </c>
      <c r="N81" s="18">
        <f t="shared" si="208"/>
        <v>0.88139007806597824</v>
      </c>
      <c r="O81" s="41">
        <f>Table3[[#This Row],[Germany]]</f>
        <v>8683</v>
      </c>
      <c r="P81" s="18">
        <f t="shared" si="209"/>
        <v>0.3698994335914923</v>
      </c>
      <c r="Q81" s="41">
        <f>Table3[[#This Row],[South Korea]]</f>
        <v>273</v>
      </c>
      <c r="R81" s="18">
        <f t="shared" si="210"/>
        <v>0.36764705882352938</v>
      </c>
      <c r="S81" s="41">
        <f>Table3[[#This Row],[UK]]</f>
        <v>39728</v>
      </c>
      <c r="T81" s="18">
        <f t="shared" si="211"/>
        <v>0.91188498564860676</v>
      </c>
      <c r="U81" s="41">
        <f>Table3[[#This Row],[Canada]]</f>
        <v>7495</v>
      </c>
      <c r="V81" s="18">
        <f t="shared" si="212"/>
        <v>1.3522650439486139</v>
      </c>
      <c r="W81" s="41">
        <f>Table3[[#This Row],[India ]]</f>
        <v>6088</v>
      </c>
      <c r="X81" s="16">
        <f t="shared" si="213"/>
        <v>4.4433007376908566</v>
      </c>
      <c r="Y81" s="24">
        <f>Table3[[#This Row],[Japan]]</f>
        <v>905</v>
      </c>
      <c r="Z81" s="44">
        <f t="shared" si="214"/>
        <v>0.44395116537180912</v>
      </c>
      <c r="AA81" s="24">
        <f>Table3[[#This Row],[Australia]]</f>
        <v>0</v>
      </c>
      <c r="AB81" s="44"/>
      <c r="AC81" s="24">
        <f>Table3[[#This Row],[Brazil]]</f>
        <v>31417</v>
      </c>
      <c r="AD81" s="44">
        <f t="shared" si="215"/>
        <v>4.1954099230565136</v>
      </c>
      <c r="AE81" s="40">
        <f>Table3[[#This Row],[Russia]]</f>
        <v>5215</v>
      </c>
      <c r="AF81" s="44">
        <f t="shared" ref="AF81:AF86" si="216">((AE81-AE80)/AE80)*100</f>
        <v>3.5338495135993644</v>
      </c>
      <c r="AG81" s="40">
        <f>Table3[[#This Row],[Turkey]]</f>
        <v>4609</v>
      </c>
      <c r="AH81" s="44">
        <f t="shared" ref="AH81:AH86" si="217">((AG81-AG80)/AG80)*100</f>
        <v>0.52344601962922577</v>
      </c>
    </row>
    <row r="82" spans="2:34" x14ac:dyDescent="0.3">
      <c r="B82" s="4">
        <v>43986</v>
      </c>
      <c r="C82" s="42">
        <f>Table3[[#This Row],[China]]</f>
        <v>4634</v>
      </c>
      <c r="D82" s="14">
        <f t="shared" si="203"/>
        <v>0</v>
      </c>
      <c r="E82" s="42">
        <f>Table3[[#This Row],[Italy]]</f>
        <v>33689</v>
      </c>
      <c r="F82" s="14">
        <f t="shared" si="204"/>
        <v>0.26189696735216211</v>
      </c>
      <c r="G82" s="41">
        <f>Table3[[#This Row],[Spain]]</f>
        <v>27133</v>
      </c>
      <c r="H82" s="18">
        <f t="shared" si="205"/>
        <v>1.8431141256266589E-2</v>
      </c>
      <c r="I82" s="41">
        <f>Table3[[#This Row],[USA]]</f>
        <v>109533</v>
      </c>
      <c r="J82" s="18">
        <f t="shared" si="206"/>
        <v>0.88977313548315784</v>
      </c>
      <c r="K82" s="41">
        <f>Table3[[#This Row],[France]]</f>
        <v>29021</v>
      </c>
      <c r="L82" s="18">
        <f t="shared" si="207"/>
        <v>0.27988942639944714</v>
      </c>
      <c r="M82" s="41">
        <f>Table3[[#This Row],[Iran]]</f>
        <v>8071</v>
      </c>
      <c r="N82" s="18">
        <f t="shared" si="208"/>
        <v>0.73639540688966543</v>
      </c>
      <c r="O82" s="41">
        <f>Table3[[#This Row],[Germany]]</f>
        <v>8711</v>
      </c>
      <c r="P82" s="18">
        <f t="shared" si="209"/>
        <v>0.32246919267534263</v>
      </c>
      <c r="Q82" s="41">
        <f>Table3[[#This Row],[South Korea]]</f>
        <v>273</v>
      </c>
      <c r="R82" s="18">
        <f t="shared" si="210"/>
        <v>0</v>
      </c>
      <c r="S82" s="41">
        <f>Table3[[#This Row],[UK]]</f>
        <v>39904</v>
      </c>
      <c r="T82" s="18">
        <f t="shared" si="211"/>
        <v>0.44301248489730166</v>
      </c>
      <c r="U82" s="41">
        <f>Table3[[#This Row],[Canada]]</f>
        <v>7636</v>
      </c>
      <c r="V82" s="18">
        <f t="shared" si="212"/>
        <v>1.8812541694462976</v>
      </c>
      <c r="W82" s="41">
        <f>Table3[[#This Row],[India ]]</f>
        <v>6318</v>
      </c>
      <c r="X82" s="16">
        <f t="shared" si="213"/>
        <v>3.7779237844940869</v>
      </c>
      <c r="Y82" s="24">
        <f>Table3[[#This Row],[Japan]]</f>
        <v>910</v>
      </c>
      <c r="Z82" s="44">
        <f t="shared" si="214"/>
        <v>0.55248618784530379</v>
      </c>
      <c r="AA82" s="24">
        <f>Table3[[#This Row],[Australia]]</f>
        <v>0</v>
      </c>
      <c r="AB82" s="44"/>
      <c r="AC82" s="24">
        <f>Table3[[#This Row],[Brazil]]</f>
        <v>32688</v>
      </c>
      <c r="AD82" s="44">
        <f t="shared" si="215"/>
        <v>4.0455804182448993</v>
      </c>
      <c r="AE82" s="40">
        <f>Table3[[#This Row],[Russia]]</f>
        <v>5384</v>
      </c>
      <c r="AF82" s="44">
        <f t="shared" si="216"/>
        <v>3.2406519654841799</v>
      </c>
      <c r="AG82" s="40">
        <f>Table3[[#This Row],[Turkey]]</f>
        <v>4630</v>
      </c>
      <c r="AH82" s="44">
        <f t="shared" si="217"/>
        <v>0.45563028856584942</v>
      </c>
    </row>
    <row r="83" spans="2:34" x14ac:dyDescent="0.3">
      <c r="B83" s="4">
        <v>43987</v>
      </c>
      <c r="C83" s="42">
        <f>Table3[[#This Row],[China]]</f>
        <v>4634</v>
      </c>
      <c r="D83" s="14">
        <f t="shared" si="203"/>
        <v>0</v>
      </c>
      <c r="E83" s="42">
        <f>Table3[[#This Row],[Italy]]</f>
        <v>33774</v>
      </c>
      <c r="F83" s="14">
        <f t="shared" si="204"/>
        <v>0.25230787497402712</v>
      </c>
      <c r="G83" s="41">
        <f>Table3[[#This Row],[Spain]]</f>
        <v>27134</v>
      </c>
      <c r="H83" s="18">
        <f t="shared" si="205"/>
        <v>3.6855489625179675E-3</v>
      </c>
      <c r="I83" s="41">
        <f>Table3[[#This Row],[USA]]</f>
        <v>110638</v>
      </c>
      <c r="J83" s="18">
        <f t="shared" si="206"/>
        <v>1.0088283896177408</v>
      </c>
      <c r="K83" s="41">
        <f>Table3[[#This Row],[France]]</f>
        <v>29111</v>
      </c>
      <c r="L83" s="18">
        <f t="shared" si="207"/>
        <v>0.310120257744392</v>
      </c>
      <c r="M83" s="41">
        <f>Table3[[#This Row],[Iran]]</f>
        <v>8134</v>
      </c>
      <c r="N83" s="18">
        <f t="shared" si="208"/>
        <v>0.78057241977450131</v>
      </c>
      <c r="O83" s="41">
        <f>Table3[[#This Row],[Germany]]</f>
        <v>8739</v>
      </c>
      <c r="P83" s="18">
        <f t="shared" si="209"/>
        <v>0.32143267133509357</v>
      </c>
      <c r="Q83" s="41">
        <f>Table3[[#This Row],[South Korea]]</f>
        <v>273</v>
      </c>
      <c r="R83" s="18">
        <f t="shared" si="210"/>
        <v>0</v>
      </c>
      <c r="S83" s="41">
        <f>Table3[[#This Row],[UK]]</f>
        <v>40261</v>
      </c>
      <c r="T83" s="18">
        <f t="shared" si="211"/>
        <v>0.89464715316760224</v>
      </c>
      <c r="U83" s="41">
        <f>Table3[[#This Row],[Canada]]</f>
        <v>7702</v>
      </c>
      <c r="V83" s="18">
        <f t="shared" si="212"/>
        <v>0.86432687270822428</v>
      </c>
      <c r="W83" s="41">
        <f>Table3[[#This Row],[India ]]</f>
        <v>6649</v>
      </c>
      <c r="X83" s="16">
        <f t="shared" si="213"/>
        <v>5.2389996834441277</v>
      </c>
      <c r="Y83" s="24">
        <f>Table3[[#This Row],[Japan]]</f>
        <v>910</v>
      </c>
      <c r="Z83" s="44">
        <f t="shared" si="214"/>
        <v>0</v>
      </c>
      <c r="AA83" s="24">
        <f>Table3[[#This Row],[Australia]]</f>
        <v>0</v>
      </c>
      <c r="AB83" s="44"/>
      <c r="AC83" s="24">
        <f>Table3[[#This Row],[Brazil]]</f>
        <v>34212</v>
      </c>
      <c r="AD83" s="44">
        <f t="shared" si="215"/>
        <v>4.6622613803230548</v>
      </c>
      <c r="AE83" s="40">
        <f>Table3[[#This Row],[Russia]]</f>
        <v>5528</v>
      </c>
      <c r="AF83" s="44">
        <f t="shared" si="216"/>
        <v>2.6745913818722138</v>
      </c>
      <c r="AG83" s="40">
        <f>Table3[[#This Row],[Turkey]]</f>
        <v>4648</v>
      </c>
      <c r="AH83" s="44">
        <f t="shared" si="217"/>
        <v>0.38876889848812096</v>
      </c>
    </row>
    <row r="84" spans="2:34" x14ac:dyDescent="0.3">
      <c r="B84" s="4">
        <v>43988</v>
      </c>
      <c r="C84" s="42">
        <f>Table3[[#This Row],[China]]</f>
        <v>4634</v>
      </c>
      <c r="D84" s="14">
        <f t="shared" si="203"/>
        <v>0</v>
      </c>
      <c r="E84" s="42">
        <f>Table3[[#This Row],[Italy]]</f>
        <v>33846</v>
      </c>
      <c r="F84" s="14">
        <f t="shared" si="204"/>
        <v>0.21318173743116006</v>
      </c>
      <c r="G84" s="41">
        <f>Table3[[#This Row],[Spain]]</f>
        <v>27135</v>
      </c>
      <c r="H84" s="18">
        <f t="shared" si="205"/>
        <v>3.6854131348124128E-3</v>
      </c>
      <c r="I84" s="41">
        <f>Table3[[#This Row],[USA]]</f>
        <v>111716</v>
      </c>
      <c r="J84" s="18">
        <f t="shared" si="206"/>
        <v>0.9743487770928615</v>
      </c>
      <c r="K84" s="41">
        <f>Table3[[#This Row],[France]]</f>
        <v>29111</v>
      </c>
      <c r="L84" s="18">
        <f t="shared" si="207"/>
        <v>0</v>
      </c>
      <c r="M84" s="41">
        <f>Table3[[#This Row],[Iran]]</f>
        <v>8209</v>
      </c>
      <c r="N84" s="18">
        <f t="shared" si="208"/>
        <v>0.92205556921563814</v>
      </c>
      <c r="O84" s="41">
        <f>Table3[[#This Row],[Germany]]</f>
        <v>8766</v>
      </c>
      <c r="P84" s="18">
        <f t="shared" si="209"/>
        <v>0.30895983522142123</v>
      </c>
      <c r="Q84" s="41">
        <f>Table3[[#This Row],[South Korea]]</f>
        <v>273</v>
      </c>
      <c r="R84" s="18">
        <f t="shared" si="210"/>
        <v>0</v>
      </c>
      <c r="S84" s="41">
        <f>Table3[[#This Row],[UK]]</f>
        <v>40465</v>
      </c>
      <c r="T84" s="18">
        <f t="shared" si="211"/>
        <v>0.50669382280618958</v>
      </c>
      <c r="U84" s="41">
        <f>Table3[[#This Row],[Canada]]</f>
        <v>7773</v>
      </c>
      <c r="V84" s="18">
        <f t="shared" si="212"/>
        <v>0.92183848351077635</v>
      </c>
      <c r="W84" s="41">
        <f>Table3[[#This Row],[India ]]</f>
        <v>6946</v>
      </c>
      <c r="X84" s="16">
        <f t="shared" si="213"/>
        <v>4.4668371183636637</v>
      </c>
      <c r="Y84" s="24">
        <f>Table3[[#This Row],[Japan]]</f>
        <v>916</v>
      </c>
      <c r="Z84" s="44">
        <f t="shared" si="214"/>
        <v>0.65934065934065933</v>
      </c>
      <c r="AA84" s="24">
        <f>Table3[[#This Row],[Australia]]</f>
        <v>0</v>
      </c>
      <c r="AB84" s="44"/>
      <c r="AC84" s="24">
        <f>Table3[[#This Row],[Brazil]]</f>
        <v>35211</v>
      </c>
      <c r="AD84" s="44">
        <f t="shared" si="215"/>
        <v>2.9200280603297086</v>
      </c>
      <c r="AE84" s="40">
        <f>Table3[[#This Row],[Russia]]</f>
        <v>5725</v>
      </c>
      <c r="AF84" s="44">
        <f t="shared" si="216"/>
        <v>3.5636758321273518</v>
      </c>
      <c r="AG84" s="40">
        <f>Table3[[#This Row],[Turkey]]</f>
        <v>4648</v>
      </c>
      <c r="AH84" s="44">
        <f t="shared" si="217"/>
        <v>0</v>
      </c>
    </row>
    <row r="85" spans="2:34" x14ac:dyDescent="0.3">
      <c r="B85" s="4">
        <v>43989</v>
      </c>
      <c r="C85" s="42">
        <f>Table3[[#This Row],[China]]</f>
        <v>4634</v>
      </c>
      <c r="D85" s="14">
        <f t="shared" si="203"/>
        <v>0</v>
      </c>
      <c r="E85" s="42">
        <f>Table3[[#This Row],[Italy]]</f>
        <v>33899</v>
      </c>
      <c r="F85" s="14">
        <f t="shared" si="204"/>
        <v>0.15659162087100395</v>
      </c>
      <c r="G85" s="41">
        <f>Table3[[#This Row],[Spain]]</f>
        <v>27136</v>
      </c>
      <c r="H85" s="18">
        <f t="shared" si="205"/>
        <v>3.6852773171181128E-3</v>
      </c>
      <c r="I85" s="41">
        <f>Table3[[#This Row],[USA]]</f>
        <v>112205</v>
      </c>
      <c r="J85" s="18">
        <f t="shared" si="206"/>
        <v>0.43771706828028217</v>
      </c>
      <c r="K85" s="41">
        <f>Table3[[#This Row],[France]]</f>
        <v>29155</v>
      </c>
      <c r="L85" s="18">
        <f t="shared" si="207"/>
        <v>0.15114561505959948</v>
      </c>
      <c r="M85" s="41">
        <f>Table3[[#This Row],[Iran]]</f>
        <v>8281</v>
      </c>
      <c r="N85" s="18">
        <f t="shared" si="208"/>
        <v>0.8770861249847729</v>
      </c>
      <c r="O85" s="41">
        <f>Table3[[#This Row],[Germany]]</f>
        <v>8772</v>
      </c>
      <c r="P85" s="18">
        <f t="shared" si="209"/>
        <v>6.8446269678302529E-2</v>
      </c>
      <c r="Q85" s="41">
        <f>Table3[[#This Row],[South Korea]]</f>
        <v>273</v>
      </c>
      <c r="R85" s="18">
        <f t="shared" si="210"/>
        <v>0</v>
      </c>
      <c r="S85" s="41">
        <f>Table3[[#This Row],[UK]]</f>
        <v>40542</v>
      </c>
      <c r="T85" s="18">
        <f t="shared" si="211"/>
        <v>0.19028790312615843</v>
      </c>
      <c r="U85" s="41">
        <f>Table3[[#This Row],[Canada]]</f>
        <v>7800</v>
      </c>
      <c r="V85" s="18">
        <f t="shared" si="212"/>
        <v>0.34735623311462754</v>
      </c>
      <c r="W85" s="41">
        <f>Table3[[#This Row],[India ]]</f>
        <v>7207</v>
      </c>
      <c r="X85" s="16">
        <f t="shared" si="213"/>
        <v>3.7575583069392451</v>
      </c>
      <c r="Y85" s="24">
        <f>Table3[[#This Row],[Japan]]</f>
        <v>916</v>
      </c>
      <c r="Z85" s="44">
        <f t="shared" si="214"/>
        <v>0</v>
      </c>
      <c r="AA85" s="24">
        <f>Table3[[#This Row],[Australia]]</f>
        <v>0</v>
      </c>
      <c r="AB85" s="44"/>
      <c r="AC85" s="24">
        <f>Table3[[#This Row],[Brazil]]</f>
        <v>36078</v>
      </c>
      <c r="AD85" s="44">
        <f t="shared" si="215"/>
        <v>2.4622987134702226</v>
      </c>
      <c r="AE85" s="40">
        <f>Table3[[#This Row],[Russia]]</f>
        <v>5859</v>
      </c>
      <c r="AF85" s="44">
        <f t="shared" si="216"/>
        <v>2.3406113537117905</v>
      </c>
      <c r="AG85" s="40">
        <f>Table3[[#This Row],[Turkey]]</f>
        <v>4692</v>
      </c>
      <c r="AH85" s="44">
        <f t="shared" si="217"/>
        <v>0.94664371772805511</v>
      </c>
    </row>
    <row r="86" spans="2:34" x14ac:dyDescent="0.3">
      <c r="B86" s="4">
        <v>43990</v>
      </c>
      <c r="C86" s="42">
        <f>Table3[[#This Row],[China]]</f>
        <v>4634</v>
      </c>
      <c r="D86" s="14">
        <f t="shared" ref="D86:D91" si="218">((C86-C85)/C85)*100</f>
        <v>0</v>
      </c>
      <c r="E86" s="42">
        <f>Table3[[#This Row],[Italy]]</f>
        <v>33964</v>
      </c>
      <c r="F86" s="14">
        <f t="shared" ref="F86:F91" si="219">((E86-E85)/E85)*100</f>
        <v>0.19174606920558127</v>
      </c>
      <c r="G86" s="41">
        <f>Table3[[#This Row],[Spain]]</f>
        <v>27136</v>
      </c>
      <c r="H86" s="18">
        <f t="shared" ref="H86:H91" si="220">((G86-G85)/G85)*100</f>
        <v>0</v>
      </c>
      <c r="I86" s="41">
        <f>Table3[[#This Row],[USA]]</f>
        <v>112645</v>
      </c>
      <c r="J86" s="18">
        <f t="shared" ref="J86:J91" si="221">((I86-I85)/I85)*100</f>
        <v>0.39213938772781959</v>
      </c>
      <c r="K86" s="41">
        <f>Table3[[#This Row],[France]]</f>
        <v>29155</v>
      </c>
      <c r="L86" s="18">
        <f t="shared" ref="L86:L91" si="222">((K86-K85)/K85)*100</f>
        <v>0</v>
      </c>
      <c r="M86" s="41">
        <f>Table3[[#This Row],[Iran]]</f>
        <v>8351</v>
      </c>
      <c r="N86" s="18">
        <f t="shared" ref="N86:N91" si="223">((M86-M85)/M85)*100</f>
        <v>0.84530853761623004</v>
      </c>
      <c r="O86" s="41">
        <f>Table3[[#This Row],[Germany]]</f>
        <v>8779</v>
      </c>
      <c r="P86" s="18">
        <f t="shared" ref="P86:P91" si="224">((O86-O85)/O85)*100</f>
        <v>7.9799361605107158E-2</v>
      </c>
      <c r="Q86" s="41">
        <f>Table3[[#This Row],[South Korea]]</f>
        <v>273</v>
      </c>
      <c r="R86" s="18">
        <f t="shared" ref="R86:R91" si="225">((Q86-Q85)/Q85)*100</f>
        <v>0</v>
      </c>
      <c r="S86" s="41">
        <f>Table3[[#This Row],[UK]]</f>
        <v>40579</v>
      </c>
      <c r="T86" s="18">
        <f t="shared" ref="T86:T91" si="226">((S86-S85)/S85)*100</f>
        <v>9.1263381184944009E-2</v>
      </c>
      <c r="U86" s="41">
        <f>Table3[[#This Row],[Canada]]</f>
        <v>7830</v>
      </c>
      <c r="V86" s="18">
        <f t="shared" ref="V86:V91" si="227">((U86-U85)/U85)*100</f>
        <v>0.38461538461538464</v>
      </c>
      <c r="W86" s="41">
        <f>Table3[[#This Row],[India ]]</f>
        <v>7473</v>
      </c>
      <c r="X86" s="16">
        <f t="shared" ref="X86:X91" si="228">((W86-W85)/W85)*100</f>
        <v>3.6908561121132237</v>
      </c>
      <c r="Y86" s="24">
        <f>Table3[[#This Row],[Japan]]</f>
        <v>919</v>
      </c>
      <c r="Z86" s="44">
        <f t="shared" ref="Z86:Z91" si="229">((Y86-Y85)/Y85)*100</f>
        <v>0.32751091703056767</v>
      </c>
      <c r="AA86" s="24">
        <f>Table3[[#This Row],[Australia]]</f>
        <v>0</v>
      </c>
      <c r="AB86" s="44"/>
      <c r="AC86" s="24">
        <f>Table3[[#This Row],[Brazil]]</f>
        <v>37312</v>
      </c>
      <c r="AD86" s="44">
        <f t="shared" ref="AD86:AD91" si="230">((AC86-AC85)/AC85)*100</f>
        <v>3.420366982648706</v>
      </c>
      <c r="AE86" s="40">
        <f>Table3[[#This Row],[Russia]]</f>
        <v>5971</v>
      </c>
      <c r="AF86" s="44">
        <f t="shared" si="216"/>
        <v>1.9115890083632019</v>
      </c>
      <c r="AG86" s="40">
        <f>Table3[[#This Row],[Turkey]]</f>
        <v>4711</v>
      </c>
      <c r="AH86" s="44">
        <f t="shared" si="217"/>
        <v>0.40494458653026427</v>
      </c>
    </row>
    <row r="87" spans="2:34" x14ac:dyDescent="0.3">
      <c r="B87" s="4">
        <v>43991</v>
      </c>
      <c r="C87" s="42">
        <f>Table3[[#This Row],[China]]</f>
        <v>4634</v>
      </c>
      <c r="D87" s="14">
        <f t="shared" si="218"/>
        <v>0</v>
      </c>
      <c r="E87" s="42">
        <f>Table3[[#This Row],[Italy]]</f>
        <v>34043</v>
      </c>
      <c r="F87" s="14">
        <f t="shared" si="219"/>
        <v>0.23259922270639499</v>
      </c>
      <c r="G87" s="41">
        <f>Table3[[#This Row],[Spain]]</f>
        <v>27136</v>
      </c>
      <c r="H87" s="18">
        <f t="shared" si="220"/>
        <v>0</v>
      </c>
      <c r="I87" s="41">
        <f>Table3[[#This Row],[USA]]</f>
        <v>113482</v>
      </c>
      <c r="J87" s="18">
        <f t="shared" si="221"/>
        <v>0.74304230103422253</v>
      </c>
      <c r="K87" s="41">
        <f>Table3[[#This Row],[France]]</f>
        <v>29209</v>
      </c>
      <c r="L87" s="18">
        <f t="shared" si="222"/>
        <v>0.18521694392042531</v>
      </c>
      <c r="M87" s="41">
        <f>Table3[[#This Row],[Iran]]</f>
        <v>8425</v>
      </c>
      <c r="N87" s="18">
        <f t="shared" si="223"/>
        <v>0.88612142258412163</v>
      </c>
      <c r="O87" s="41">
        <f>Table3[[#This Row],[Germany]]</f>
        <v>8795</v>
      </c>
      <c r="P87" s="18">
        <f t="shared" si="224"/>
        <v>0.18225310399817746</v>
      </c>
      <c r="Q87" s="41">
        <f>Table3[[#This Row],[South Korea]]</f>
        <v>274</v>
      </c>
      <c r="R87" s="18">
        <f t="shared" si="225"/>
        <v>0.36630036630036628</v>
      </c>
      <c r="S87" s="41">
        <f>Table3[[#This Row],[UK]]</f>
        <v>40883</v>
      </c>
      <c r="T87" s="18">
        <f t="shared" si="226"/>
        <v>0.74915596737228618</v>
      </c>
      <c r="U87" s="41">
        <f>Table3[[#This Row],[Canada]]</f>
        <v>7849</v>
      </c>
      <c r="V87" s="18">
        <f t="shared" si="227"/>
        <v>0.24265644955300128</v>
      </c>
      <c r="W87" s="41">
        <f>Table3[[#This Row],[India ]]</f>
        <v>7712</v>
      </c>
      <c r="X87" s="16">
        <f t="shared" si="228"/>
        <v>3.1981801150809583</v>
      </c>
      <c r="Y87" s="24">
        <f>Table3[[#This Row],[Japan]]</f>
        <v>920</v>
      </c>
      <c r="Z87" s="44">
        <f t="shared" si="229"/>
        <v>0.1088139281828074</v>
      </c>
      <c r="AA87" s="24">
        <f>Table3[[#This Row],[Australia]]</f>
        <v>0</v>
      </c>
      <c r="AB87" s="44"/>
      <c r="AC87" s="24">
        <f>Table3[[#This Row],[Brazil]]</f>
        <v>37840</v>
      </c>
      <c r="AD87" s="44">
        <f t="shared" si="230"/>
        <v>1.4150943396226416</v>
      </c>
      <c r="AE87" s="40">
        <f>Table3[[#This Row],[Russia]]</f>
        <v>6142</v>
      </c>
      <c r="AF87" s="44">
        <f t="shared" ref="AF87:AF92" si="231">((AE87-AE86)/AE86)*100</f>
        <v>2.8638419025288897</v>
      </c>
      <c r="AG87" s="40">
        <f>Table3[[#This Row],[Turkey]]</f>
        <v>4729</v>
      </c>
      <c r="AH87" s="44">
        <f t="shared" ref="AH87:AH92" si="232">((AG87-AG86)/AG86)*100</f>
        <v>0.38208448312460197</v>
      </c>
    </row>
    <row r="88" spans="2:34" x14ac:dyDescent="0.3">
      <c r="B88" s="4">
        <v>43992</v>
      </c>
      <c r="C88" s="42">
        <f>Table3[[#This Row],[China]]</f>
        <v>4634</v>
      </c>
      <c r="D88" s="14">
        <f t="shared" si="218"/>
        <v>0</v>
      </c>
      <c r="E88" s="42">
        <f>Table3[[#This Row],[Italy]]</f>
        <v>34114</v>
      </c>
      <c r="F88" s="14">
        <f t="shared" si="219"/>
        <v>0.20855976265311518</v>
      </c>
      <c r="G88" s="41">
        <f>Table3[[#This Row],[Spain]]</f>
        <v>27136</v>
      </c>
      <c r="H88" s="18">
        <f t="shared" si="220"/>
        <v>0</v>
      </c>
      <c r="I88" s="41">
        <f>Table3[[#This Row],[USA]]</f>
        <v>114637</v>
      </c>
      <c r="J88" s="18">
        <f t="shared" si="221"/>
        <v>1.0177825558238311</v>
      </c>
      <c r="K88" s="41">
        <f>Table3[[#This Row],[France]]</f>
        <v>29296</v>
      </c>
      <c r="L88" s="18">
        <f t="shared" si="222"/>
        <v>0.29785340134889932</v>
      </c>
      <c r="M88" s="41">
        <f>Table3[[#This Row],[Iran]]</f>
        <v>8506</v>
      </c>
      <c r="N88" s="18">
        <f t="shared" si="223"/>
        <v>0.96142433234421354</v>
      </c>
      <c r="O88" s="41">
        <f>Table3[[#This Row],[Germany]]</f>
        <v>8834</v>
      </c>
      <c r="P88" s="18">
        <f t="shared" si="224"/>
        <v>0.44343376918703814</v>
      </c>
      <c r="Q88" s="41">
        <f>Table3[[#This Row],[South Korea]]</f>
        <v>276</v>
      </c>
      <c r="R88" s="18">
        <f t="shared" si="225"/>
        <v>0.72992700729927007</v>
      </c>
      <c r="S88" s="41">
        <f>Table3[[#This Row],[UK]]</f>
        <v>41128</v>
      </c>
      <c r="T88" s="18">
        <f t="shared" si="226"/>
        <v>0.59927109067338502</v>
      </c>
      <c r="U88" s="41">
        <f>Table3[[#This Row],[Canada]]</f>
        <v>7960</v>
      </c>
      <c r="V88" s="18">
        <f t="shared" si="227"/>
        <v>1.4141928908141164</v>
      </c>
      <c r="W88" s="41">
        <f>Table3[[#This Row],[India ]]</f>
        <v>8106</v>
      </c>
      <c r="X88" s="16">
        <f t="shared" si="228"/>
        <v>5.1089211618257258</v>
      </c>
      <c r="Y88" s="24">
        <f>Table3[[#This Row],[Japan]]</f>
        <v>922</v>
      </c>
      <c r="Z88" s="44">
        <f t="shared" si="229"/>
        <v>0.21739130434782608</v>
      </c>
      <c r="AA88" s="24">
        <f>Table3[[#This Row],[Australia]]</f>
        <v>0</v>
      </c>
      <c r="AB88" s="44"/>
      <c r="AC88" s="24">
        <f>Table3[[#This Row],[Brazil]]</f>
        <v>38701</v>
      </c>
      <c r="AD88" s="44">
        <f t="shared" si="230"/>
        <v>2.2753699788583508</v>
      </c>
      <c r="AE88" s="40">
        <f>Table3[[#This Row],[Russia]]</f>
        <v>6358</v>
      </c>
      <c r="AF88" s="44">
        <f t="shared" si="231"/>
        <v>3.516769781830023</v>
      </c>
      <c r="AG88" s="40">
        <f>Table3[[#This Row],[Turkey]]</f>
        <v>4746</v>
      </c>
      <c r="AH88" s="44">
        <f t="shared" si="232"/>
        <v>0.3594840346796363</v>
      </c>
    </row>
    <row r="89" spans="2:34" x14ac:dyDescent="0.3">
      <c r="B89" s="4">
        <v>43993</v>
      </c>
      <c r="C89" s="42">
        <f>Table3[[#This Row],[China]]</f>
        <v>4634</v>
      </c>
      <c r="D89" s="14">
        <f t="shared" si="218"/>
        <v>0</v>
      </c>
      <c r="E89" s="42">
        <f>Table3[[#This Row],[Italy]]</f>
        <v>34167</v>
      </c>
      <c r="F89" s="14">
        <f t="shared" si="219"/>
        <v>0.15536143518789938</v>
      </c>
      <c r="G89" s="41">
        <f>Table3[[#This Row],[Spain]]</f>
        <v>27136</v>
      </c>
      <c r="H89" s="18">
        <f t="shared" si="220"/>
        <v>0</v>
      </c>
      <c r="I89" s="41">
        <f>Table3[[#This Row],[USA]]</f>
        <v>115529</v>
      </c>
      <c r="J89" s="18">
        <f t="shared" si="221"/>
        <v>0.77810828964470458</v>
      </c>
      <c r="K89" s="41">
        <f>Table3[[#This Row],[France]]</f>
        <v>29319</v>
      </c>
      <c r="L89" s="18">
        <f t="shared" si="222"/>
        <v>7.8509011469142548E-2</v>
      </c>
      <c r="M89" s="41">
        <f>Table3[[#This Row],[Iran]]</f>
        <v>8584</v>
      </c>
      <c r="N89" s="18">
        <f t="shared" si="223"/>
        <v>0.91699976487185519</v>
      </c>
      <c r="O89" s="41">
        <f>Table3[[#This Row],[Germany]]</f>
        <v>8834</v>
      </c>
      <c r="P89" s="18">
        <f t="shared" si="224"/>
        <v>0</v>
      </c>
      <c r="Q89" s="41">
        <f>Table3[[#This Row],[South Korea]]</f>
        <v>276</v>
      </c>
      <c r="R89" s="18">
        <f t="shared" si="225"/>
        <v>0</v>
      </c>
      <c r="S89" s="41">
        <f>Table3[[#This Row],[UK]]</f>
        <v>41279</v>
      </c>
      <c r="T89" s="18">
        <f t="shared" si="226"/>
        <v>0.3671464695584517</v>
      </c>
      <c r="U89" s="41">
        <f>Table3[[#This Row],[Canada]]</f>
        <v>7996</v>
      </c>
      <c r="V89" s="18">
        <f t="shared" si="227"/>
        <v>0.45226130653266328</v>
      </c>
      <c r="W89" s="41">
        <f>Table3[[#This Row],[India ]]</f>
        <v>8498</v>
      </c>
      <c r="X89" s="16">
        <f t="shared" si="228"/>
        <v>4.8359240069084635</v>
      </c>
      <c r="Y89" s="24">
        <f>Table3[[#This Row],[Japan]]</f>
        <v>922</v>
      </c>
      <c r="Z89" s="44">
        <f t="shared" si="229"/>
        <v>0</v>
      </c>
      <c r="AA89" s="24">
        <f>Table3[[#This Row],[Australia]]</f>
        <v>0</v>
      </c>
      <c r="AB89" s="44"/>
      <c r="AC89" s="24">
        <f>Table3[[#This Row],[Brazil]]</f>
        <v>40276</v>
      </c>
      <c r="AD89" s="44">
        <f t="shared" si="230"/>
        <v>4.0696622826283555</v>
      </c>
      <c r="AE89" s="40">
        <f>Table3[[#This Row],[Russia]]</f>
        <v>6532</v>
      </c>
      <c r="AF89" s="44">
        <f t="shared" si="231"/>
        <v>2.7367096571248819</v>
      </c>
      <c r="AG89" s="40">
        <f>Table3[[#This Row],[Turkey]]</f>
        <v>4763</v>
      </c>
      <c r="AH89" s="44">
        <f t="shared" si="232"/>
        <v>0.35819637589549091</v>
      </c>
    </row>
    <row r="90" spans="2:34" x14ac:dyDescent="0.3">
      <c r="B90" s="4">
        <v>43994</v>
      </c>
      <c r="C90" s="42">
        <f>Table3[[#This Row],[China]]</f>
        <v>4634</v>
      </c>
      <c r="D90" s="14">
        <f t="shared" si="218"/>
        <v>0</v>
      </c>
      <c r="E90" s="42">
        <f>Table3[[#This Row],[Italy]]</f>
        <v>34223</v>
      </c>
      <c r="F90" s="14">
        <f t="shared" si="219"/>
        <v>0.16390083999180496</v>
      </c>
      <c r="G90" s="41">
        <f>Table3[[#This Row],[Spain]]</f>
        <v>27136</v>
      </c>
      <c r="H90" s="18">
        <f t="shared" si="220"/>
        <v>0</v>
      </c>
      <c r="I90" s="41">
        <f>Table3[[#This Row],[USA]]</f>
        <v>116394</v>
      </c>
      <c r="J90" s="18">
        <f t="shared" si="221"/>
        <v>0.74872975616511872</v>
      </c>
      <c r="K90" s="41">
        <f>Table3[[#This Row],[France]]</f>
        <v>29346</v>
      </c>
      <c r="L90" s="18">
        <f t="shared" si="222"/>
        <v>9.2090453289675633E-2</v>
      </c>
      <c r="M90" s="41">
        <f>Table3[[#This Row],[Iran]]</f>
        <v>8659</v>
      </c>
      <c r="N90" s="18">
        <f t="shared" si="223"/>
        <v>0.87371854613233924</v>
      </c>
      <c r="O90" s="41">
        <f>Table3[[#This Row],[Germany]]</f>
        <v>8834</v>
      </c>
      <c r="P90" s="18">
        <f t="shared" si="224"/>
        <v>0</v>
      </c>
      <c r="Q90" s="41">
        <f>Table3[[#This Row],[South Korea]]</f>
        <v>277</v>
      </c>
      <c r="R90" s="18">
        <f t="shared" si="225"/>
        <v>0.36231884057971014</v>
      </c>
      <c r="S90" s="41">
        <f>Table3[[#This Row],[UK]]</f>
        <v>41481</v>
      </c>
      <c r="T90" s="18">
        <f t="shared" si="226"/>
        <v>0.4893529397514475</v>
      </c>
      <c r="U90" s="41">
        <f>Table3[[#This Row],[Canada]]</f>
        <v>8048</v>
      </c>
      <c r="V90" s="18">
        <f t="shared" si="227"/>
        <v>0.65032516258129069</v>
      </c>
      <c r="W90" s="41">
        <f>Table3[[#This Row],[India ]]</f>
        <v>8890</v>
      </c>
      <c r="X90" s="16">
        <f t="shared" si="228"/>
        <v>4.6128500823723231</v>
      </c>
      <c r="Y90" s="24">
        <f>Table3[[#This Row],[Japan]]</f>
        <v>925</v>
      </c>
      <c r="Z90" s="44">
        <f t="shared" si="229"/>
        <v>0.32537960954446854</v>
      </c>
      <c r="AA90" s="24">
        <f>Table3[[#This Row],[Australia]]</f>
        <v>0</v>
      </c>
      <c r="AB90" s="44"/>
      <c r="AC90" s="24">
        <f>Table3[[#This Row],[Brazil]]</f>
        <v>41162</v>
      </c>
      <c r="AD90" s="44">
        <f t="shared" si="230"/>
        <v>2.1998212334889264</v>
      </c>
      <c r="AE90" s="40">
        <f>Table3[[#This Row],[Russia]]</f>
        <v>6715</v>
      </c>
      <c r="AF90" s="44">
        <f t="shared" si="231"/>
        <v>2.8015921616656461</v>
      </c>
      <c r="AG90" s="40">
        <f>Table3[[#This Row],[Turkey]]</f>
        <v>4778</v>
      </c>
      <c r="AH90" s="44">
        <f t="shared" si="232"/>
        <v>0.31492756665966826</v>
      </c>
    </row>
    <row r="91" spans="2:34" x14ac:dyDescent="0.3">
      <c r="B91" s="4">
        <v>43995</v>
      </c>
      <c r="C91" s="42">
        <f>Table3[[#This Row],[China]]</f>
        <v>4634</v>
      </c>
      <c r="D91" s="14">
        <f t="shared" si="218"/>
        <v>0</v>
      </c>
      <c r="E91" s="42">
        <f>Table3[[#This Row],[Italy]]</f>
        <v>34305</v>
      </c>
      <c r="F91" s="14">
        <f t="shared" si="219"/>
        <v>0.23960494404347954</v>
      </c>
      <c r="G91" s="41">
        <f>Table3[[#This Row],[Spain]]</f>
        <v>27136</v>
      </c>
      <c r="H91" s="18">
        <f t="shared" si="220"/>
        <v>0</v>
      </c>
      <c r="I91" s="41">
        <f>Table3[[#This Row],[USA]]</f>
        <v>117241</v>
      </c>
      <c r="J91" s="18">
        <f t="shared" si="221"/>
        <v>0.72770074058800283</v>
      </c>
      <c r="K91" s="41">
        <f>Table3[[#This Row],[France]]</f>
        <v>29398</v>
      </c>
      <c r="L91" s="18">
        <f t="shared" si="222"/>
        <v>0.17719621072718597</v>
      </c>
      <c r="M91" s="41">
        <f>Table3[[#This Row],[Iran]]</f>
        <v>8730</v>
      </c>
      <c r="N91" s="18">
        <f t="shared" si="223"/>
        <v>0.81995611502482957</v>
      </c>
      <c r="O91" s="41">
        <f>Table3[[#This Row],[Germany]]</f>
        <v>8876</v>
      </c>
      <c r="P91" s="18">
        <f t="shared" si="224"/>
        <v>0.47543581616481778</v>
      </c>
      <c r="Q91" s="41">
        <f>Table3[[#This Row],[South Korea]]</f>
        <v>277</v>
      </c>
      <c r="R91" s="18">
        <f t="shared" si="225"/>
        <v>0</v>
      </c>
      <c r="S91" s="41">
        <f>Table3[[#This Row],[UK]]</f>
        <v>41662</v>
      </c>
      <c r="T91" s="18">
        <f t="shared" si="226"/>
        <v>0.43634435042549596</v>
      </c>
      <c r="U91" s="41">
        <f>Table3[[#This Row],[Canada]]</f>
        <v>8105</v>
      </c>
      <c r="V91" s="18">
        <f t="shared" si="227"/>
        <v>0.70825049701789267</v>
      </c>
      <c r="W91" s="41">
        <f>Table3[[#This Row],[India ]]</f>
        <v>9205</v>
      </c>
      <c r="X91" s="16">
        <f t="shared" si="228"/>
        <v>3.5433070866141732</v>
      </c>
      <c r="Y91" s="24">
        <f>Table3[[#This Row],[Japan]]</f>
        <v>927</v>
      </c>
      <c r="Z91" s="44">
        <f t="shared" si="229"/>
        <v>0.21621621621621623</v>
      </c>
      <c r="AA91" s="24">
        <f>Table3[[#This Row],[Australia]]</f>
        <v>0</v>
      </c>
      <c r="AB91" s="44"/>
      <c r="AC91" s="24">
        <f>Table3[[#This Row],[Brazil]]</f>
        <v>42055</v>
      </c>
      <c r="AD91" s="44">
        <f t="shared" si="230"/>
        <v>2.1694767018123513</v>
      </c>
      <c r="AE91" s="40">
        <f>Table3[[#This Row],[Russia]]</f>
        <v>6829</v>
      </c>
      <c r="AF91" s="44">
        <f t="shared" si="231"/>
        <v>1.697691734921817</v>
      </c>
      <c r="AG91" s="40">
        <f>Table3[[#This Row],[Turkey]]</f>
        <v>4792</v>
      </c>
      <c r="AH91" s="44">
        <f t="shared" si="232"/>
        <v>0.2930096274591879</v>
      </c>
    </row>
    <row r="92" spans="2:34" x14ac:dyDescent="0.3">
      <c r="B92" s="4">
        <v>43996</v>
      </c>
      <c r="C92" s="42">
        <f>Table3[[#This Row],[China]]</f>
        <v>4634</v>
      </c>
      <c r="D92" s="14">
        <f>((C92-C91)/C91)*100</f>
        <v>0</v>
      </c>
      <c r="E92" s="42">
        <f>Table3[[#This Row],[Italy]]</f>
        <v>34345</v>
      </c>
      <c r="F92" s="14">
        <f>((E92-E91)/E91)*100</f>
        <v>0.11660107855997667</v>
      </c>
      <c r="G92" s="41">
        <f>Table3[[#This Row],[Spain]]</f>
        <v>27136</v>
      </c>
      <c r="H92" s="18">
        <f>((G92-G91)/G91)*100</f>
        <v>0</v>
      </c>
      <c r="I92" s="41">
        <f>Table3[[#This Row],[USA]]</f>
        <v>117649</v>
      </c>
      <c r="J92" s="18">
        <f>((I92-I91)/I91)*100</f>
        <v>0.34800112588599552</v>
      </c>
      <c r="K92" s="41">
        <f>Table3[[#This Row],[France]]</f>
        <v>29398</v>
      </c>
      <c r="L92" s="18">
        <f>((K92-K91)/K91)*100</f>
        <v>0</v>
      </c>
      <c r="M92" s="41">
        <f>Table3[[#This Row],[Iran]]</f>
        <v>8837</v>
      </c>
      <c r="N92" s="18">
        <f>((M92-M91)/M91)*100</f>
        <v>1.2256586483390608</v>
      </c>
      <c r="O92" s="41">
        <f>Table3[[#This Row],[Germany]]</f>
        <v>8876</v>
      </c>
      <c r="P92" s="18">
        <f>((O92-O91)/O91)*100</f>
        <v>0</v>
      </c>
      <c r="Q92" s="41">
        <f>Table3[[#This Row],[South Korea]]</f>
        <v>277</v>
      </c>
      <c r="R92" s="18">
        <f>((Q92-Q91)/Q91)*100</f>
        <v>0</v>
      </c>
      <c r="S92" s="41">
        <f>Table3[[#This Row],[UK]]</f>
        <v>41698</v>
      </c>
      <c r="T92" s="18">
        <f>((S92-S91)/S91)*100</f>
        <v>8.6409677883922995E-2</v>
      </c>
      <c r="U92" s="41">
        <f>Table3[[#This Row],[Canada]]</f>
        <v>8146</v>
      </c>
      <c r="V92" s="18">
        <f>((U92-U91)/U91)*100</f>
        <v>0.50586057988895738</v>
      </c>
      <c r="W92" s="41">
        <f>Table3[[#This Row],[India ]]</f>
        <v>9520</v>
      </c>
      <c r="X92" s="16">
        <f>((W92-W91)/W91)*100</f>
        <v>3.4220532319391634</v>
      </c>
      <c r="Y92" s="24">
        <f>Table3[[#This Row],[Japan]]</f>
        <v>927</v>
      </c>
      <c r="Z92" s="44">
        <f>((Y92-Y91)/Y91)*100</f>
        <v>0</v>
      </c>
      <c r="AA92" s="24">
        <f>Table3[[#This Row],[Australia]]</f>
        <v>0</v>
      </c>
      <c r="AB92" s="44"/>
      <c r="AC92" s="24">
        <f>Table3[[#This Row],[Brazil]]</f>
        <v>42837</v>
      </c>
      <c r="AD92" s="44">
        <f>((AC92-AC91)/AC91)*100</f>
        <v>1.8594697420045179</v>
      </c>
      <c r="AE92" s="40">
        <f>Table3[[#This Row],[Russia]]</f>
        <v>6948</v>
      </c>
      <c r="AF92" s="44">
        <f t="shared" si="231"/>
        <v>1.7425684580465661</v>
      </c>
      <c r="AG92" s="40">
        <f>Table3[[#This Row],[Turkey]]</f>
        <v>4807</v>
      </c>
      <c r="AH92" s="44">
        <f t="shared" si="232"/>
        <v>0.31302170283806346</v>
      </c>
    </row>
    <row r="93" spans="2:34" x14ac:dyDescent="0.3">
      <c r="B93" s="4">
        <v>43997</v>
      </c>
      <c r="C93" s="42">
        <f>Table3[[#This Row],[China]]</f>
        <v>4634</v>
      </c>
      <c r="D93" s="14">
        <f>((C93-C92)/C92)*100</f>
        <v>0</v>
      </c>
      <c r="E93" s="42">
        <f>Table3[[#This Row],[Italy]]</f>
        <v>34371</v>
      </c>
      <c r="F93" s="14">
        <f>((E93-E92)/E92)*100</f>
        <v>7.570243121269471E-2</v>
      </c>
      <c r="G93" s="41">
        <f>Table3[[#This Row],[Spain]]</f>
        <v>27136</v>
      </c>
      <c r="H93" s="18">
        <f>((G93-G92)/G92)*100</f>
        <v>0</v>
      </c>
      <c r="I93" s="41">
        <f>Table3[[#This Row],[USA]]</f>
        <v>118003</v>
      </c>
      <c r="J93" s="18">
        <f>((I93-I92)/I92)*100</f>
        <v>0.30089503523191868</v>
      </c>
      <c r="K93" s="41">
        <f>Table3[[#This Row],[France]]</f>
        <v>29407</v>
      </c>
      <c r="L93" s="18">
        <f>((K93-K92)/K92)*100</f>
        <v>3.0614327505272466E-2</v>
      </c>
      <c r="M93" s="41">
        <f>Table3[[#This Row],[Iran]]</f>
        <v>8950</v>
      </c>
      <c r="N93" s="18">
        <f>((M93-M92)/M92)*100</f>
        <v>1.278714495869639</v>
      </c>
      <c r="O93" s="41">
        <f>Table3[[#This Row],[Germany]]</f>
        <v>8879</v>
      </c>
      <c r="P93" s="18">
        <f>((O93-O92)/O92)*100</f>
        <v>3.3799008562415501E-2</v>
      </c>
      <c r="Q93" s="41">
        <f>Table3[[#This Row],[South Korea]]</f>
        <v>277</v>
      </c>
      <c r="R93" s="18">
        <f>((Q93-Q92)/Q92)*100</f>
        <v>0</v>
      </c>
      <c r="S93" s="41">
        <f>Table3[[#This Row],[UK]]</f>
        <v>41736</v>
      </c>
      <c r="T93" s="18">
        <f>((S93-S92)/S92)*100</f>
        <v>9.1131469135210322E-2</v>
      </c>
      <c r="U93" s="41">
        <f>Table3[[#This Row],[Canada]]</f>
        <v>8174</v>
      </c>
      <c r="V93" s="18">
        <f>((U93-U92)/U92)*100</f>
        <v>0.34372698256813161</v>
      </c>
      <c r="W93" s="41">
        <f>Table3[[#This Row],[India ]]</f>
        <v>9914</v>
      </c>
      <c r="X93" s="16">
        <f>((W93-W92)/W92)*100</f>
        <v>4.1386554621848735</v>
      </c>
      <c r="Y93" s="24">
        <f>Table3[[#This Row],[Japan]]</f>
        <v>927</v>
      </c>
      <c r="Z93" s="44">
        <f>((Y93-Y92)/Y92)*100</f>
        <v>0</v>
      </c>
      <c r="AA93" s="24">
        <f>Table3[[#This Row],[Australia]]</f>
        <v>0</v>
      </c>
      <c r="AB93" s="44"/>
      <c r="AC93" s="24">
        <f>Table3[[#This Row],[Brazil]]</f>
        <v>43485</v>
      </c>
      <c r="AD93" s="44">
        <f>((AC93-AC92)/AC92)*100</f>
        <v>1.5127109741578542</v>
      </c>
      <c r="AE93" s="40">
        <f>Table3[[#This Row],[Russia]]</f>
        <v>7091</v>
      </c>
      <c r="AF93" s="44">
        <f>((AE93-AE92)/AE92)*100</f>
        <v>2.0581462291306853</v>
      </c>
      <c r="AG93" s="40">
        <f>Table3[[#This Row],[Turkey]]</f>
        <v>4825</v>
      </c>
      <c r="AH93" s="44">
        <f>((AG93-AG92)/AG92)*100</f>
        <v>0.37445392136467648</v>
      </c>
    </row>
    <row r="94" spans="2:34" x14ac:dyDescent="0.3">
      <c r="B94" s="4">
        <v>43998</v>
      </c>
      <c r="C94" s="42">
        <f>Table3[[#This Row],[China]]</f>
        <v>4634</v>
      </c>
      <c r="D94" s="14">
        <f>((C94-C93)/C93)*100</f>
        <v>0</v>
      </c>
      <c r="E94" s="42">
        <f>Table3[[#This Row],[Italy]]</f>
        <v>34405</v>
      </c>
      <c r="F94" s="14">
        <f>((E94-E93)/E93)*100</f>
        <v>9.8920601670012515E-2</v>
      </c>
      <c r="G94" s="41">
        <f>Table3[[#This Row],[Spain]]</f>
        <v>27136</v>
      </c>
      <c r="H94" s="18">
        <f>((G94-G93)/G93)*100</f>
        <v>0</v>
      </c>
      <c r="I94" s="41">
        <f>Table3[[#This Row],[USA]]</f>
        <v>118703</v>
      </c>
      <c r="J94" s="18">
        <f>((I94-I93)/I93)*100</f>
        <v>0.59320525749345354</v>
      </c>
      <c r="K94" s="41">
        <f>Table3[[#This Row],[France]]</f>
        <v>29436</v>
      </c>
      <c r="L94" s="18">
        <f>((K94-K93)/K93)*100</f>
        <v>9.8615975788077667E-2</v>
      </c>
      <c r="M94" s="41">
        <f>Table3[[#This Row],[Iran]]</f>
        <v>9065</v>
      </c>
      <c r="N94" s="18">
        <f>((M94-M93)/M93)*100</f>
        <v>1.2849162011173185</v>
      </c>
      <c r="O94" s="41">
        <f>Table3[[#This Row],[Germany]]</f>
        <v>8892</v>
      </c>
      <c r="P94" s="18">
        <f>((O94-O93)/O93)*100</f>
        <v>0.14641288433382138</v>
      </c>
      <c r="Q94" s="41">
        <f>Table3[[#This Row],[South Korea]]</f>
        <v>278</v>
      </c>
      <c r="R94" s="18">
        <f>((Q94-Q93)/Q93)*100</f>
        <v>0.36101083032490977</v>
      </c>
      <c r="S94" s="41">
        <f>Table3[[#This Row],[UK]]</f>
        <v>41969</v>
      </c>
      <c r="T94" s="18">
        <f>((S94-S93)/S93)*100</f>
        <v>0.55827103699444125</v>
      </c>
      <c r="U94" s="41">
        <f>Table3[[#This Row],[Canada]]</f>
        <v>8213</v>
      </c>
      <c r="V94" s="18">
        <f>((U94-U93)/U93)*100</f>
        <v>0.47712258380229994</v>
      </c>
      <c r="W94" s="41">
        <f>Table3[[#This Row],[India ]]</f>
        <v>11882</v>
      </c>
      <c r="X94" s="16">
        <f>((W94-W93)/W93)*100</f>
        <v>19.850716158967117</v>
      </c>
      <c r="Y94" s="24">
        <f>Table3[[#This Row],[Japan]]</f>
        <v>934</v>
      </c>
      <c r="Z94" s="44">
        <f>((Y94-Y93)/Y93)*100</f>
        <v>0.75512405609492994</v>
      </c>
      <c r="AA94" s="24">
        <f>Table3[[#This Row],[Australia]]</f>
        <v>0</v>
      </c>
      <c r="AB94" s="44"/>
      <c r="AC94" s="24">
        <f>Table3[[#This Row],[Brazil]]</f>
        <v>44657</v>
      </c>
      <c r="AD94" s="44">
        <f>((AC94-AC93)/AC93)*100</f>
        <v>2.6951822467517537</v>
      </c>
      <c r="AE94" s="40">
        <f>Table3[[#This Row],[Russia]]</f>
        <v>7284</v>
      </c>
      <c r="AF94" s="44">
        <f>((AE94-AE93)/AE93)*100</f>
        <v>2.7217599774361867</v>
      </c>
      <c r="AG94" s="40">
        <f>Table3[[#This Row],[Turkey]]</f>
        <v>4842</v>
      </c>
      <c r="AH94" s="44">
        <f>((AG94-AG93)/AG93)*100</f>
        <v>0.35233160621761661</v>
      </c>
    </row>
    <row r="95" spans="2:34" x14ac:dyDescent="0.3">
      <c r="B95" s="4">
        <v>43999</v>
      </c>
      <c r="C95" s="42">
        <f>Table3[[#This Row],[China]]</f>
        <v>4634</v>
      </c>
      <c r="D95" s="14">
        <f>((C95-C94)/C94)*100</f>
        <v>0</v>
      </c>
      <c r="E95" s="42">
        <f>Table3[[#This Row],[Italy]]</f>
        <v>34448</v>
      </c>
      <c r="F95" s="14">
        <f>((E95-E94)/E94)*100</f>
        <v>0.12498183403575062</v>
      </c>
      <c r="G95" s="41">
        <f>Table3[[#This Row],[Spain]]</f>
        <v>27136</v>
      </c>
      <c r="H95" s="18">
        <f>((G95-G94)/G94)*100</f>
        <v>0</v>
      </c>
      <c r="I95" s="41">
        <f>Table3[[#This Row],[USA]]</f>
        <v>119453</v>
      </c>
      <c r="J95" s="18">
        <f>((I95-I94)/I94)*100</f>
        <v>0.63182901864316821</v>
      </c>
      <c r="K95" s="41">
        <f>Table3[[#This Row],[France]]</f>
        <v>29547</v>
      </c>
      <c r="L95" s="18">
        <f>((K95-K94)/K94)*100</f>
        <v>0.37708927843456991</v>
      </c>
      <c r="M95" s="41">
        <f>Table3[[#This Row],[Iran]]</f>
        <v>9185</v>
      </c>
      <c r="N95" s="18">
        <f>((M95-M94)/M94)*100</f>
        <v>1.3237727523441809</v>
      </c>
      <c r="O95" s="41">
        <f>Table3[[#This Row],[Germany]]</f>
        <v>8931</v>
      </c>
      <c r="P95" s="18">
        <f>((O95-O94)/O94)*100</f>
        <v>0.43859649122807015</v>
      </c>
      <c r="Q95" s="41">
        <f>Table3[[#This Row],[South Korea]]</f>
        <v>279</v>
      </c>
      <c r="R95" s="18">
        <f>((Q95-Q94)/Q94)*100</f>
        <v>0.35971223021582738</v>
      </c>
      <c r="S95" s="41">
        <f>Table3[[#This Row],[UK]]</f>
        <v>42153</v>
      </c>
      <c r="T95" s="18">
        <f>((S95-S94)/S94)*100</f>
        <v>0.43841883294812839</v>
      </c>
      <c r="U95" s="41">
        <f>Table3[[#This Row],[Canada]]</f>
        <v>8254</v>
      </c>
      <c r="V95" s="18">
        <f>((U95-U94)/U94)*100</f>
        <v>0.499208571776452</v>
      </c>
      <c r="W95" s="41">
        <f>Table3[[#This Row],[India ]]</f>
        <v>12065</v>
      </c>
      <c r="X95" s="16">
        <f>((W95-W94)/W94)*100</f>
        <v>1.5401447567749538</v>
      </c>
      <c r="Y95" s="24">
        <f>Table3[[#This Row],[Japan]]</f>
        <v>934</v>
      </c>
      <c r="Z95" s="44">
        <f>((Y95-Y94)/Y94)*100</f>
        <v>0</v>
      </c>
      <c r="AA95" s="24">
        <f>Table3[[#This Row],[Australia]]</f>
        <v>0</v>
      </c>
      <c r="AB95" s="44"/>
      <c r="AC95" s="24">
        <f>Table3[[#This Row],[Brazil]]</f>
        <v>45585</v>
      </c>
      <c r="AD95" s="44">
        <f>((AC95-AC94)/AC94)*100</f>
        <v>2.0780616700629242</v>
      </c>
      <c r="AE95" s="40">
        <f>Table3[[#This Row],[Russia]]</f>
        <v>7478</v>
      </c>
      <c r="AF95" s="44">
        <f>((AE95-AE94)/AE94)*100</f>
        <v>2.6633717737506868</v>
      </c>
      <c r="AG95" s="40">
        <f>Table3[[#This Row],[Turkey]]</f>
        <v>4861</v>
      </c>
      <c r="AH95" s="44">
        <f>((AG95-AG94)/AG94)*100</f>
        <v>0.39239983477901696</v>
      </c>
    </row>
    <row r="96" spans="2:34" x14ac:dyDescent="0.3">
      <c r="B96" s="4">
        <v>44000</v>
      </c>
      <c r="C96" s="42">
        <f>Table3[[#This Row],[China]]</f>
        <v>4634</v>
      </c>
      <c r="D96" s="14">
        <f>((C96-C95)/C95)*100</f>
        <v>0</v>
      </c>
      <c r="E96" s="42">
        <f>Table3[[#This Row],[Italy]]</f>
        <v>34514</v>
      </c>
      <c r="F96" s="14">
        <f>((E96-E95)/E95)*100</f>
        <v>0.19159312587087785</v>
      </c>
      <c r="G96" s="41">
        <f>Table3[[#This Row],[Spain]]</f>
        <v>27136</v>
      </c>
      <c r="H96" s="18">
        <f>((G96-G95)/G95)*100</f>
        <v>0</v>
      </c>
      <c r="I96" s="41">
        <f>Table3[[#This Row],[USA]]</f>
        <v>120240</v>
      </c>
      <c r="J96" s="18">
        <f>((I96-I95)/I95)*100</f>
        <v>0.65883652984855967</v>
      </c>
      <c r="K96" s="41">
        <f>Table3[[#This Row],[France]]</f>
        <v>29575</v>
      </c>
      <c r="L96" s="18">
        <f>((K96-K95)/K95)*100</f>
        <v>9.4764273868751484E-2</v>
      </c>
      <c r="M96" s="41">
        <f>Table3[[#This Row],[Iran]]</f>
        <v>9272</v>
      </c>
      <c r="N96" s="18">
        <f>((M96-M95)/M95)*100</f>
        <v>0.94719651605879152</v>
      </c>
      <c r="O96" s="41">
        <f>Table3[[#This Row],[Germany]]</f>
        <v>8936</v>
      </c>
      <c r="P96" s="18">
        <f>((O96-O95)/O95)*100</f>
        <v>5.5984772141977376E-2</v>
      </c>
      <c r="Q96" s="41">
        <f>Table3[[#This Row],[South Korea]]</f>
        <v>280</v>
      </c>
      <c r="R96" s="18">
        <f>((Q96-Q95)/Q95)*100</f>
        <v>0.35842293906810035</v>
      </c>
      <c r="S96" s="41">
        <f>Table3[[#This Row],[UK]]</f>
        <v>42288</v>
      </c>
      <c r="T96" s="18">
        <f>((S96-S95)/S95)*100</f>
        <v>0.32026190306739732</v>
      </c>
      <c r="U96" s="41">
        <f>Table3[[#This Row],[Canada]]</f>
        <v>8299</v>
      </c>
      <c r="V96" s="18">
        <f>((U96-U95)/U95)*100</f>
        <v>0.54519021080688146</v>
      </c>
      <c r="W96" s="41">
        <f>Table3[[#This Row],[India ]]</f>
        <v>12539</v>
      </c>
      <c r="X96" s="16">
        <f>((W96-W95)/W95)*100</f>
        <v>3.928719436386241</v>
      </c>
      <c r="Y96" s="24">
        <f>Table3[[#This Row],[Japan]]</f>
        <v>935</v>
      </c>
      <c r="Z96" s="44">
        <f>((Y96-Y95)/Y95)*100</f>
        <v>0.10706638115631692</v>
      </c>
      <c r="AA96" s="24">
        <f>Table3[[#This Row],[Australia]]</f>
        <v>0</v>
      </c>
      <c r="AB96" s="44"/>
      <c r="AC96" s="24">
        <f>Table3[[#This Row],[Brazil]]</f>
        <v>46842</v>
      </c>
      <c r="AD96" s="44">
        <f>((AC96-AC95)/AC95)*100</f>
        <v>2.7574860151365579</v>
      </c>
      <c r="AE96" s="40">
        <f>Table3[[#This Row],[Russia]]</f>
        <v>7660</v>
      </c>
      <c r="AF96" s="44">
        <f>((AE96-AE95)/AE95)*100</f>
        <v>2.4338058304359453</v>
      </c>
      <c r="AG96" s="40">
        <f>Table3[[#This Row],[Turkey]]</f>
        <v>4882</v>
      </c>
      <c r="AH96" s="44">
        <f>((AG96-AG95)/AG95)*100</f>
        <v>0.43200987451141742</v>
      </c>
    </row>
    <row r="97" spans="2:34" x14ac:dyDescent="0.3">
      <c r="B97" s="4">
        <v>44001</v>
      </c>
      <c r="C97" s="42">
        <f>Table3[[#This Row],[China]]</f>
        <v>4634</v>
      </c>
      <c r="D97" s="14">
        <f t="shared" ref="D97:D99" si="233">((C97-C96)/C96)*100</f>
        <v>0</v>
      </c>
      <c r="E97" s="42">
        <f>Table3[[#This Row],[Italy]]</f>
        <v>34514</v>
      </c>
      <c r="F97" s="14">
        <f t="shared" ref="F97:F99" si="234">((E97-E96)/E96)*100</f>
        <v>0</v>
      </c>
      <c r="G97" s="41">
        <f>Table3[[#This Row],[Spain]]</f>
        <v>28315</v>
      </c>
      <c r="H97" s="18">
        <f t="shared" ref="H97:H99" si="235">((G97-G96)/G96)*100</f>
        <v>4.344781839622641</v>
      </c>
      <c r="I97" s="41">
        <f>Table3[[#This Row],[USA]]</f>
        <v>121024</v>
      </c>
      <c r="J97" s="18">
        <f t="shared" ref="J97:J99" si="236">((I97-I96)/I96)*100</f>
        <v>0.65202927478376582</v>
      </c>
      <c r="K97" s="41">
        <f>Table3[[#This Row],[France]]</f>
        <v>29603</v>
      </c>
      <c r="L97" s="18">
        <f t="shared" ref="L97:L99" si="237">((K97-K96)/K96)*100</f>
        <v>9.4674556213017749E-2</v>
      </c>
      <c r="M97" s="41">
        <f>Table3[[#This Row],[Iran]]</f>
        <v>9392</v>
      </c>
      <c r="N97" s="18">
        <f t="shared" ref="N97:N99" si="238">((M97-M96)/M96)*100</f>
        <v>1.2942191544434858</v>
      </c>
      <c r="O97" s="41">
        <f>Table3[[#This Row],[Germany]]</f>
        <v>8966</v>
      </c>
      <c r="P97" s="18">
        <f t="shared" ref="P97:P99" si="239">((O97-O96)/O96)*100</f>
        <v>0.33572068039391223</v>
      </c>
      <c r="Q97" s="41">
        <f>Table3[[#This Row],[South Korea]]</f>
        <v>280</v>
      </c>
      <c r="R97" s="18">
        <f t="shared" ref="R97:R99" si="240">((Q97-Q96)/Q96)*100</f>
        <v>0</v>
      </c>
      <c r="S97" s="41">
        <f>Table3[[#This Row],[UK]]</f>
        <v>42461</v>
      </c>
      <c r="T97" s="18">
        <f t="shared" ref="T97:T99" si="241">((S97-S96)/S96)*100</f>
        <v>0.40909950813469542</v>
      </c>
      <c r="U97" s="41">
        <f>Table3[[#This Row],[Canada]]</f>
        <v>8346</v>
      </c>
      <c r="V97" s="18">
        <f t="shared" ref="V97:V99" si="242">((U97-U96)/U96)*100</f>
        <v>0.56633329316785153</v>
      </c>
      <c r="W97" s="41">
        <f>Table3[[#This Row],[India ]]</f>
        <v>12904</v>
      </c>
      <c r="X97" s="16">
        <f t="shared" ref="X97:X99" si="243">((W97-W96)/W96)*100</f>
        <v>2.9109179360395565</v>
      </c>
      <c r="Y97" s="24">
        <f>Table3[[#This Row],[Japan]]</f>
        <v>937</v>
      </c>
      <c r="Z97" s="44">
        <f t="shared" ref="Z97:Z99" si="244">((Y97-Y96)/Y96)*100</f>
        <v>0.21390374331550802</v>
      </c>
      <c r="AA97" s="24">
        <f>Table3[[#This Row],[Australia]]</f>
        <v>0</v>
      </c>
      <c r="AB97" s="44"/>
      <c r="AC97" s="24">
        <f>Table3[[#This Row],[Brazil]]</f>
        <v>48427</v>
      </c>
      <c r="AD97" s="44">
        <f t="shared" ref="AD97:AD99" si="245">((AC97-AC96)/AC96)*100</f>
        <v>3.3837154690235258</v>
      </c>
      <c r="AE97" s="40">
        <f>Table3[[#This Row],[Russia]]</f>
        <v>7841</v>
      </c>
      <c r="AF97" s="44">
        <f t="shared" ref="AF97:AF99" si="246">((AE97-AE96)/AE96)*100</f>
        <v>2.3629242819843341</v>
      </c>
      <c r="AG97" s="40">
        <f>Table3[[#This Row],[Turkey]]</f>
        <v>4905</v>
      </c>
      <c r="AH97" s="44">
        <f t="shared" ref="AH97:AH99" si="247">((AG97-AG96)/AG96)*100</f>
        <v>0.47111839410077838</v>
      </c>
    </row>
    <row r="98" spans="2:34" x14ac:dyDescent="0.3">
      <c r="B98" s="4">
        <v>44002</v>
      </c>
      <c r="C98" s="42">
        <f>Table3[[#This Row],[China]]</f>
        <v>4634</v>
      </c>
      <c r="D98" s="14">
        <f t="shared" si="233"/>
        <v>0</v>
      </c>
      <c r="E98" s="42">
        <f>Table3[[#This Row],[Italy]]</f>
        <v>34610</v>
      </c>
      <c r="F98" s="43">
        <f t="shared" si="234"/>
        <v>0.27814799791389</v>
      </c>
      <c r="G98" s="41">
        <f>Table3[[#This Row],[Spain]]</f>
        <v>28322</v>
      </c>
      <c r="H98" s="36">
        <f t="shared" si="235"/>
        <v>2.4721878862793575E-2</v>
      </c>
      <c r="I98" s="41">
        <f>Table3[[#This Row],[USA]]</f>
        <v>121652</v>
      </c>
      <c r="J98" s="36">
        <f t="shared" si="236"/>
        <v>0.5189053410893707</v>
      </c>
      <c r="K98" s="41">
        <f>Table3[[#This Row],[France]]</f>
        <v>29617</v>
      </c>
      <c r="L98" s="36">
        <f t="shared" si="237"/>
        <v>4.7292504138094112E-2</v>
      </c>
      <c r="M98" s="41">
        <f>Table3[[#This Row],[Iran]]</f>
        <v>9507</v>
      </c>
      <c r="N98" s="36">
        <f t="shared" si="238"/>
        <v>1.2244463373083476</v>
      </c>
      <c r="O98" s="41">
        <f>Table3[[#This Row],[Germany]]</f>
        <v>8967</v>
      </c>
      <c r="P98" s="36">
        <f t="shared" si="239"/>
        <v>1.1153245594467991E-2</v>
      </c>
      <c r="Q98" s="41">
        <f>Table3[[#This Row],[South Korea]]</f>
        <v>280</v>
      </c>
      <c r="R98" s="36">
        <f t="shared" si="240"/>
        <v>0</v>
      </c>
      <c r="S98" s="41">
        <f>Table3[[#This Row],[UK]]</f>
        <v>42589</v>
      </c>
      <c r="T98" s="36">
        <f t="shared" si="241"/>
        <v>0.30145309813711407</v>
      </c>
      <c r="U98" s="41">
        <f>Table3[[#This Row],[Canada]]</f>
        <v>8410</v>
      </c>
      <c r="V98" s="36">
        <f t="shared" si="242"/>
        <v>0.76683441169422484</v>
      </c>
      <c r="W98" s="41">
        <f>Table3[[#This Row],[India ]]</f>
        <v>13269</v>
      </c>
      <c r="X98" s="16">
        <f t="shared" si="243"/>
        <v>2.828580285182889</v>
      </c>
      <c r="Y98" s="24">
        <f>Table3[[#This Row],[Japan]]</f>
        <v>954</v>
      </c>
      <c r="Z98" s="44">
        <f t="shared" si="244"/>
        <v>1.8143009605122731</v>
      </c>
      <c r="AA98" s="24">
        <f>Table3[[#This Row],[Australia]]</f>
        <v>0</v>
      </c>
      <c r="AB98" s="44"/>
      <c r="AC98" s="24">
        <f>Table3[[#This Row],[Brazil]]</f>
        <v>49156</v>
      </c>
      <c r="AD98" s="44">
        <f t="shared" si="245"/>
        <v>1.5053585809569041</v>
      </c>
      <c r="AE98" s="40">
        <f>Table3[[#This Row],[Russia]]</f>
        <v>8002</v>
      </c>
      <c r="AF98" s="44">
        <f t="shared" si="246"/>
        <v>2.0533095268460655</v>
      </c>
      <c r="AG98" s="40">
        <f>Table3[[#This Row],[Turkey]]</f>
        <v>4927</v>
      </c>
      <c r="AH98" s="44">
        <f t="shared" si="247"/>
        <v>0.44852191641182465</v>
      </c>
    </row>
    <row r="99" spans="2:34" x14ac:dyDescent="0.3">
      <c r="B99" s="4">
        <v>44003</v>
      </c>
      <c r="C99" s="42">
        <f>Table3[[#This Row],[China]]</f>
        <v>4634</v>
      </c>
      <c r="D99" s="14">
        <f t="shared" si="233"/>
        <v>0</v>
      </c>
      <c r="E99" s="42">
        <f>Table3[[#This Row],[Italy]]</f>
        <v>34634</v>
      </c>
      <c r="F99" s="43">
        <f t="shared" si="234"/>
        <v>6.9344120196475012E-2</v>
      </c>
      <c r="G99" s="41">
        <f>Table3[[#This Row],[Spain]]</f>
        <v>28323</v>
      </c>
      <c r="H99" s="36">
        <f t="shared" si="235"/>
        <v>3.5308240943436198E-3</v>
      </c>
      <c r="I99" s="41">
        <f>Table3[[#This Row],[USA]]</f>
        <v>122127</v>
      </c>
      <c r="J99" s="36">
        <f t="shared" si="236"/>
        <v>0.39045802781705191</v>
      </c>
      <c r="K99" s="41">
        <f>Table3[[#This Row],[France]]</f>
        <v>29633</v>
      </c>
      <c r="L99" s="36">
        <f t="shared" si="237"/>
        <v>5.4023027315393185E-2</v>
      </c>
      <c r="M99" s="41">
        <f>Table3[[#This Row],[Iran]]</f>
        <v>9623</v>
      </c>
      <c r="N99" s="36">
        <f t="shared" si="238"/>
        <v>1.2201535710529086</v>
      </c>
      <c r="O99" s="41">
        <f>Table3[[#This Row],[Germany]]</f>
        <v>8967</v>
      </c>
      <c r="P99" s="36">
        <f t="shared" si="239"/>
        <v>0</v>
      </c>
      <c r="Q99" s="41">
        <f>Table3[[#This Row],[South Korea]]</f>
        <v>280</v>
      </c>
      <c r="R99" s="36">
        <f t="shared" si="240"/>
        <v>0</v>
      </c>
      <c r="S99" s="41">
        <f>Table3[[#This Row],[UK]]</f>
        <v>42632</v>
      </c>
      <c r="T99" s="36">
        <f t="shared" si="241"/>
        <v>0.10096503792058982</v>
      </c>
      <c r="U99" s="41">
        <f>Table3[[#This Row],[Canada]]</f>
        <v>8430</v>
      </c>
      <c r="V99" s="36">
        <f t="shared" si="242"/>
        <v>0.23781212841854932</v>
      </c>
      <c r="W99" s="41">
        <f>Table3[[#This Row],[India ]]</f>
        <v>13695</v>
      </c>
      <c r="X99" s="16">
        <f t="shared" si="243"/>
        <v>3.2104906172281256</v>
      </c>
      <c r="Y99" s="24">
        <f>Table3[[#This Row],[Japan]]</f>
        <v>955</v>
      </c>
      <c r="Z99" s="44">
        <f t="shared" si="244"/>
        <v>0.10482180293501049</v>
      </c>
      <c r="AA99" s="24">
        <f>Table3[[#This Row],[Australia]]</f>
        <v>0</v>
      </c>
      <c r="AB99" s="44"/>
      <c r="AC99" s="24">
        <f>Table3[[#This Row],[Brazil]]</f>
        <v>50182</v>
      </c>
      <c r="AD99" s="44">
        <f t="shared" si="245"/>
        <v>2.0872324843355847</v>
      </c>
      <c r="AE99" s="40">
        <f>Table3[[#This Row],[Russia]]</f>
        <v>8111</v>
      </c>
      <c r="AF99" s="44">
        <f t="shared" si="246"/>
        <v>1.3621594601349662</v>
      </c>
      <c r="AG99" s="40">
        <f>Table3[[#This Row],[Turkey]]</f>
        <v>4950</v>
      </c>
      <c r="AH99" s="44">
        <f t="shared" si="247"/>
        <v>0.46681550639334279</v>
      </c>
    </row>
    <row r="100" spans="2:34" x14ac:dyDescent="0.3">
      <c r="B100" s="4">
        <v>44004</v>
      </c>
      <c r="C100" s="42">
        <f>Table3[[#This Row],[China]]</f>
        <v>4634</v>
      </c>
      <c r="D100" s="14">
        <f t="shared" ref="D100:D106" si="248">((C100-C99)/C99)*100</f>
        <v>0</v>
      </c>
      <c r="E100" s="42">
        <f>Table3[[#This Row],[Italy]]</f>
        <v>34657</v>
      </c>
      <c r="F100" s="14">
        <f t="shared" ref="F100:F106" si="249">((E100-E99)/E99)*100</f>
        <v>6.6408731304498481E-2</v>
      </c>
      <c r="G100" s="41">
        <f>Table3[[#This Row],[Spain]]</f>
        <v>28324</v>
      </c>
      <c r="H100" s="18">
        <f t="shared" ref="H100:H106" si="250">((G100-G99)/G99)*100</f>
        <v>3.5306994315573918E-3</v>
      </c>
      <c r="I100" s="41">
        <f>Table3[[#This Row],[USA]]</f>
        <v>122374</v>
      </c>
      <c r="J100" s="18">
        <f t="shared" ref="J100:J106" si="251">((I100-I99)/I99)*100</f>
        <v>0.20224847904230844</v>
      </c>
      <c r="K100" s="41">
        <f>Table3[[#This Row],[France]]</f>
        <v>29640</v>
      </c>
      <c r="L100" s="18">
        <f t="shared" ref="L100:L106" si="252">((K100-K99)/K99)*100</f>
        <v>2.3622312961900583E-2</v>
      </c>
      <c r="M100" s="41">
        <f>Table3[[#This Row],[Iran]]</f>
        <v>9742</v>
      </c>
      <c r="N100" s="18">
        <f t="shared" ref="N100:N106" si="253">((M100-M99)/M99)*100</f>
        <v>1.2366205964875818</v>
      </c>
      <c r="O100" s="41">
        <f>Table3[[#This Row],[Germany]]</f>
        <v>8967</v>
      </c>
      <c r="P100" s="18">
        <f t="shared" ref="P100:P106" si="254">((O100-O99)/O99)*100</f>
        <v>0</v>
      </c>
      <c r="Q100" s="41">
        <f>Table3[[#This Row],[South Korea]]</f>
        <v>0</v>
      </c>
      <c r="R100" s="18"/>
      <c r="S100" s="41">
        <f>Table3[[#This Row],[UK]]</f>
        <v>42647</v>
      </c>
      <c r="T100" s="18">
        <f t="shared" ref="T100:T106" si="255">((S100-S99)/S99)*100</f>
        <v>3.5184837680615498E-2</v>
      </c>
      <c r="U100" s="41">
        <f>Table3[[#This Row],[Canada]]</f>
        <v>8433</v>
      </c>
      <c r="V100" s="18">
        <f t="shared" ref="V100:V106" si="256">((U100-U99)/U99)*100</f>
        <v>3.5587188612099648E-2</v>
      </c>
      <c r="W100" s="41">
        <f>Table3[[#This Row],[India ]]</f>
        <v>14015</v>
      </c>
      <c r="X100" s="16">
        <f t="shared" ref="X100:X106" si="257">((W100-W99)/W99)*100</f>
        <v>2.3366192040890836</v>
      </c>
      <c r="Y100" s="24">
        <f>Table3[[#This Row],[Japan]]</f>
        <v>955</v>
      </c>
      <c r="Z100" s="44">
        <f t="shared" ref="Z100:Z106" si="258">((Y100-Y99)/Y99)*100</f>
        <v>0</v>
      </c>
      <c r="AA100" s="24">
        <f>Table3[[#This Row],[Australia]]</f>
        <v>0</v>
      </c>
      <c r="AB100" s="44"/>
      <c r="AC100" s="24">
        <f>Table3[[#This Row],[Brazil]]</f>
        <v>50737</v>
      </c>
      <c r="AD100" s="44">
        <f t="shared" ref="AD100:AD106" si="259">((AC100-AC99)/AC99)*100</f>
        <v>1.1059742537164721</v>
      </c>
      <c r="AE100" s="40">
        <f>Table3[[#This Row],[Russia]]</f>
        <v>8206</v>
      </c>
      <c r="AF100" s="44">
        <f t="shared" ref="AF100:AF106" si="260">((AE100-AE99)/AE99)*100</f>
        <v>1.171248921218099</v>
      </c>
      <c r="AG100" s="40">
        <f>Table3[[#This Row],[Turkey]]</f>
        <v>4974</v>
      </c>
      <c r="AH100" s="44">
        <f t="shared" ref="AH100:AH106" si="261">((AG100-AG99)/AG99)*100</f>
        <v>0.48484848484848486</v>
      </c>
    </row>
    <row r="101" spans="2:34" x14ac:dyDescent="0.3">
      <c r="B101" s="4">
        <v>44005</v>
      </c>
      <c r="C101" s="42">
        <f>Table3[[#This Row],[China]]</f>
        <v>4634</v>
      </c>
      <c r="D101" s="14">
        <f t="shared" si="248"/>
        <v>0</v>
      </c>
      <c r="E101" s="42">
        <f>Table3[[#This Row],[Italy]]</f>
        <v>34675</v>
      </c>
      <c r="F101" s="14">
        <f t="shared" si="249"/>
        <v>5.1937559511786933E-2</v>
      </c>
      <c r="G101" s="41">
        <f>Table3[[#This Row],[Spain]]</f>
        <v>28325</v>
      </c>
      <c r="H101" s="18">
        <f t="shared" si="250"/>
        <v>3.5305747775737891E-3</v>
      </c>
      <c r="I101" s="41">
        <f>Table3[[#This Row],[USA]]</f>
        <v>123362</v>
      </c>
      <c r="J101" s="18">
        <f t="shared" si="251"/>
        <v>0.80736104074394888</v>
      </c>
      <c r="K101" s="41">
        <f>Table3[[#This Row],[France]]</f>
        <v>29720</v>
      </c>
      <c r="L101" s="18">
        <f t="shared" si="252"/>
        <v>0.26990553306342779</v>
      </c>
      <c r="M101" s="41">
        <f>Table3[[#This Row],[Iran]]</f>
        <v>9863</v>
      </c>
      <c r="N101" s="18">
        <f t="shared" si="253"/>
        <v>1.2420447546704989</v>
      </c>
      <c r="O101" s="41">
        <f>Table3[[#This Row],[Germany]]</f>
        <v>8975</v>
      </c>
      <c r="P101" s="18">
        <f t="shared" si="254"/>
        <v>8.9216014274562286E-2</v>
      </c>
      <c r="Q101" s="41">
        <f>Table3[[#This Row],[South Korea]]</f>
        <v>0</v>
      </c>
      <c r="R101" s="18"/>
      <c r="S101" s="41">
        <f>Table3[[#This Row],[UK]]</f>
        <v>42927</v>
      </c>
      <c r="T101" s="18">
        <f t="shared" si="255"/>
        <v>0.65655262972776518</v>
      </c>
      <c r="U101" s="41">
        <f>Table3[[#This Row],[Canada]]</f>
        <v>8453</v>
      </c>
      <c r="V101" s="18">
        <f t="shared" si="256"/>
        <v>0.23716352424997034</v>
      </c>
      <c r="W101" s="41">
        <f>Table3[[#This Row],[India ]]</f>
        <v>14483</v>
      </c>
      <c r="X101" s="16">
        <f t="shared" si="257"/>
        <v>3.3392793435604711</v>
      </c>
      <c r="Y101" s="24">
        <f>Table3[[#This Row],[Japan]]</f>
        <v>956</v>
      </c>
      <c r="Z101" s="44">
        <f t="shared" si="258"/>
        <v>0.10471204188481677</v>
      </c>
      <c r="AA101" s="24">
        <f>Table3[[#This Row],[Australia]]</f>
        <v>0</v>
      </c>
      <c r="AB101" s="44"/>
      <c r="AC101" s="24">
        <f>Table3[[#This Row],[Brazil]]</f>
        <v>51502</v>
      </c>
      <c r="AD101" s="44">
        <f t="shared" si="259"/>
        <v>1.5077753907404852</v>
      </c>
      <c r="AE101" s="40">
        <f>Table3[[#This Row],[Russia]]</f>
        <v>8359</v>
      </c>
      <c r="AF101" s="44">
        <f t="shared" si="260"/>
        <v>1.8644893980014625</v>
      </c>
      <c r="AG101" s="40">
        <f>Table3[[#This Row],[Turkey]]</f>
        <v>5001</v>
      </c>
      <c r="AH101" s="44">
        <f t="shared" si="261"/>
        <v>0.54282267792521111</v>
      </c>
    </row>
    <row r="102" spans="2:34" x14ac:dyDescent="0.3">
      <c r="B102" s="4">
        <v>44006</v>
      </c>
      <c r="C102" s="42">
        <f>Table3[[#This Row],[China]]</f>
        <v>4634</v>
      </c>
      <c r="D102" s="14">
        <f t="shared" si="248"/>
        <v>0</v>
      </c>
      <c r="E102" s="42">
        <f>Table3[[#This Row],[Italy]]</f>
        <v>34675</v>
      </c>
      <c r="F102" s="14">
        <f t="shared" si="249"/>
        <v>0</v>
      </c>
      <c r="G102" s="41">
        <f>Table3[[#This Row],[Spain]]</f>
        <v>28327</v>
      </c>
      <c r="H102" s="18">
        <f t="shared" si="250"/>
        <v>7.0609002647837602E-3</v>
      </c>
      <c r="I102" s="41">
        <f>Table3[[#This Row],[USA]]</f>
        <v>123842</v>
      </c>
      <c r="J102" s="18">
        <f t="shared" si="251"/>
        <v>0.38909875002026556</v>
      </c>
      <c r="K102" s="41">
        <f>Table3[[#This Row],[France]]</f>
        <v>29720</v>
      </c>
      <c r="L102" s="18">
        <f t="shared" si="252"/>
        <v>0</v>
      </c>
      <c r="M102" s="41">
        <f>Table3[[#This Row],[Iran]]</f>
        <v>9996</v>
      </c>
      <c r="N102" s="18">
        <f t="shared" si="253"/>
        <v>1.3484740951029099</v>
      </c>
      <c r="O102" s="41">
        <f>Table3[[#This Row],[Germany]]</f>
        <v>8992</v>
      </c>
      <c r="P102" s="18">
        <f t="shared" si="254"/>
        <v>0.1894150417827298</v>
      </c>
      <c r="Q102" s="41">
        <f>Table3[[#This Row],[South Korea]]</f>
        <v>0</v>
      </c>
      <c r="R102" s="18"/>
      <c r="S102" s="41">
        <f>Table3[[#This Row],[UK]]</f>
        <v>43081</v>
      </c>
      <c r="T102" s="18">
        <f t="shared" si="255"/>
        <v>0.35874857315908398</v>
      </c>
      <c r="U102" s="41">
        <f>Table3[[#This Row],[Canada]]</f>
        <v>8483</v>
      </c>
      <c r="V102" s="18">
        <f t="shared" si="256"/>
        <v>0.35490358452620374</v>
      </c>
      <c r="W102" s="41">
        <f>Table3[[#This Row],[India ]]</f>
        <v>15276</v>
      </c>
      <c r="X102" s="16">
        <f t="shared" si="257"/>
        <v>5.4753849340606227</v>
      </c>
      <c r="Y102" s="24">
        <f>Table3[[#This Row],[Japan]]</f>
        <v>969</v>
      </c>
      <c r="Z102" s="44">
        <f t="shared" si="258"/>
        <v>1.3598326359832638</v>
      </c>
      <c r="AA102" s="24">
        <f>Table3[[#This Row],[Australia]]</f>
        <v>0</v>
      </c>
      <c r="AB102" s="44"/>
      <c r="AC102" s="24">
        <f>Table3[[#This Row],[Brazil]]</f>
        <v>52951</v>
      </c>
      <c r="AD102" s="44">
        <f t="shared" si="259"/>
        <v>2.8134829715350858</v>
      </c>
      <c r="AE102" s="40">
        <f>Table3[[#This Row],[Russia]]</f>
        <v>8513</v>
      </c>
      <c r="AF102" s="44">
        <f t="shared" si="260"/>
        <v>1.8423256370379233</v>
      </c>
      <c r="AG102" s="40">
        <f>Table3[[#This Row],[Turkey]]</f>
        <v>5025</v>
      </c>
      <c r="AH102" s="44">
        <f t="shared" si="261"/>
        <v>0.47990401919616071</v>
      </c>
    </row>
    <row r="103" spans="2:34" x14ac:dyDescent="0.3">
      <c r="B103" s="4">
        <v>44007</v>
      </c>
      <c r="C103" s="42">
        <f>Table3[[#This Row],[China]]</f>
        <v>4634</v>
      </c>
      <c r="D103" s="14">
        <f t="shared" si="248"/>
        <v>0</v>
      </c>
      <c r="E103" s="42">
        <f>Table3[[#This Row],[Italy]]</f>
        <v>34678</v>
      </c>
      <c r="F103" s="14">
        <f t="shared" si="249"/>
        <v>8.6517664023071372E-3</v>
      </c>
      <c r="G103" s="41">
        <f>Table3[[#This Row],[Spain]]</f>
        <v>28330</v>
      </c>
      <c r="H103" s="18">
        <f t="shared" si="250"/>
        <v>1.0590602605288241E-2</v>
      </c>
      <c r="I103" s="41">
        <f>Table3[[#This Row],[USA]]</f>
        <v>126423</v>
      </c>
      <c r="J103" s="18">
        <f t="shared" si="251"/>
        <v>2.0841071688118733</v>
      </c>
      <c r="K103" s="41">
        <f>Table3[[#This Row],[France]]</f>
        <v>29752</v>
      </c>
      <c r="L103" s="18">
        <f t="shared" si="252"/>
        <v>0.10767160161507401</v>
      </c>
      <c r="M103" s="41">
        <f>Table3[[#This Row],[Iran]]</f>
        <v>10130</v>
      </c>
      <c r="N103" s="18">
        <f t="shared" si="253"/>
        <v>1.3405362144857944</v>
      </c>
      <c r="O103" s="41">
        <f>Table3[[#This Row],[Germany]]</f>
        <v>9009</v>
      </c>
      <c r="P103" s="18">
        <f t="shared" si="254"/>
        <v>0.18905693950177935</v>
      </c>
      <c r="Q103" s="41">
        <f>Table3[[#This Row],[South Korea]]</f>
        <v>0</v>
      </c>
      <c r="R103" s="18"/>
      <c r="S103" s="41">
        <f>Table3[[#This Row],[UK]]</f>
        <v>43230</v>
      </c>
      <c r="T103" s="18">
        <f t="shared" si="255"/>
        <v>0.3458601239525545</v>
      </c>
      <c r="U103" s="41">
        <f>Table3[[#This Row],[Canada]]</f>
        <v>8501</v>
      </c>
      <c r="V103" s="18">
        <f t="shared" si="256"/>
        <v>0.21218908405045384</v>
      </c>
      <c r="W103" s="41">
        <f>Table3[[#This Row],[India ]]</f>
        <v>15308</v>
      </c>
      <c r="X103" s="16">
        <f t="shared" si="257"/>
        <v>0.20947892118355593</v>
      </c>
      <c r="Y103" s="24">
        <f>Table3[[#This Row],[Japan]]</f>
        <v>971</v>
      </c>
      <c r="Z103" s="44">
        <f t="shared" si="258"/>
        <v>0.20639834881320948</v>
      </c>
      <c r="AA103" s="24">
        <f>Table3[[#This Row],[Australia]]</f>
        <v>0</v>
      </c>
      <c r="AB103" s="44"/>
      <c r="AC103" s="24">
        <f>Table3[[#This Row],[Brazil]]</f>
        <v>54971</v>
      </c>
      <c r="AD103" s="44">
        <f t="shared" si="259"/>
        <v>3.8148476893731944</v>
      </c>
      <c r="AE103" s="40">
        <f>Table3[[#This Row],[Russia]]</f>
        <v>8605</v>
      </c>
      <c r="AF103" s="44">
        <f t="shared" si="260"/>
        <v>1.0807001057206624</v>
      </c>
      <c r="AG103" s="40">
        <f>Table3[[#This Row],[Turkey]]</f>
        <v>5046</v>
      </c>
      <c r="AH103" s="44">
        <f t="shared" si="261"/>
        <v>0.41791044776119401</v>
      </c>
    </row>
    <row r="104" spans="2:34" x14ac:dyDescent="0.3">
      <c r="B104" s="4">
        <v>44008</v>
      </c>
      <c r="C104" s="42">
        <f>Table3[[#This Row],[China]]</f>
        <v>4634</v>
      </c>
      <c r="D104" s="14">
        <f t="shared" si="248"/>
        <v>0</v>
      </c>
      <c r="E104" s="42">
        <f>Table3[[#This Row],[Italy]]</f>
        <v>34708</v>
      </c>
      <c r="F104" s="14">
        <f t="shared" si="249"/>
        <v>8.6510179364438555E-2</v>
      </c>
      <c r="G104" s="41">
        <f>Table3[[#This Row],[Spain]]</f>
        <v>28338</v>
      </c>
      <c r="H104" s="18">
        <f t="shared" si="250"/>
        <v>2.8238616307800918E-2</v>
      </c>
      <c r="I104" s="41">
        <f>Table3[[#This Row],[USA]]</f>
        <v>127055</v>
      </c>
      <c r="J104" s="18">
        <f t="shared" si="251"/>
        <v>0.49990903553941929</v>
      </c>
      <c r="K104" s="41">
        <f>Table3[[#This Row],[France]]</f>
        <v>29752</v>
      </c>
      <c r="L104" s="18">
        <f t="shared" si="252"/>
        <v>0</v>
      </c>
      <c r="M104" s="41">
        <f>Table3[[#This Row],[Iran]]</f>
        <v>10239</v>
      </c>
      <c r="N104" s="18">
        <f t="shared" si="253"/>
        <v>1.0760118460019743</v>
      </c>
      <c r="O104" s="41">
        <f>Table3[[#This Row],[Germany]]</f>
        <v>9028</v>
      </c>
      <c r="P104" s="18">
        <f t="shared" si="254"/>
        <v>0.21090021090021091</v>
      </c>
      <c r="Q104" s="41">
        <f>Table3[[#This Row],[South Korea]]</f>
        <v>0</v>
      </c>
      <c r="R104" s="18"/>
      <c r="S104" s="41">
        <f>Table3[[#This Row],[UK]]</f>
        <v>43414</v>
      </c>
      <c r="T104" s="18">
        <f t="shared" si="255"/>
        <v>0.42563034929447141</v>
      </c>
      <c r="U104" s="41">
        <f>Table3[[#This Row],[Canada]]</f>
        <v>8507</v>
      </c>
      <c r="V104" s="18">
        <f t="shared" si="256"/>
        <v>7.0579931772732626E-2</v>
      </c>
      <c r="W104" s="41">
        <f>Table3[[#This Row],[India ]]</f>
        <v>15689</v>
      </c>
      <c r="X104" s="16">
        <f t="shared" si="257"/>
        <v>2.4888946955840083</v>
      </c>
      <c r="Y104" s="24">
        <f>Table3[[#This Row],[Japan]]</f>
        <v>971</v>
      </c>
      <c r="Z104" s="44">
        <f t="shared" si="258"/>
        <v>0</v>
      </c>
      <c r="AA104" s="24">
        <f>Table3[[#This Row],[Australia]]</f>
        <v>0</v>
      </c>
      <c r="AB104" s="44"/>
      <c r="AC104" s="24">
        <f>Table3[[#This Row],[Brazil]]</f>
        <v>55304</v>
      </c>
      <c r="AD104" s="44">
        <f t="shared" si="259"/>
        <v>0.60577395353913877</v>
      </c>
      <c r="AE104" s="40">
        <f>Table3[[#This Row],[Russia]]</f>
        <v>8781</v>
      </c>
      <c r="AF104" s="44">
        <f t="shared" si="260"/>
        <v>2.0453224869262057</v>
      </c>
      <c r="AG104" s="40">
        <f>Table3[[#This Row],[Turkey]]</f>
        <v>5065</v>
      </c>
      <c r="AH104" s="44">
        <f t="shared" si="261"/>
        <v>0.3765358699960365</v>
      </c>
    </row>
    <row r="105" spans="2:34" x14ac:dyDescent="0.3">
      <c r="B105" s="4">
        <v>44009</v>
      </c>
      <c r="C105" s="42">
        <f>Table3[[#This Row],[China]]</f>
        <v>4634</v>
      </c>
      <c r="D105" s="14">
        <f t="shared" si="248"/>
        <v>0</v>
      </c>
      <c r="E105" s="42">
        <f>Table3[[#This Row],[Italy]]</f>
        <v>34716</v>
      </c>
      <c r="F105" s="14">
        <f t="shared" si="249"/>
        <v>2.3049441051054512E-2</v>
      </c>
      <c r="G105" s="41">
        <f>Table3[[#This Row],[Spain]]</f>
        <v>28341</v>
      </c>
      <c r="H105" s="18">
        <f t="shared" si="250"/>
        <v>1.0586491636671608E-2</v>
      </c>
      <c r="I105" s="41">
        <f>Table3[[#This Row],[USA]]</f>
        <v>128054</v>
      </c>
      <c r="J105" s="18">
        <f t="shared" si="251"/>
        <v>0.78627366101294716</v>
      </c>
      <c r="K105" s="41">
        <f>Table3[[#This Row],[France]]</f>
        <v>29778</v>
      </c>
      <c r="L105" s="18">
        <f t="shared" si="252"/>
        <v>8.738908308685131E-2</v>
      </c>
      <c r="M105" s="41">
        <f>Table3[[#This Row],[Iran]]</f>
        <v>10364</v>
      </c>
      <c r="N105" s="18">
        <f t="shared" si="253"/>
        <v>1.2208223459322198</v>
      </c>
      <c r="O105" s="41">
        <f>Table3[[#This Row],[Germany]]</f>
        <v>9031</v>
      </c>
      <c r="P105" s="18">
        <f t="shared" si="254"/>
        <v>3.3229951262738151E-2</v>
      </c>
      <c r="Q105" s="41">
        <f>Table3[[#This Row],[South Korea]]</f>
        <v>0</v>
      </c>
      <c r="R105" s="18"/>
      <c r="S105" s="41">
        <f>Table3[[#This Row],[UK]]</f>
        <v>43514</v>
      </c>
      <c r="T105" s="18">
        <f t="shared" si="255"/>
        <v>0.23034044317501268</v>
      </c>
      <c r="U105" s="41">
        <f>Table3[[#This Row],[Canada]]</f>
        <v>8516</v>
      </c>
      <c r="V105" s="18">
        <f t="shared" si="256"/>
        <v>0.10579522745973904</v>
      </c>
      <c r="W105" s="41">
        <f>Table3[[#This Row],[India ]]</f>
        <v>16103</v>
      </c>
      <c r="X105" s="16">
        <f t="shared" si="257"/>
        <v>2.6387915099751416</v>
      </c>
      <c r="Y105" s="24">
        <f>Table3[[#This Row],[Japan]]</f>
        <v>971</v>
      </c>
      <c r="Z105" s="44">
        <f t="shared" si="258"/>
        <v>0</v>
      </c>
      <c r="AA105" s="24">
        <f>Table3[[#This Row],[Australia]]</f>
        <v>0</v>
      </c>
      <c r="AB105" s="44"/>
      <c r="AC105" s="24">
        <f>Table3[[#This Row],[Brazil]]</f>
        <v>56197</v>
      </c>
      <c r="AD105" s="44">
        <f t="shared" si="259"/>
        <v>1.6147114132793288</v>
      </c>
      <c r="AE105" s="40">
        <f>Table3[[#This Row],[Russia]]</f>
        <v>8969</v>
      </c>
      <c r="AF105" s="44">
        <f t="shared" si="260"/>
        <v>2.1409862202482635</v>
      </c>
      <c r="AG105" s="40">
        <f>Table3[[#This Row],[Turkey]]</f>
        <v>5082</v>
      </c>
      <c r="AH105" s="44">
        <f t="shared" si="261"/>
        <v>0.33563672260612043</v>
      </c>
    </row>
    <row r="106" spans="2:34" x14ac:dyDescent="0.3">
      <c r="B106" s="4">
        <v>44010</v>
      </c>
      <c r="C106" s="42">
        <f>Table3[[#This Row],[China]]</f>
        <v>4634</v>
      </c>
      <c r="D106" s="14">
        <f t="shared" si="248"/>
        <v>0</v>
      </c>
      <c r="E106" s="42">
        <f>Table3[[#This Row],[Italy]]</f>
        <v>34738</v>
      </c>
      <c r="F106" s="14">
        <f t="shared" si="249"/>
        <v>6.3371356147021538E-2</v>
      </c>
      <c r="G106" s="41">
        <f>Table3[[#This Row],[Spain]]</f>
        <v>28343</v>
      </c>
      <c r="H106" s="18">
        <f t="shared" si="250"/>
        <v>7.0569140115027702E-3</v>
      </c>
      <c r="I106" s="41">
        <f>Table3[[#This Row],[USA]]</f>
        <v>128243</v>
      </c>
      <c r="J106" s="18">
        <f t="shared" si="251"/>
        <v>0.14759398378808938</v>
      </c>
      <c r="K106" s="41">
        <f>Table3[[#This Row],[France]]</f>
        <v>29778</v>
      </c>
      <c r="L106" s="18">
        <f t="shared" si="252"/>
        <v>0</v>
      </c>
      <c r="M106" s="41">
        <f>Table3[[#This Row],[Iran]]</f>
        <v>10508</v>
      </c>
      <c r="N106" s="18">
        <f t="shared" si="253"/>
        <v>1.3894249324585102</v>
      </c>
      <c r="O106" s="41">
        <f>Table3[[#This Row],[Germany]]</f>
        <v>9031</v>
      </c>
      <c r="P106" s="18">
        <f t="shared" si="254"/>
        <v>0</v>
      </c>
      <c r="Q106" s="41">
        <f>Table3[[#This Row],[South Korea]]</f>
        <v>0</v>
      </c>
      <c r="R106" s="18"/>
      <c r="S106" s="41">
        <f>Table3[[#This Row],[UK]]</f>
        <v>43550</v>
      </c>
      <c r="T106" s="18">
        <f t="shared" si="255"/>
        <v>8.2731994300684841E-2</v>
      </c>
      <c r="U106" s="41">
        <f>Table3[[#This Row],[Canada]]</f>
        <v>8522</v>
      </c>
      <c r="V106" s="18">
        <f t="shared" si="256"/>
        <v>7.0455612963832778E-2</v>
      </c>
      <c r="W106" s="41">
        <f>Table3[[#This Row],[India ]]</f>
        <v>16486</v>
      </c>
      <c r="X106" s="16">
        <f t="shared" si="257"/>
        <v>2.3784388002235608</v>
      </c>
      <c r="Y106" s="24">
        <f>Table3[[#This Row],[Japan]]</f>
        <v>971</v>
      </c>
      <c r="Z106" s="44">
        <f t="shared" si="258"/>
        <v>0</v>
      </c>
      <c r="AA106" s="24">
        <f>Table3[[#This Row],[Australia]]</f>
        <v>0</v>
      </c>
      <c r="AB106" s="44"/>
      <c r="AC106" s="24">
        <f>Table3[[#This Row],[Brazil]]</f>
        <v>57149</v>
      </c>
      <c r="AD106" s="44">
        <f t="shared" si="259"/>
        <v>1.6940406071498479</v>
      </c>
      <c r="AE106" s="40">
        <f>Table3[[#This Row],[Russia]]</f>
        <v>9073</v>
      </c>
      <c r="AF106" s="44">
        <f t="shared" si="260"/>
        <v>1.1595495595941576</v>
      </c>
      <c r="AG106" s="40">
        <f>Table3[[#This Row],[Turkey]]</f>
        <v>5082</v>
      </c>
      <c r="AH106" s="44">
        <f t="shared" si="261"/>
        <v>0</v>
      </c>
    </row>
    <row r="107" spans="2:34" x14ac:dyDescent="0.3">
      <c r="B107" s="4">
        <v>44011</v>
      </c>
      <c r="C107" s="42">
        <f>Table3[[#This Row],[China]]</f>
        <v>4634</v>
      </c>
      <c r="D107" s="14">
        <f t="shared" ref="D107:D112" si="262">((C107-C106)/C106)*100</f>
        <v>0</v>
      </c>
      <c r="E107" s="42">
        <f>Table3[[#This Row],[Italy]]</f>
        <v>34744</v>
      </c>
      <c r="F107" s="14">
        <f t="shared" ref="F107:F112" si="263">((E107-E106)/E106)*100</f>
        <v>1.7272151534342795E-2</v>
      </c>
      <c r="G107" s="41">
        <f>Table3[[#This Row],[Spain]]</f>
        <v>28346</v>
      </c>
      <c r="H107" s="18">
        <f t="shared" ref="H107:H112" si="264">((G107-G106)/G106)*100</f>
        <v>1.0584624069435134E-2</v>
      </c>
      <c r="I107" s="41">
        <f>Table3[[#This Row],[USA]]</f>
        <v>128557</v>
      </c>
      <c r="J107" s="18">
        <f t="shared" ref="J107:J112" si="265">((I107-I106)/I106)*100</f>
        <v>0.24484767199769189</v>
      </c>
      <c r="K107" s="41">
        <f>Table3[[#This Row],[France]]</f>
        <v>29778</v>
      </c>
      <c r="L107" s="18">
        <f t="shared" ref="L107:L112" si="266">((K107-K106)/K106)*100</f>
        <v>0</v>
      </c>
      <c r="M107" s="41">
        <f>Table3[[#This Row],[Iran]]</f>
        <v>10670</v>
      </c>
      <c r="N107" s="18">
        <f t="shared" ref="N107:N112" si="267">((M107-M106)/M106)*100</f>
        <v>1.5416825275980206</v>
      </c>
      <c r="O107" s="41">
        <f>Table3[[#This Row],[Germany]]</f>
        <v>9043</v>
      </c>
      <c r="P107" s="18">
        <f t="shared" ref="P107:P112" si="268">((O107-O106)/O106)*100</f>
        <v>0.13287565053703909</v>
      </c>
      <c r="Q107" s="41">
        <f>Table3[[#This Row],[South Korea]]</f>
        <v>0</v>
      </c>
      <c r="R107" s="18"/>
      <c r="S107" s="41">
        <f>Table3[[#This Row],[UK]]</f>
        <v>43575</v>
      </c>
      <c r="T107" s="18">
        <f t="shared" ref="T107:T112" si="269">((S107-S106)/S106)*100</f>
        <v>5.7405281285878303E-2</v>
      </c>
      <c r="U107" s="41">
        <f>Table3[[#This Row],[Canada]]</f>
        <v>8566</v>
      </c>
      <c r="V107" s="18">
        <f t="shared" ref="V107:V112" si="270">((U107-U106)/U106)*100</f>
        <v>0.51631072518188215</v>
      </c>
      <c r="W107" s="41">
        <f>Table3[[#This Row],[India ]]</f>
        <v>16899</v>
      </c>
      <c r="X107" s="16">
        <f t="shared" ref="X107:X112" si="271">((W107-W106)/W106)*100</f>
        <v>2.5051558898459296</v>
      </c>
      <c r="Y107" s="24">
        <f>Table3[[#This Row],[Japan]]</f>
        <v>972</v>
      </c>
      <c r="Z107" s="44">
        <f t="shared" ref="Z107:Z112" si="272">((Y107-Y106)/Y106)*100</f>
        <v>0.10298661174047373</v>
      </c>
      <c r="AA107" s="24">
        <f>Table3[[#This Row],[Australia]]</f>
        <v>0</v>
      </c>
      <c r="AB107" s="44"/>
      <c r="AC107" s="24">
        <f>Table3[[#This Row],[Brazil]]</f>
        <v>57774</v>
      </c>
      <c r="AD107" s="44">
        <f t="shared" ref="AD107:AD112" si="273">((AC107-AC106)/AC106)*100</f>
        <v>1.09363243451329</v>
      </c>
      <c r="AE107" s="40">
        <f>Table3[[#This Row],[Russia]]</f>
        <v>9166</v>
      </c>
      <c r="AF107" s="44">
        <f t="shared" ref="AF107:AF112" si="274">((AE107-AE106)/AE106)*100</f>
        <v>1.0250192879973548</v>
      </c>
      <c r="AG107" s="40">
        <f>Table3[[#This Row],[Turkey]]</f>
        <v>5115</v>
      </c>
      <c r="AH107" s="44">
        <f t="shared" ref="AH107:AH112" si="275">((AG107-AG106)/AG106)*100</f>
        <v>0.64935064935064934</v>
      </c>
    </row>
    <row r="108" spans="2:34" x14ac:dyDescent="0.3">
      <c r="B108" s="4">
        <v>44012</v>
      </c>
      <c r="C108" s="42">
        <f>Table3[[#This Row],[China]]</f>
        <v>4634</v>
      </c>
      <c r="D108" s="14">
        <f t="shared" si="262"/>
        <v>0</v>
      </c>
      <c r="E108" s="42">
        <f>Table3[[#This Row],[Italy]]</f>
        <v>34767</v>
      </c>
      <c r="F108" s="14">
        <f t="shared" si="263"/>
        <v>6.6198480313147595E-2</v>
      </c>
      <c r="G108" s="41">
        <f>Table3[[#This Row],[Spain]]</f>
        <v>28355</v>
      </c>
      <c r="H108" s="18">
        <f t="shared" si="264"/>
        <v>3.1750511536019196E-2</v>
      </c>
      <c r="I108" s="41">
        <f>Table3[[#This Row],[USA]]</f>
        <v>129075</v>
      </c>
      <c r="J108" s="18">
        <f t="shared" si="265"/>
        <v>0.40293410704979116</v>
      </c>
      <c r="K108" s="41">
        <f>Table3[[#This Row],[France]]</f>
        <v>29813</v>
      </c>
      <c r="L108" s="18">
        <f t="shared" si="266"/>
        <v>0.11753643629525151</v>
      </c>
      <c r="M108" s="41">
        <f>Table3[[#This Row],[Iran]]</f>
        <v>10817</v>
      </c>
      <c r="N108" s="18">
        <f t="shared" si="267"/>
        <v>1.3776944704779757</v>
      </c>
      <c r="O108" s="41">
        <f>Table3[[#This Row],[Germany]]</f>
        <v>9051</v>
      </c>
      <c r="P108" s="18">
        <f t="shared" si="268"/>
        <v>8.8466216963397112E-2</v>
      </c>
      <c r="Q108" s="41">
        <f>Table3[[#This Row],[South Korea]]</f>
        <v>0</v>
      </c>
      <c r="R108" s="18"/>
      <c r="S108" s="41">
        <f>Table3[[#This Row],[UK]]</f>
        <v>43730</v>
      </c>
      <c r="T108" s="18">
        <f t="shared" si="269"/>
        <v>0.35570854847963285</v>
      </c>
      <c r="U108" s="41">
        <f>Table3[[#This Row],[Canada]]</f>
        <v>8591</v>
      </c>
      <c r="V108" s="18">
        <f t="shared" si="270"/>
        <v>0.29185150595377074</v>
      </c>
      <c r="W108" s="41">
        <f>Table3[[#This Row],[India ]]</f>
        <v>17410</v>
      </c>
      <c r="X108" s="16">
        <f t="shared" si="271"/>
        <v>3.0238475649446714</v>
      </c>
      <c r="Y108" s="24">
        <f>Table3[[#This Row],[Japan]]</f>
        <v>972</v>
      </c>
      <c r="Z108" s="44">
        <f t="shared" si="272"/>
        <v>0</v>
      </c>
      <c r="AA108" s="24">
        <f>Table3[[#This Row],[Australia]]</f>
        <v>0</v>
      </c>
      <c r="AB108" s="44"/>
      <c r="AC108" s="24">
        <f>Table3[[#This Row],[Brazil]]</f>
        <v>58972</v>
      </c>
      <c r="AD108" s="44">
        <f t="shared" si="273"/>
        <v>2.07359711981168</v>
      </c>
      <c r="AE108" s="40">
        <f>Table3[[#This Row],[Russia]]</f>
        <v>9320</v>
      </c>
      <c r="AF108" s="44">
        <f t="shared" si="274"/>
        <v>1.6801221907047785</v>
      </c>
      <c r="AG108" s="40">
        <f>Table3[[#This Row],[Turkey]]</f>
        <v>5131</v>
      </c>
      <c r="AH108" s="44">
        <f t="shared" si="275"/>
        <v>0.31280547409579668</v>
      </c>
    </row>
    <row r="109" spans="2:34" x14ac:dyDescent="0.3">
      <c r="B109" s="4">
        <v>44013</v>
      </c>
      <c r="C109" s="42">
        <f>Table3[[#This Row],[China]]</f>
        <v>4634</v>
      </c>
      <c r="D109" s="14">
        <f t="shared" si="262"/>
        <v>0</v>
      </c>
      <c r="E109" s="42">
        <f>Table3[[#This Row],[Italy]]</f>
        <v>34788</v>
      </c>
      <c r="F109" s="14">
        <f t="shared" si="263"/>
        <v>6.0402105444818367E-2</v>
      </c>
      <c r="G109" s="41">
        <f>Table3[[#This Row],[Spain]]</f>
        <v>28363</v>
      </c>
      <c r="H109" s="18">
        <f t="shared" si="264"/>
        <v>2.8213718920825255E-2</v>
      </c>
      <c r="I109" s="41">
        <f>Table3[[#This Row],[USA]]</f>
        <v>130396</v>
      </c>
      <c r="J109" s="18">
        <f t="shared" si="265"/>
        <v>1.0234359868293628</v>
      </c>
      <c r="K109" s="41">
        <f>Table3[[#This Row],[France]]</f>
        <v>29843</v>
      </c>
      <c r="L109" s="18">
        <f t="shared" si="266"/>
        <v>0.10062724314896186</v>
      </c>
      <c r="M109" s="41">
        <f>Table3[[#This Row],[Iran]]</f>
        <v>10958</v>
      </c>
      <c r="N109" s="18">
        <f t="shared" si="267"/>
        <v>1.3035037441064992</v>
      </c>
      <c r="O109" s="41">
        <f>Table3[[#This Row],[Germany]]</f>
        <v>9062</v>
      </c>
      <c r="P109" s="18">
        <f t="shared" si="268"/>
        <v>0.12153353220638603</v>
      </c>
      <c r="Q109" s="41">
        <f>Table3[[#This Row],[South Korea]]</f>
        <v>0</v>
      </c>
      <c r="R109" s="18"/>
      <c r="S109" s="41">
        <f>Table3[[#This Row],[UK]]</f>
        <v>43906</v>
      </c>
      <c r="T109" s="18">
        <f t="shared" si="269"/>
        <v>0.40246970043448438</v>
      </c>
      <c r="U109" s="41">
        <f>Table3[[#This Row],[Canada]]</f>
        <v>8615</v>
      </c>
      <c r="V109" s="18">
        <f t="shared" si="270"/>
        <v>0.27936212315213593</v>
      </c>
      <c r="W109" s="41">
        <f>Table3[[#This Row],[India ]]</f>
        <v>17848</v>
      </c>
      <c r="X109" s="16">
        <f t="shared" si="271"/>
        <v>2.5157955198161974</v>
      </c>
      <c r="Y109" s="24">
        <f>Table3[[#This Row],[Japan]]</f>
        <v>976</v>
      </c>
      <c r="Z109" s="44">
        <f t="shared" si="272"/>
        <v>0.41152263374485598</v>
      </c>
      <c r="AA109" s="24">
        <f>Table3[[#This Row],[Australia]]</f>
        <v>0</v>
      </c>
      <c r="AB109" s="44"/>
      <c r="AC109" s="24">
        <f>Table3[[#This Row],[Brazil]]</f>
        <v>60194</v>
      </c>
      <c r="AD109" s="44">
        <f t="shared" si="273"/>
        <v>2.0721698433154718</v>
      </c>
      <c r="AE109" s="40">
        <f>Table3[[#This Row],[Russia]]</f>
        <v>9536</v>
      </c>
      <c r="AF109" s="44">
        <f t="shared" si="274"/>
        <v>2.3175965665236049</v>
      </c>
      <c r="AG109" s="40">
        <f>Table3[[#This Row],[Turkey]]</f>
        <v>5150</v>
      </c>
      <c r="AH109" s="44">
        <f t="shared" si="275"/>
        <v>0.37029818748781912</v>
      </c>
    </row>
    <row r="110" spans="2:34" x14ac:dyDescent="0.3">
      <c r="B110" s="4">
        <v>44014</v>
      </c>
      <c r="C110" s="42">
        <f>Table3[[#This Row],[China]]</f>
        <v>4634</v>
      </c>
      <c r="D110" s="14">
        <f t="shared" si="262"/>
        <v>0</v>
      </c>
      <c r="E110" s="42">
        <f>Table3[[#This Row],[Italy]]</f>
        <v>34818</v>
      </c>
      <c r="F110" s="14">
        <f t="shared" si="263"/>
        <v>8.6236633321835121E-2</v>
      </c>
      <c r="G110" s="41">
        <f>Table3[[#This Row],[Spain]]</f>
        <v>28368</v>
      </c>
      <c r="H110" s="18">
        <f t="shared" si="264"/>
        <v>1.7628600641681064E-2</v>
      </c>
      <c r="I110" s="41">
        <f>Table3[[#This Row],[USA]]</f>
        <v>131118</v>
      </c>
      <c r="J110" s="18">
        <f t="shared" si="265"/>
        <v>0.55369796619528211</v>
      </c>
      <c r="K110" s="41">
        <f>Table3[[#This Row],[France]]</f>
        <v>29861</v>
      </c>
      <c r="L110" s="18">
        <f t="shared" si="266"/>
        <v>6.0315651911671077E-2</v>
      </c>
      <c r="M110" s="41">
        <f>Table3[[#This Row],[Iran]]</f>
        <v>11106</v>
      </c>
      <c r="N110" s="18">
        <f t="shared" si="267"/>
        <v>1.3506114254425989</v>
      </c>
      <c r="O110" s="41">
        <f>Table3[[#This Row],[Germany]]</f>
        <v>9066</v>
      </c>
      <c r="P110" s="18">
        <f t="shared" si="268"/>
        <v>4.4140366365040831E-2</v>
      </c>
      <c r="Q110" s="41">
        <f>Table3[[#This Row],[South Korea]]</f>
        <v>0</v>
      </c>
      <c r="R110" s="18"/>
      <c r="S110" s="41">
        <f>Table3[[#This Row],[UK]]</f>
        <v>43906</v>
      </c>
      <c r="T110" s="18">
        <f t="shared" si="269"/>
        <v>0</v>
      </c>
      <c r="U110" s="41">
        <f>Table3[[#This Row],[Canada]]</f>
        <v>8637</v>
      </c>
      <c r="V110" s="18">
        <f t="shared" si="270"/>
        <v>0.25536854323853747</v>
      </c>
      <c r="W110" s="41">
        <f>Table3[[#This Row],[India ]]</f>
        <v>18226</v>
      </c>
      <c r="X110" s="16">
        <f t="shared" si="271"/>
        <v>2.1178843567906771</v>
      </c>
      <c r="Y110" s="24">
        <f>Table3[[#This Row],[Japan]]</f>
        <v>977</v>
      </c>
      <c r="Z110" s="44">
        <f t="shared" si="272"/>
        <v>0.10245901639344263</v>
      </c>
      <c r="AA110" s="24">
        <f>Table3[[#This Row],[Australia]]</f>
        <v>0</v>
      </c>
      <c r="AB110" s="44"/>
      <c r="AC110" s="24">
        <f>Table3[[#This Row],[Brazil]]</f>
        <v>61314</v>
      </c>
      <c r="AD110" s="44">
        <f t="shared" si="273"/>
        <v>1.8606505631790542</v>
      </c>
      <c r="AE110" s="40">
        <f>Table3[[#This Row],[Russia]]</f>
        <v>9683</v>
      </c>
      <c r="AF110" s="44">
        <f t="shared" si="274"/>
        <v>1.5415268456375839</v>
      </c>
      <c r="AG110" s="40">
        <f>Table3[[#This Row],[Turkey]]</f>
        <v>5167</v>
      </c>
      <c r="AH110" s="44">
        <f t="shared" si="275"/>
        <v>0.33009708737864074</v>
      </c>
    </row>
    <row r="111" spans="2:34" x14ac:dyDescent="0.3">
      <c r="B111" s="4">
        <v>44015</v>
      </c>
      <c r="C111" s="42">
        <f>Table3[[#This Row],[China]]</f>
        <v>4634</v>
      </c>
      <c r="D111" s="14">
        <f t="shared" si="262"/>
        <v>0</v>
      </c>
      <c r="E111" s="42">
        <f>Table3[[#This Row],[Italy]]</f>
        <v>34833</v>
      </c>
      <c r="F111" s="14">
        <f t="shared" si="263"/>
        <v>4.3081164914699294E-2</v>
      </c>
      <c r="G111" s="41">
        <f>Table3[[#This Row],[Spain]]</f>
        <v>28385</v>
      </c>
      <c r="H111" s="18">
        <f t="shared" si="264"/>
        <v>5.9926677946982518E-2</v>
      </c>
      <c r="I111" s="41">
        <f>Table3[[#This Row],[USA]]</f>
        <v>131742</v>
      </c>
      <c r="J111" s="18">
        <f t="shared" si="265"/>
        <v>0.47590719809637122</v>
      </c>
      <c r="K111" s="41">
        <f>Table3[[#This Row],[France]]</f>
        <v>29875</v>
      </c>
      <c r="L111" s="18">
        <f t="shared" si="266"/>
        <v>4.6883895381936304E-2</v>
      </c>
      <c r="M111" s="41">
        <f>Table3[[#This Row],[Iran]]</f>
        <v>11260</v>
      </c>
      <c r="N111" s="18">
        <f t="shared" si="267"/>
        <v>1.3866378534125696</v>
      </c>
      <c r="O111" s="41">
        <f>Table3[[#This Row],[Germany]]</f>
        <v>9069</v>
      </c>
      <c r="P111" s="18">
        <f t="shared" si="268"/>
        <v>3.3090668431502317E-2</v>
      </c>
      <c r="Q111" s="41">
        <f>Table3[[#This Row],[South Korea]]</f>
        <v>0</v>
      </c>
      <c r="R111" s="18"/>
      <c r="S111" s="41">
        <f>Table3[[#This Row],[UK]]</f>
        <v>44131</v>
      </c>
      <c r="T111" s="18">
        <f t="shared" si="269"/>
        <v>0.51245843392702595</v>
      </c>
      <c r="U111" s="41">
        <f>Table3[[#This Row],[Canada]]</f>
        <v>8663</v>
      </c>
      <c r="V111" s="18">
        <f t="shared" si="270"/>
        <v>0.30103045038786613</v>
      </c>
      <c r="W111" s="41">
        <f>Table3[[#This Row],[India ]]</f>
        <v>18656</v>
      </c>
      <c r="X111" s="16">
        <f t="shared" si="271"/>
        <v>2.3592669812355975</v>
      </c>
      <c r="Y111" s="24">
        <f>Table3[[#This Row],[Japan]]</f>
        <v>977</v>
      </c>
      <c r="Z111" s="44">
        <f t="shared" si="272"/>
        <v>0</v>
      </c>
      <c r="AA111" s="24">
        <f>Table3[[#This Row],[Australia]]</f>
        <v>0</v>
      </c>
      <c r="AB111" s="44"/>
      <c r="AC111" s="24">
        <f>Table3[[#This Row],[Brazil]]</f>
        <v>62304</v>
      </c>
      <c r="AD111" s="44">
        <f t="shared" si="273"/>
        <v>1.6146393972012916</v>
      </c>
      <c r="AE111" s="40">
        <f>Table3[[#This Row],[Russia]]</f>
        <v>9859</v>
      </c>
      <c r="AF111" s="44">
        <f t="shared" si="274"/>
        <v>1.8176185066611588</v>
      </c>
      <c r="AG111" s="40">
        <f>Table3[[#This Row],[Turkey]]</f>
        <v>5186</v>
      </c>
      <c r="AH111" s="44">
        <f t="shared" si="275"/>
        <v>0.36771821172827557</v>
      </c>
    </row>
    <row r="112" spans="2:34" x14ac:dyDescent="0.3">
      <c r="B112" s="4">
        <v>44016</v>
      </c>
      <c r="C112" s="42">
        <f>Table3[[#This Row],[China]]</f>
        <v>4634</v>
      </c>
      <c r="D112" s="14">
        <f t="shared" si="262"/>
        <v>0</v>
      </c>
      <c r="E112" s="42">
        <f>Table3[[#This Row],[Italy]]</f>
        <v>34854</v>
      </c>
      <c r="F112" s="14">
        <f t="shared" si="263"/>
        <v>6.0287658255102926E-2</v>
      </c>
      <c r="G112" s="41">
        <f>Table3[[#This Row],[Spain]]</f>
        <v>28385</v>
      </c>
      <c r="H112" s="18">
        <f t="shared" si="264"/>
        <v>0</v>
      </c>
      <c r="I112" s="41">
        <f>Table3[[#This Row],[USA]]</f>
        <v>132224</v>
      </c>
      <c r="J112" s="18">
        <f t="shared" si="265"/>
        <v>0.36586661808686671</v>
      </c>
      <c r="K112" s="41">
        <f>Table3[[#This Row],[France]]</f>
        <v>29893</v>
      </c>
      <c r="L112" s="18">
        <f t="shared" si="266"/>
        <v>6.0251046025104602E-2</v>
      </c>
      <c r="M112" s="41">
        <f>Table3[[#This Row],[Iran]]</f>
        <v>11408</v>
      </c>
      <c r="N112" s="18">
        <f t="shared" si="267"/>
        <v>1.3143872113676731</v>
      </c>
      <c r="O112" s="41">
        <f>Table3[[#This Row],[Germany]]</f>
        <v>9069</v>
      </c>
      <c r="P112" s="18">
        <f t="shared" si="268"/>
        <v>0</v>
      </c>
      <c r="Q112" s="41">
        <f>Table3[[#This Row],[South Korea]]</f>
        <v>0</v>
      </c>
      <c r="R112" s="18"/>
      <c r="S112" s="41">
        <f>Table3[[#This Row],[UK]]</f>
        <v>44198</v>
      </c>
      <c r="T112" s="18">
        <f t="shared" si="269"/>
        <v>0.15182071559674604</v>
      </c>
      <c r="U112" s="41">
        <f>Table3[[#This Row],[Canada]]</f>
        <v>8668</v>
      </c>
      <c r="V112" s="18">
        <f t="shared" si="270"/>
        <v>5.7716726307283854E-2</v>
      </c>
      <c r="W112" s="41">
        <f>Table3[[#This Row],[India ]]</f>
        <v>19279</v>
      </c>
      <c r="X112" s="16">
        <f t="shared" si="271"/>
        <v>3.3394082332761581</v>
      </c>
      <c r="Y112" s="24">
        <f>Table3[[#This Row],[Japan]]</f>
        <v>977</v>
      </c>
      <c r="Z112" s="44">
        <f t="shared" si="272"/>
        <v>0</v>
      </c>
      <c r="AA112" s="24">
        <f>Table3[[#This Row],[Australia]]</f>
        <v>0</v>
      </c>
      <c r="AB112" s="44"/>
      <c r="AC112" s="24">
        <f>Table3[[#This Row],[Brazil]]</f>
        <v>63409</v>
      </c>
      <c r="AD112" s="44">
        <f t="shared" si="273"/>
        <v>1.7735618900873138</v>
      </c>
      <c r="AE112" s="40">
        <f>Table3[[#This Row],[Russia]]</f>
        <v>10027</v>
      </c>
      <c r="AF112" s="44">
        <f t="shared" si="274"/>
        <v>1.7040267775636473</v>
      </c>
      <c r="AG112" s="40">
        <f>Table3[[#This Row],[Turkey]]</f>
        <v>5206</v>
      </c>
      <c r="AH112" s="44">
        <f t="shared" si="275"/>
        <v>0.38565368299267255</v>
      </c>
    </row>
    <row r="113" spans="2:34" x14ac:dyDescent="0.3">
      <c r="B113" s="4">
        <v>44017</v>
      </c>
      <c r="C113" s="42">
        <f>Table3[[#This Row],[China]]</f>
        <v>4634</v>
      </c>
      <c r="D113" s="14">
        <f t="shared" ref="D113:D118" si="276">((C113-C112)/C112)*100</f>
        <v>0</v>
      </c>
      <c r="E113" s="42">
        <f>Table3[[#This Row],[Italy]]</f>
        <v>34861</v>
      </c>
      <c r="F113" s="14">
        <f t="shared" ref="F113:F118" si="277">((E113-E112)/E112)*100</f>
        <v>2.0083778045561485E-2</v>
      </c>
      <c r="G113" s="41">
        <f>Table3[[#This Row],[Spain]]</f>
        <v>28385</v>
      </c>
      <c r="H113" s="18">
        <f t="shared" ref="H113:H118" si="278">((G113-G112)/G112)*100</f>
        <v>0</v>
      </c>
      <c r="I113" s="41">
        <f>Table3[[#This Row],[USA]]</f>
        <v>132418</v>
      </c>
      <c r="J113" s="18">
        <f t="shared" ref="J113:J118" si="279">((I113-I112)/I112)*100</f>
        <v>0.14672071636011616</v>
      </c>
      <c r="K113" s="41">
        <f>Table3[[#This Row],[France]]</f>
        <v>29893</v>
      </c>
      <c r="L113" s="18">
        <f t="shared" ref="L113:L118" si="280">((K113-K112)/K112)*100</f>
        <v>0</v>
      </c>
      <c r="M113" s="41">
        <f>Table3[[#This Row],[Iran]]</f>
        <v>11571</v>
      </c>
      <c r="N113" s="18">
        <f t="shared" ref="N113:N118" si="281">((M113-M112)/M112)*100</f>
        <v>1.4288218793828891</v>
      </c>
      <c r="O113" s="41">
        <f>Table3[[#This Row],[Germany]]</f>
        <v>9069</v>
      </c>
      <c r="P113" s="18">
        <f t="shared" ref="P113:P118" si="282">((O113-O112)/O112)*100</f>
        <v>0</v>
      </c>
      <c r="Q113" s="41">
        <f>Table3[[#This Row],[South Korea]]</f>
        <v>0</v>
      </c>
      <c r="R113" s="18"/>
      <c r="S113" s="41">
        <f>Table3[[#This Row],[UK]]</f>
        <v>44220</v>
      </c>
      <c r="T113" s="18">
        <f t="shared" ref="T113:T118" si="283">((S113-S112)/S112)*100</f>
        <v>4.9776007964161276E-2</v>
      </c>
      <c r="U113" s="41">
        <f>Table3[[#This Row],[Canada]]</f>
        <v>8684</v>
      </c>
      <c r="V113" s="18">
        <f t="shared" ref="V113:V118" si="284">((U113-U112)/U112)*100</f>
        <v>0.18458698661744347</v>
      </c>
      <c r="W113" s="41">
        <f>Table3[[#This Row],[India ]]</f>
        <v>19699</v>
      </c>
      <c r="X113" s="16">
        <f t="shared" ref="X113:X118" si="285">((W113-W112)/W112)*100</f>
        <v>2.1785362311323202</v>
      </c>
      <c r="Y113" s="24">
        <f>Table3[[#This Row],[Japan]]</f>
        <v>977</v>
      </c>
      <c r="Z113" s="44">
        <f t="shared" ref="Z113:Z118" si="286">((Y113-Y112)/Y112)*100</f>
        <v>0</v>
      </c>
      <c r="AA113" s="24">
        <f>Table3[[#This Row],[Australia]]</f>
        <v>0</v>
      </c>
      <c r="AB113" s="44"/>
      <c r="AC113" s="24">
        <f>Table3[[#This Row],[Brazil]]</f>
        <v>64383</v>
      </c>
      <c r="AD113" s="44">
        <f t="shared" ref="AD113:AD118" si="287">((AC113-AC112)/AC112)*100</f>
        <v>1.5360595499061647</v>
      </c>
      <c r="AE113" s="40">
        <f>Table3[[#This Row],[Russia]]</f>
        <v>10161</v>
      </c>
      <c r="AF113" s="44">
        <f t="shared" ref="AF113:AF118" si="288">((AE113-AE112)/AE112)*100</f>
        <v>1.3363917422958014</v>
      </c>
      <c r="AG113" s="40">
        <f>Table3[[#This Row],[Turkey]]</f>
        <v>5225</v>
      </c>
      <c r="AH113" s="44">
        <f t="shared" ref="AH113:AH118" si="289">((AG113-AG112)/AG112)*100</f>
        <v>0.36496350364963503</v>
      </c>
    </row>
    <row r="114" spans="2:34" x14ac:dyDescent="0.3">
      <c r="B114" s="4">
        <v>44018</v>
      </c>
      <c r="C114" s="42">
        <f>Table3[[#This Row],[China]]</f>
        <v>4634</v>
      </c>
      <c r="D114" s="14">
        <f t="shared" si="276"/>
        <v>0</v>
      </c>
      <c r="E114" s="42">
        <f>Table3[[#This Row],[Italy]]</f>
        <v>34869</v>
      </c>
      <c r="F114" s="14">
        <f t="shared" si="277"/>
        <v>2.2948280313244026E-2</v>
      </c>
      <c r="G114" s="41">
        <f>Table3[[#This Row],[Spain]]</f>
        <v>28388</v>
      </c>
      <c r="H114" s="18">
        <f t="shared" si="278"/>
        <v>1.0568962480183196E-2</v>
      </c>
      <c r="I114" s="41">
        <f>Table3[[#This Row],[USA]]</f>
        <v>132684</v>
      </c>
      <c r="J114" s="18">
        <f t="shared" si="279"/>
        <v>0.20087903457233913</v>
      </c>
      <c r="K114" s="41">
        <f>Table3[[#This Row],[France]]</f>
        <v>29893</v>
      </c>
      <c r="L114" s="18">
        <f t="shared" si="280"/>
        <v>0</v>
      </c>
      <c r="M114" s="41">
        <f>Table3[[#This Row],[Iran]]</f>
        <v>11731</v>
      </c>
      <c r="N114" s="18">
        <f t="shared" si="281"/>
        <v>1.3827672629850489</v>
      </c>
      <c r="O114" s="41">
        <f>Table3[[#This Row],[Germany]]</f>
        <v>9091</v>
      </c>
      <c r="P114" s="18">
        <f t="shared" si="282"/>
        <v>0.24258462895578345</v>
      </c>
      <c r="Q114" s="41">
        <f>Table3[[#This Row],[South Korea]]</f>
        <v>0</v>
      </c>
      <c r="R114" s="18"/>
      <c r="S114" s="41">
        <f>Table3[[#This Row],[UK]]</f>
        <v>44236</v>
      </c>
      <c r="T114" s="18">
        <f t="shared" si="283"/>
        <v>3.6182722749886931E-2</v>
      </c>
      <c r="U114" s="41">
        <f>Table3[[#This Row],[Canada]]</f>
        <v>8687</v>
      </c>
      <c r="V114" s="18">
        <f t="shared" si="284"/>
        <v>3.4546292031321972E-2</v>
      </c>
      <c r="W114" s="41">
        <f>Table3[[#This Row],[India ]]</f>
        <v>20173</v>
      </c>
      <c r="X114" s="16">
        <f t="shared" si="285"/>
        <v>2.4062135133763136</v>
      </c>
      <c r="Y114" s="24">
        <f>Table3[[#This Row],[Japan]]</f>
        <v>977</v>
      </c>
      <c r="Z114" s="44">
        <f t="shared" si="286"/>
        <v>0</v>
      </c>
      <c r="AA114" s="24">
        <f>Table3[[#This Row],[Australia]]</f>
        <v>0</v>
      </c>
      <c r="AB114" s="44"/>
      <c r="AC114" s="24">
        <f>Table3[[#This Row],[Brazil]]</f>
        <v>65120</v>
      </c>
      <c r="AD114" s="44">
        <f t="shared" si="287"/>
        <v>1.144712113446096</v>
      </c>
      <c r="AE114" s="40">
        <f>Table3[[#This Row],[Russia]]</f>
        <v>10296</v>
      </c>
      <c r="AF114" s="44">
        <f t="shared" si="288"/>
        <v>1.328609388839681</v>
      </c>
      <c r="AG114" s="40">
        <f>Table3[[#This Row],[Turkey]]</f>
        <v>5241</v>
      </c>
      <c r="AH114" s="44">
        <f t="shared" si="289"/>
        <v>0.30622009569377989</v>
      </c>
    </row>
    <row r="115" spans="2:34" x14ac:dyDescent="0.3">
      <c r="B115" s="4">
        <v>44019</v>
      </c>
      <c r="C115" s="42">
        <f>Table3[[#This Row],[China]]</f>
        <v>4634</v>
      </c>
      <c r="D115" s="14">
        <f t="shared" si="276"/>
        <v>0</v>
      </c>
      <c r="E115" s="42">
        <f>Table3[[#This Row],[Italy]]</f>
        <v>34899</v>
      </c>
      <c r="F115" s="14">
        <f t="shared" si="277"/>
        <v>8.6036307321689751E-2</v>
      </c>
      <c r="G115" s="41">
        <f>Table3[[#This Row],[Spain]]</f>
        <v>28388</v>
      </c>
      <c r="H115" s="18">
        <f t="shared" si="278"/>
        <v>0</v>
      </c>
      <c r="I115" s="41">
        <f>Table3[[#This Row],[USA]]</f>
        <v>133370</v>
      </c>
      <c r="J115" s="18">
        <f t="shared" si="279"/>
        <v>0.51701787706128843</v>
      </c>
      <c r="K115" s="41">
        <f>Table3[[#This Row],[France]]</f>
        <v>29920</v>
      </c>
      <c r="L115" s="18">
        <f t="shared" si="280"/>
        <v>9.0322148998093196E-2</v>
      </c>
      <c r="M115" s="41">
        <f>Table3[[#This Row],[Iran]]</f>
        <v>11931</v>
      </c>
      <c r="N115" s="18">
        <f t="shared" si="281"/>
        <v>1.7048844940755263</v>
      </c>
      <c r="O115" s="41">
        <f>Table3[[#This Row],[Germany]]</f>
        <v>9091</v>
      </c>
      <c r="P115" s="18">
        <f t="shared" si="282"/>
        <v>0</v>
      </c>
      <c r="Q115" s="41">
        <f>Table3[[#This Row],[South Korea]]</f>
        <v>0</v>
      </c>
      <c r="R115" s="18"/>
      <c r="S115" s="41">
        <f>Table3[[#This Row],[UK]]</f>
        <v>44391</v>
      </c>
      <c r="T115" s="18">
        <f t="shared" si="283"/>
        <v>0.35039334478705125</v>
      </c>
      <c r="U115" s="41">
        <f>Table3[[#This Row],[Canada]]</f>
        <v>8708</v>
      </c>
      <c r="V115" s="18">
        <f t="shared" si="284"/>
        <v>0.24174053182917005</v>
      </c>
      <c r="W115" s="41">
        <f>Table3[[#This Row],[India ]]</f>
        <v>20643</v>
      </c>
      <c r="X115" s="16">
        <f t="shared" si="285"/>
        <v>2.3298468249640609</v>
      </c>
      <c r="Y115" s="24">
        <f>Table3[[#This Row],[Japan]]</f>
        <v>979</v>
      </c>
      <c r="Z115" s="44">
        <f t="shared" si="286"/>
        <v>0.20470829068577279</v>
      </c>
      <c r="AA115" s="24">
        <f>Table3[[#This Row],[Australia]]</f>
        <v>0</v>
      </c>
      <c r="AB115" s="44"/>
      <c r="AC115" s="24">
        <f>Table3[[#This Row],[Brazil]]</f>
        <v>66093</v>
      </c>
      <c r="AD115" s="44">
        <f t="shared" si="287"/>
        <v>1.4941646191646192</v>
      </c>
      <c r="AE115" s="40">
        <f>Table3[[#This Row],[Russia]]</f>
        <v>10494</v>
      </c>
      <c r="AF115" s="44">
        <f t="shared" si="288"/>
        <v>1.9230769230769231</v>
      </c>
      <c r="AG115" s="40">
        <f>Table3[[#This Row],[Turkey]]</f>
        <v>5260</v>
      </c>
      <c r="AH115" s="44">
        <f t="shared" si="289"/>
        <v>0.36252623545124979</v>
      </c>
    </row>
    <row r="116" spans="2:34" x14ac:dyDescent="0.3">
      <c r="B116" s="4">
        <v>44020</v>
      </c>
      <c r="C116" s="42">
        <f>Table3[[#This Row],[China]]</f>
        <v>4634</v>
      </c>
      <c r="D116" s="14">
        <f t="shared" si="276"/>
        <v>0</v>
      </c>
      <c r="E116" s="42">
        <f>Table3[[#This Row],[Italy]]</f>
        <v>34914</v>
      </c>
      <c r="F116" s="14">
        <f t="shared" si="277"/>
        <v>4.298117424568039E-2</v>
      </c>
      <c r="G116" s="41">
        <f>Table3[[#This Row],[Spain]]</f>
        <v>28396</v>
      </c>
      <c r="H116" s="18">
        <f t="shared" si="278"/>
        <v>2.8180921516133578E-2</v>
      </c>
      <c r="I116" s="41">
        <f>Table3[[#This Row],[USA]]</f>
        <v>134309</v>
      </c>
      <c r="J116" s="18">
        <f t="shared" si="279"/>
        <v>0.70405638449426411</v>
      </c>
      <c r="K116" s="41">
        <f>Table3[[#This Row],[France]]</f>
        <v>29965</v>
      </c>
      <c r="L116" s="18">
        <f t="shared" si="280"/>
        <v>0.15040106951871657</v>
      </c>
      <c r="M116" s="41">
        <f>Table3[[#This Row],[Iran]]</f>
        <v>12084</v>
      </c>
      <c r="N116" s="18">
        <f t="shared" si="281"/>
        <v>1.2823736484787529</v>
      </c>
      <c r="O116" s="41">
        <f>Table3[[#This Row],[Germany]]</f>
        <v>9091</v>
      </c>
      <c r="P116" s="18">
        <f t="shared" si="282"/>
        <v>0</v>
      </c>
      <c r="Q116" s="41">
        <f>Table3[[#This Row],[South Korea]]</f>
        <v>0</v>
      </c>
      <c r="R116" s="18"/>
      <c r="S116" s="41">
        <f>Table3[[#This Row],[UK]]</f>
        <v>44517</v>
      </c>
      <c r="T116" s="18">
        <f t="shared" si="283"/>
        <v>0.28384131918632155</v>
      </c>
      <c r="U116" s="41">
        <f>Table3[[#This Row],[Canada]]</f>
        <v>8733</v>
      </c>
      <c r="V116" s="18">
        <f t="shared" si="284"/>
        <v>0.28709232889297198</v>
      </c>
      <c r="W116" s="41">
        <f>Table3[[#This Row],[India ]]</f>
        <v>21144</v>
      </c>
      <c r="X116" s="16">
        <f t="shared" si="285"/>
        <v>2.4269728237174828</v>
      </c>
      <c r="Y116" s="24">
        <f>Table3[[#This Row],[Japan]]</f>
        <v>982</v>
      </c>
      <c r="Z116" s="44">
        <f t="shared" si="286"/>
        <v>0.30643513789581206</v>
      </c>
      <c r="AA116" s="24">
        <f>Table3[[#This Row],[Australia]]</f>
        <v>0</v>
      </c>
      <c r="AB116" s="44"/>
      <c r="AC116" s="24">
        <f>Table3[[#This Row],[Brazil]]</f>
        <v>67113</v>
      </c>
      <c r="AD116" s="44">
        <f t="shared" si="287"/>
        <v>1.5432799237438155</v>
      </c>
      <c r="AE116" s="40">
        <f>Table3[[#This Row],[Russia]]</f>
        <v>10667</v>
      </c>
      <c r="AF116" s="44">
        <f t="shared" si="288"/>
        <v>1.6485610825233465</v>
      </c>
      <c r="AG116" s="40">
        <f>Table3[[#This Row],[Turkey]]</f>
        <v>5282</v>
      </c>
      <c r="AH116" s="44">
        <f t="shared" si="289"/>
        <v>0.41825095057034217</v>
      </c>
    </row>
    <row r="117" spans="2:34" x14ac:dyDescent="0.3">
      <c r="B117" s="4">
        <v>44021</v>
      </c>
      <c r="C117" s="42">
        <f>Table3[[#This Row],[China]]</f>
        <v>4634</v>
      </c>
      <c r="D117" s="14">
        <f t="shared" si="276"/>
        <v>0</v>
      </c>
      <c r="E117" s="42">
        <f>Table3[[#This Row],[Italy]]</f>
        <v>34926</v>
      </c>
      <c r="F117" s="14">
        <f t="shared" si="277"/>
        <v>3.4370166695308471E-2</v>
      </c>
      <c r="G117" s="41">
        <f>Table3[[#This Row],[Spain]]</f>
        <v>28401</v>
      </c>
      <c r="H117" s="18">
        <f t="shared" si="278"/>
        <v>1.7608113818847727E-2</v>
      </c>
      <c r="I117" s="41">
        <f>Table3[[#This Row],[USA]]</f>
        <v>135541</v>
      </c>
      <c r="J117" s="18">
        <f t="shared" si="279"/>
        <v>0.91728774691197168</v>
      </c>
      <c r="K117" s="41">
        <f>Table3[[#This Row],[France]]</f>
        <v>29979</v>
      </c>
      <c r="L117" s="18">
        <f t="shared" si="280"/>
        <v>4.6721174703821124E-2</v>
      </c>
      <c r="M117" s="41">
        <f>Table3[[#This Row],[Iran]]</f>
        <v>12305</v>
      </c>
      <c r="N117" s="18">
        <f t="shared" si="281"/>
        <v>1.828864614366104</v>
      </c>
      <c r="O117" s="41">
        <f>Table3[[#This Row],[Germany]]</f>
        <v>9091</v>
      </c>
      <c r="P117" s="18">
        <f t="shared" si="282"/>
        <v>0</v>
      </c>
      <c r="Q117" s="41">
        <f>Table3[[#This Row],[South Korea]]</f>
        <v>0</v>
      </c>
      <c r="R117" s="18"/>
      <c r="S117" s="41">
        <f>Table3[[#This Row],[UK]]</f>
        <v>44602</v>
      </c>
      <c r="T117" s="18">
        <f t="shared" si="283"/>
        <v>0.19093829323629177</v>
      </c>
      <c r="U117" s="41">
        <f>Table3[[#This Row],[Canada]]</f>
        <v>8746</v>
      </c>
      <c r="V117" s="18">
        <f t="shared" si="284"/>
        <v>0.14886064353601283</v>
      </c>
      <c r="W117" s="41">
        <f>Table3[[#This Row],[India ]]</f>
        <v>21623</v>
      </c>
      <c r="X117" s="16">
        <f t="shared" si="285"/>
        <v>2.2654180855088915</v>
      </c>
      <c r="Y117" s="24">
        <f>Table3[[#This Row],[Japan]]</f>
        <v>982</v>
      </c>
      <c r="Z117" s="44">
        <f t="shared" si="286"/>
        <v>0</v>
      </c>
      <c r="AA117" s="24">
        <f>Table3[[#This Row],[Australia]]</f>
        <v>0</v>
      </c>
      <c r="AB117" s="44"/>
      <c r="AC117" s="24">
        <f>Table3[[#This Row],[Brazil]]</f>
        <v>68355</v>
      </c>
      <c r="AD117" s="44">
        <f t="shared" si="287"/>
        <v>1.8506101649456885</v>
      </c>
      <c r="AE117" s="40">
        <f>Table3[[#This Row],[Russia]]</f>
        <v>10843</v>
      </c>
      <c r="AF117" s="44">
        <f t="shared" si="288"/>
        <v>1.649948439111278</v>
      </c>
      <c r="AG117" s="40">
        <f>Table3[[#This Row],[Turkey]]</f>
        <v>5300</v>
      </c>
      <c r="AH117" s="44">
        <f t="shared" si="289"/>
        <v>0.34078000757288907</v>
      </c>
    </row>
    <row r="118" spans="2:34" x14ac:dyDescent="0.3">
      <c r="B118" s="4">
        <v>44022</v>
      </c>
      <c r="C118" s="42">
        <f>Table3[[#This Row],[China]]</f>
        <v>4634</v>
      </c>
      <c r="D118" s="14">
        <f t="shared" si="276"/>
        <v>0</v>
      </c>
      <c r="E118" s="42">
        <f>Table3[[#This Row],[Italy]]</f>
        <v>34938</v>
      </c>
      <c r="F118" s="14">
        <f t="shared" si="277"/>
        <v>3.4358357670503353E-2</v>
      </c>
      <c r="G118" s="41">
        <f>Table3[[#This Row],[Spain]]</f>
        <v>28403</v>
      </c>
      <c r="H118" s="18">
        <f t="shared" si="278"/>
        <v>7.0420055631843946E-3</v>
      </c>
      <c r="I118" s="41">
        <f>Table3[[#This Row],[USA]]</f>
        <v>136158</v>
      </c>
      <c r="J118" s="18">
        <f t="shared" si="279"/>
        <v>0.45521281383492818</v>
      </c>
      <c r="K118" s="41">
        <f>Table3[[#This Row],[France]]</f>
        <v>29979</v>
      </c>
      <c r="L118" s="18">
        <f t="shared" si="280"/>
        <v>0</v>
      </c>
      <c r="M118" s="41">
        <f>Table3[[#This Row],[Iran]]</f>
        <v>12447</v>
      </c>
      <c r="N118" s="18">
        <f t="shared" si="281"/>
        <v>1.1540024380333198</v>
      </c>
      <c r="O118" s="41">
        <f>Table3[[#This Row],[Germany]]</f>
        <v>9128</v>
      </c>
      <c r="P118" s="18">
        <f t="shared" si="282"/>
        <v>0.40699593004069956</v>
      </c>
      <c r="Q118" s="41">
        <f>Table3[[#This Row],[South Korea]]</f>
        <v>0</v>
      </c>
      <c r="R118" s="18"/>
      <c r="S118" s="41">
        <f>Table3[[#This Row],[UK]]</f>
        <v>44650</v>
      </c>
      <c r="T118" s="18">
        <f t="shared" si="283"/>
        <v>0.10761849244428502</v>
      </c>
      <c r="U118" s="41">
        <f>Table3[[#This Row],[Canada]]</f>
        <v>8759</v>
      </c>
      <c r="V118" s="18">
        <f t="shared" si="284"/>
        <v>0.14863937800137206</v>
      </c>
      <c r="W118" s="41">
        <f>Table3[[#This Row],[India ]]</f>
        <v>22144</v>
      </c>
      <c r="X118" s="16">
        <f t="shared" si="285"/>
        <v>2.4094713961984922</v>
      </c>
      <c r="Y118" s="24">
        <f>Table3[[#This Row],[Japan]]</f>
        <v>982</v>
      </c>
      <c r="Z118" s="44">
        <f t="shared" si="286"/>
        <v>0</v>
      </c>
      <c r="AA118" s="24">
        <f>Table3[[#This Row],[Australia]]</f>
        <v>0</v>
      </c>
      <c r="AB118" s="44"/>
      <c r="AC118" s="24">
        <f>Table3[[#This Row],[Brazil]]</f>
        <v>69406</v>
      </c>
      <c r="AD118" s="44">
        <f t="shared" si="287"/>
        <v>1.5375612610635652</v>
      </c>
      <c r="AE118" s="40">
        <f>Table3[[#This Row],[Russia]]</f>
        <v>11017</v>
      </c>
      <c r="AF118" s="44">
        <f t="shared" si="288"/>
        <v>1.6047219404223922</v>
      </c>
      <c r="AG118" s="40">
        <f>Table3[[#This Row],[Turkey]]</f>
        <v>5323</v>
      </c>
      <c r="AH118" s="44">
        <f t="shared" si="289"/>
        <v>0.43396226415094336</v>
      </c>
    </row>
    <row r="119" spans="2:34" x14ac:dyDescent="0.3">
      <c r="B119" s="4">
        <v>44023</v>
      </c>
      <c r="C119" s="42">
        <f>Table3[[#This Row],[China]]</f>
        <v>4634</v>
      </c>
      <c r="D119" s="14">
        <f t="shared" ref="D119:D125" si="290">((C119-C118)/C118)*100</f>
        <v>0</v>
      </c>
      <c r="E119" s="42">
        <f>Table3[[#This Row],[Italy]]</f>
        <v>34945</v>
      </c>
      <c r="F119" s="14">
        <f t="shared" ref="F119:F125" si="291">((E119-E118)/E118)*100</f>
        <v>2.0035491441982942E-2</v>
      </c>
      <c r="G119" s="41">
        <f>Table3[[#This Row],[Spain]]</f>
        <v>28403</v>
      </c>
      <c r="H119" s="18">
        <f t="shared" ref="H119:H125" si="292">((G119-G118)/G118)*100</f>
        <v>0</v>
      </c>
      <c r="I119" s="41">
        <f>Table3[[#This Row],[USA]]</f>
        <v>137174</v>
      </c>
      <c r="J119" s="18">
        <f t="shared" ref="J119:J125" si="293">((I119-I118)/I118)*100</f>
        <v>0.74619192408819168</v>
      </c>
      <c r="K119" s="41">
        <f>Table3[[#This Row],[France]]</f>
        <v>30004</v>
      </c>
      <c r="L119" s="18">
        <f t="shared" ref="L119:L125" si="294">((K119-K118)/K118)*100</f>
        <v>8.3391707528603365E-2</v>
      </c>
      <c r="M119" s="41">
        <f>Table3[[#This Row],[Iran]]</f>
        <v>12635</v>
      </c>
      <c r="N119" s="18">
        <f t="shared" ref="N119:N125" si="295">((M119-M118)/M118)*100</f>
        <v>1.5104041134409898</v>
      </c>
      <c r="O119" s="41">
        <f>Table3[[#This Row],[Germany]]</f>
        <v>9128</v>
      </c>
      <c r="P119" s="18">
        <f t="shared" ref="P119:P125" si="296">((O119-O118)/O118)*100</f>
        <v>0</v>
      </c>
      <c r="Q119" s="41">
        <f>Table3[[#This Row],[South Korea]]</f>
        <v>0</v>
      </c>
      <c r="R119" s="18"/>
      <c r="S119" s="41">
        <f>Table3[[#This Row],[UK]]</f>
        <v>44798</v>
      </c>
      <c r="T119" s="18">
        <f t="shared" ref="T119:T125" si="297">((S119-S118)/S118)*100</f>
        <v>0.3314669652855543</v>
      </c>
      <c r="U119" s="41">
        <f>Table3[[#This Row],[Canada]]</f>
        <v>8773</v>
      </c>
      <c r="V119" s="18">
        <f t="shared" ref="V119:V125" si="298">((U119-U118)/U118)*100</f>
        <v>0.159835597670967</v>
      </c>
      <c r="W119" s="41">
        <f>Table3[[#This Row],[India ]]</f>
        <v>22687</v>
      </c>
      <c r="X119" s="16">
        <f t="shared" ref="X119:X125" si="299">((W119-W118)/W118)*100</f>
        <v>2.4521315028901736</v>
      </c>
      <c r="Y119" s="24">
        <f>Table3[[#This Row],[Japan]]</f>
        <v>983</v>
      </c>
      <c r="Z119" s="44">
        <f t="shared" ref="Z119:Z125" si="300">((Y119-Y118)/Y118)*100</f>
        <v>0.10183299389002036</v>
      </c>
      <c r="AA119" s="24">
        <f>Table3[[#This Row],[Australia]]</f>
        <v>0</v>
      </c>
      <c r="AB119" s="44"/>
      <c r="AC119" s="24">
        <f>Table3[[#This Row],[Brazil]]</f>
        <v>70623</v>
      </c>
      <c r="AD119" s="44">
        <f t="shared" ref="AD119:AD125" si="301">((AC119-AC118)/AC118)*100</f>
        <v>1.7534507103132295</v>
      </c>
      <c r="AE119" s="40">
        <f>Table3[[#This Row],[Russia]]</f>
        <v>11205</v>
      </c>
      <c r="AF119" s="44">
        <f t="shared" ref="AF119:AF125" si="302">((AE119-AE118)/AE118)*100</f>
        <v>1.7064536625215576</v>
      </c>
      <c r="AG119" s="40">
        <f>Table3[[#This Row],[Turkey]]</f>
        <v>5344</v>
      </c>
      <c r="AH119" s="44">
        <f t="shared" ref="AH119:AH125" si="303">((AG119-AG118)/AG118)*100</f>
        <v>0.39451437159496527</v>
      </c>
    </row>
    <row r="120" spans="2:34" x14ac:dyDescent="0.3">
      <c r="B120" s="4">
        <v>44024</v>
      </c>
      <c r="C120" s="42">
        <f>Table3[[#This Row],[China]]</f>
        <v>4634</v>
      </c>
      <c r="D120" s="14">
        <f t="shared" si="290"/>
        <v>0</v>
      </c>
      <c r="E120" s="42">
        <f>Table3[[#This Row],[Italy]]</f>
        <v>34954</v>
      </c>
      <c r="F120" s="14">
        <f t="shared" si="291"/>
        <v>2.5754757476033768E-2</v>
      </c>
      <c r="G120" s="41">
        <f>Table3[[#This Row],[Spain]]</f>
        <v>28403</v>
      </c>
      <c r="H120" s="18">
        <f t="shared" si="292"/>
        <v>0</v>
      </c>
      <c r="I120" s="41">
        <f>Table3[[#This Row],[USA]]</f>
        <v>137648</v>
      </c>
      <c r="J120" s="18">
        <f t="shared" si="293"/>
        <v>0.34554653214165953</v>
      </c>
      <c r="K120" s="41">
        <f>Table3[[#This Row],[France]]</f>
        <v>30004</v>
      </c>
      <c r="L120" s="18">
        <f t="shared" si="294"/>
        <v>0</v>
      </c>
      <c r="M120" s="41">
        <f>Table3[[#This Row],[Iran]]</f>
        <v>12829</v>
      </c>
      <c r="N120" s="18">
        <f t="shared" si="295"/>
        <v>1.5354174910961615</v>
      </c>
      <c r="O120" s="41">
        <f>Table3[[#This Row],[Germany]]</f>
        <v>9128</v>
      </c>
      <c r="P120" s="18">
        <f t="shared" si="296"/>
        <v>0</v>
      </c>
      <c r="Q120" s="41">
        <f>Table3[[#This Row],[South Korea]]</f>
        <v>0</v>
      </c>
      <c r="R120" s="18"/>
      <c r="S120" s="41">
        <f>Table3[[#This Row],[UK]]</f>
        <v>44819</v>
      </c>
      <c r="T120" s="18">
        <f t="shared" si="297"/>
        <v>4.6877092727353901E-2</v>
      </c>
      <c r="U120" s="41">
        <f>Table3[[#This Row],[Canada]]</f>
        <v>8783</v>
      </c>
      <c r="V120" s="18">
        <f t="shared" si="298"/>
        <v>0.11398609369656904</v>
      </c>
      <c r="W120" s="41">
        <f>Table3[[#This Row],[India ]]</f>
        <v>23187</v>
      </c>
      <c r="X120" s="16">
        <f t="shared" si="299"/>
        <v>2.203905320227443</v>
      </c>
      <c r="Y120" s="24">
        <f>Table3[[#This Row],[Japan]]</f>
        <v>983</v>
      </c>
      <c r="Z120" s="44">
        <f t="shared" si="300"/>
        <v>0</v>
      </c>
      <c r="AA120" s="24">
        <f>Table3[[#This Row],[Australia]]</f>
        <v>0</v>
      </c>
      <c r="AB120" s="44"/>
      <c r="AC120" s="24">
        <f>Table3[[#This Row],[Brazil]]</f>
        <v>71854</v>
      </c>
      <c r="AD120" s="44">
        <f t="shared" si="301"/>
        <v>1.7430582104979966</v>
      </c>
      <c r="AE120" s="40">
        <f>Table3[[#This Row],[Russia]]</f>
        <v>11335</v>
      </c>
      <c r="AF120" s="44">
        <f t="shared" si="302"/>
        <v>1.1601963409192326</v>
      </c>
      <c r="AG120" s="40">
        <f>Table3[[#This Row],[Turkey]]</f>
        <v>5363</v>
      </c>
      <c r="AH120" s="44">
        <f t="shared" si="303"/>
        <v>0.35553892215568861</v>
      </c>
    </row>
    <row r="121" spans="2:34" x14ac:dyDescent="0.3">
      <c r="B121" s="4">
        <v>44025</v>
      </c>
      <c r="C121" s="42">
        <f>Table3[[#This Row],[China]]</f>
        <v>4634</v>
      </c>
      <c r="D121" s="14">
        <f t="shared" si="290"/>
        <v>0</v>
      </c>
      <c r="E121" s="42">
        <f>Table3[[#This Row],[Italy]]</f>
        <v>34967</v>
      </c>
      <c r="F121" s="14">
        <f t="shared" si="291"/>
        <v>3.7191737712422041E-2</v>
      </c>
      <c r="G121" s="41">
        <f>Table3[[#This Row],[Spain]]</f>
        <v>28406</v>
      </c>
      <c r="H121" s="18">
        <f t="shared" si="292"/>
        <v>1.0562264549519418E-2</v>
      </c>
      <c r="I121" s="41">
        <f>Table3[[#This Row],[USA]]</f>
        <v>137947</v>
      </c>
      <c r="J121" s="18">
        <f t="shared" si="293"/>
        <v>0.21722073695222599</v>
      </c>
      <c r="K121" s="41">
        <f>Table3[[#This Row],[France]]</f>
        <v>30004</v>
      </c>
      <c r="L121" s="18">
        <f t="shared" si="294"/>
        <v>0</v>
      </c>
      <c r="M121" s="41">
        <f>Table3[[#This Row],[Iran]]</f>
        <v>13032</v>
      </c>
      <c r="N121" s="18">
        <f t="shared" si="295"/>
        <v>1.5823524826564814</v>
      </c>
      <c r="O121" s="41">
        <f>Table3[[#This Row],[Germany]]</f>
        <v>9137</v>
      </c>
      <c r="P121" s="18">
        <f t="shared" si="296"/>
        <v>9.8597721297107796E-2</v>
      </c>
      <c r="Q121" s="41">
        <f>Table3[[#This Row],[South Korea]]</f>
        <v>0</v>
      </c>
      <c r="R121" s="18"/>
      <c r="S121" s="41">
        <f>Table3[[#This Row],[UK]]</f>
        <v>44830</v>
      </c>
      <c r="T121" s="18">
        <f t="shared" si="297"/>
        <v>2.4543162498047704E-2</v>
      </c>
      <c r="U121" s="41">
        <f>Table3[[#This Row],[Canada]]</f>
        <v>8787</v>
      </c>
      <c r="V121" s="18">
        <f t="shared" si="298"/>
        <v>4.5542525333029715E-2</v>
      </c>
      <c r="W121" s="41">
        <f>Table3[[#This Row],[India ]]</f>
        <v>23727</v>
      </c>
      <c r="X121" s="16">
        <f t="shared" si="299"/>
        <v>2.3288911890283348</v>
      </c>
      <c r="Y121" s="24">
        <f>Table3[[#This Row],[Japan]]</f>
        <v>984</v>
      </c>
      <c r="Z121" s="44">
        <f t="shared" si="300"/>
        <v>0.10172939979654119</v>
      </c>
      <c r="AA121" s="24">
        <f>Table3[[#This Row],[Australia]]</f>
        <v>0</v>
      </c>
      <c r="AB121" s="44"/>
      <c r="AC121" s="24">
        <f>Table3[[#This Row],[Brazil]]</f>
        <v>72234</v>
      </c>
      <c r="AD121" s="44">
        <f t="shared" si="301"/>
        <v>0.52885016839702725</v>
      </c>
      <c r="AE121" s="40">
        <f>Table3[[#This Row],[Russia]]</f>
        <v>11439</v>
      </c>
      <c r="AF121" s="44">
        <f t="shared" si="302"/>
        <v>0.91751213056903391</v>
      </c>
      <c r="AG121" s="40">
        <f>Table3[[#This Row],[Turkey]]</f>
        <v>5382</v>
      </c>
      <c r="AH121" s="44">
        <f t="shared" si="303"/>
        <v>0.35427932127540557</v>
      </c>
    </row>
    <row r="122" spans="2:34" x14ac:dyDescent="0.3">
      <c r="B122" s="4">
        <v>44026</v>
      </c>
      <c r="C122" s="42">
        <f>Table3[[#This Row],[China]]</f>
        <v>4634</v>
      </c>
      <c r="D122" s="14">
        <f t="shared" si="290"/>
        <v>0</v>
      </c>
      <c r="E122" s="42">
        <f>Table3[[#This Row],[Italy]]</f>
        <v>34967</v>
      </c>
      <c r="F122" s="14">
        <f t="shared" si="291"/>
        <v>0</v>
      </c>
      <c r="G122" s="41">
        <f>Table3[[#This Row],[Spain]]</f>
        <v>28406</v>
      </c>
      <c r="H122" s="18">
        <f t="shared" si="292"/>
        <v>0</v>
      </c>
      <c r="I122" s="41">
        <f>Table3[[#This Row],[USA]]</f>
        <v>138331</v>
      </c>
      <c r="J122" s="18">
        <f t="shared" si="293"/>
        <v>0.27836777892958892</v>
      </c>
      <c r="K122" s="41">
        <f>Table3[[#This Row],[France]]</f>
        <v>30029</v>
      </c>
      <c r="L122" s="18">
        <f t="shared" si="294"/>
        <v>8.3322223703506199E-2</v>
      </c>
      <c r="M122" s="41">
        <f>Table3[[#This Row],[Iran]]</f>
        <v>13211</v>
      </c>
      <c r="N122" s="18">
        <f t="shared" si="295"/>
        <v>1.3735420503376303</v>
      </c>
      <c r="O122" s="41">
        <f>Table3[[#This Row],[Germany]]</f>
        <v>9137</v>
      </c>
      <c r="P122" s="18">
        <f t="shared" si="296"/>
        <v>0</v>
      </c>
      <c r="Q122" s="41">
        <f>Table3[[#This Row],[South Korea]]</f>
        <v>0</v>
      </c>
      <c r="R122" s="18"/>
      <c r="S122" s="41">
        <f>Table3[[#This Row],[UK]]</f>
        <v>44830</v>
      </c>
      <c r="T122" s="18">
        <f t="shared" si="297"/>
        <v>0</v>
      </c>
      <c r="U122" s="41">
        <f>Table3[[#This Row],[Canada]]</f>
        <v>8790</v>
      </c>
      <c r="V122" s="18">
        <f t="shared" si="298"/>
        <v>3.4141345168999658E-2</v>
      </c>
      <c r="W122" s="41">
        <f>Table3[[#This Row],[India ]]</f>
        <v>24281</v>
      </c>
      <c r="X122" s="16">
        <f t="shared" si="299"/>
        <v>2.3348927382307076</v>
      </c>
      <c r="Y122" s="24">
        <f>Table3[[#This Row],[Japan]]</f>
        <v>984</v>
      </c>
      <c r="Z122" s="44">
        <f t="shared" si="300"/>
        <v>0</v>
      </c>
      <c r="AA122" s="24">
        <f>Table3[[#This Row],[Australia]]</f>
        <v>0</v>
      </c>
      <c r="AB122" s="44"/>
      <c r="AC122" s="24">
        <f>Table3[[#This Row],[Brazil]]</f>
        <v>72950</v>
      </c>
      <c r="AD122" s="44">
        <f t="shared" si="301"/>
        <v>0.99122296979261837</v>
      </c>
      <c r="AE122" s="40">
        <f>Table3[[#This Row],[Russia]]</f>
        <v>11614</v>
      </c>
      <c r="AF122" s="44">
        <f t="shared" si="302"/>
        <v>1.5298540082175016</v>
      </c>
      <c r="AG122" s="40">
        <f>Table3[[#This Row],[Turkey]]</f>
        <v>5382</v>
      </c>
      <c r="AH122" s="44">
        <f t="shared" si="303"/>
        <v>0</v>
      </c>
    </row>
    <row r="123" spans="2:34" x14ac:dyDescent="0.3">
      <c r="B123" s="4">
        <v>44027</v>
      </c>
      <c r="C123" s="42">
        <f>Table3[[#This Row],[China]]</f>
        <v>4634</v>
      </c>
      <c r="D123" s="14">
        <f t="shared" si="290"/>
        <v>0</v>
      </c>
      <c r="E123" s="42">
        <f>Table3[[#This Row],[Italy]]</f>
        <v>34997</v>
      </c>
      <c r="F123" s="14">
        <f t="shared" si="291"/>
        <v>8.5795178310978923E-2</v>
      </c>
      <c r="G123" s="41">
        <f>Table3[[#This Row],[Spain]]</f>
        <v>28413</v>
      </c>
      <c r="H123" s="18">
        <f t="shared" si="292"/>
        <v>2.464268112370626E-2</v>
      </c>
      <c r="I123" s="41">
        <f>Table3[[#This Row],[USA]]</f>
        <v>139504</v>
      </c>
      <c r="J123" s="18">
        <f t="shared" si="293"/>
        <v>0.84796611027173951</v>
      </c>
      <c r="K123" s="41">
        <f>Table3[[#This Row],[France]]</f>
        <v>30029</v>
      </c>
      <c r="L123" s="18">
        <f t="shared" si="294"/>
        <v>0</v>
      </c>
      <c r="M123" s="41">
        <f>Table3[[#This Row],[Iran]]</f>
        <v>13410</v>
      </c>
      <c r="N123" s="18">
        <f t="shared" si="295"/>
        <v>1.5063204905003407</v>
      </c>
      <c r="O123" s="41">
        <f>Table3[[#This Row],[Germany]]</f>
        <v>9137</v>
      </c>
      <c r="P123" s="18">
        <f t="shared" si="296"/>
        <v>0</v>
      </c>
      <c r="Q123" s="41">
        <f>Table3[[#This Row],[South Korea]]</f>
        <v>0</v>
      </c>
      <c r="R123" s="18"/>
      <c r="S123" s="41">
        <f>Table3[[#This Row],[UK]]</f>
        <v>45053</v>
      </c>
      <c r="T123" s="18">
        <f t="shared" si="297"/>
        <v>0.49743475351327232</v>
      </c>
      <c r="U123" s="41">
        <f>Table3[[#This Row],[Canada]]</f>
        <v>8798</v>
      </c>
      <c r="V123" s="18">
        <f t="shared" si="298"/>
        <v>9.1012514220705346E-2</v>
      </c>
      <c r="W123" s="41">
        <f>Table3[[#This Row],[India ]]</f>
        <v>24901</v>
      </c>
      <c r="X123" s="16">
        <f t="shared" si="299"/>
        <v>2.5534368436225856</v>
      </c>
      <c r="Y123" s="24">
        <f>Table3[[#This Row],[Japan]]</f>
        <v>985</v>
      </c>
      <c r="Z123" s="44">
        <f t="shared" si="300"/>
        <v>0.10162601626016261</v>
      </c>
      <c r="AA123" s="24">
        <f>Table3[[#This Row],[Australia]]</f>
        <v>0</v>
      </c>
      <c r="AB123" s="44"/>
      <c r="AC123" s="24">
        <f>Table3[[#This Row],[Brazil]]</f>
        <v>74445</v>
      </c>
      <c r="AD123" s="44">
        <f t="shared" si="301"/>
        <v>2.0493488690884165</v>
      </c>
      <c r="AE123" s="40">
        <f>Table3[[#This Row],[Russia]]</f>
        <v>11770</v>
      </c>
      <c r="AF123" s="44">
        <f t="shared" si="302"/>
        <v>1.3432064749440331</v>
      </c>
      <c r="AG123" s="40">
        <f>Table3[[#This Row],[Turkey]]</f>
        <v>5402</v>
      </c>
      <c r="AH123" s="44">
        <f t="shared" si="303"/>
        <v>0.37160906726124115</v>
      </c>
    </row>
    <row r="124" spans="2:34" x14ac:dyDescent="0.3">
      <c r="B124" s="4">
        <v>44028</v>
      </c>
      <c r="C124" s="42">
        <f>Table3[[#This Row],[China]]</f>
        <v>4634</v>
      </c>
      <c r="D124" s="14">
        <f t="shared" si="290"/>
        <v>0</v>
      </c>
      <c r="E124" s="42">
        <f>Table3[[#This Row],[Italy]]</f>
        <v>35017</v>
      </c>
      <c r="F124" s="14">
        <f t="shared" si="291"/>
        <v>5.7147755521901877E-2</v>
      </c>
      <c r="G124" s="41">
        <f>Table3[[#This Row],[Spain]]</f>
        <v>28416</v>
      </c>
      <c r="H124" s="18">
        <f t="shared" si="292"/>
        <v>1.0558547143912998E-2</v>
      </c>
      <c r="I124" s="41">
        <f>Table3[[#This Row],[USA]]</f>
        <v>140478</v>
      </c>
      <c r="J124" s="18">
        <f t="shared" si="293"/>
        <v>0.69818786558091517</v>
      </c>
      <c r="K124" s="41">
        <f>Table3[[#This Row],[France]]</f>
        <v>30120</v>
      </c>
      <c r="L124" s="18">
        <f t="shared" si="294"/>
        <v>0.30304039428552398</v>
      </c>
      <c r="M124" s="41">
        <f>Table3[[#This Row],[Iran]]</f>
        <v>13608</v>
      </c>
      <c r="N124" s="18">
        <f t="shared" si="295"/>
        <v>1.476510067114094</v>
      </c>
      <c r="O124" s="41">
        <f>Table3[[#This Row],[Germany]]</f>
        <v>9151</v>
      </c>
      <c r="P124" s="18">
        <f t="shared" si="296"/>
        <v>0.15322315858596913</v>
      </c>
      <c r="Q124" s="41">
        <f>Table3[[#This Row],[South Korea]]</f>
        <v>0</v>
      </c>
      <c r="R124" s="18"/>
      <c r="S124" s="41">
        <f>Table3[[#This Row],[UK]]</f>
        <v>45119</v>
      </c>
      <c r="T124" s="18">
        <f t="shared" si="297"/>
        <v>0.14649412913679444</v>
      </c>
      <c r="U124" s="41">
        <f>Table3[[#This Row],[Canada]]</f>
        <v>8825</v>
      </c>
      <c r="V124" s="18">
        <f t="shared" si="298"/>
        <v>0.30688792907478973</v>
      </c>
      <c r="W124" s="41">
        <f>Table3[[#This Row],[India ]]</f>
        <v>25595</v>
      </c>
      <c r="X124" s="16">
        <f t="shared" si="299"/>
        <v>2.7870366651941687</v>
      </c>
      <c r="Y124" s="24">
        <f>Table3[[#This Row],[Japan]]</f>
        <v>985</v>
      </c>
      <c r="Z124" s="44">
        <f t="shared" si="300"/>
        <v>0</v>
      </c>
      <c r="AA124" s="24">
        <f>Table3[[#This Row],[Australia]]</f>
        <v>0</v>
      </c>
      <c r="AB124" s="44"/>
      <c r="AC124" s="24">
        <f>Table3[[#This Row],[Brazil]]</f>
        <v>75697</v>
      </c>
      <c r="AD124" s="44">
        <f t="shared" si="301"/>
        <v>1.681778494190342</v>
      </c>
      <c r="AE124" s="40">
        <f>Table3[[#This Row],[Russia]]</f>
        <v>11937</v>
      </c>
      <c r="AF124" s="44">
        <f t="shared" si="302"/>
        <v>1.4188615123194561</v>
      </c>
      <c r="AG124" s="40">
        <f>Table3[[#This Row],[Turkey]]</f>
        <v>5419</v>
      </c>
      <c r="AH124" s="44">
        <f t="shared" si="303"/>
        <v>0.31469825990373934</v>
      </c>
    </row>
    <row r="125" spans="2:34" x14ac:dyDescent="0.3">
      <c r="B125" s="4">
        <v>44029</v>
      </c>
      <c r="C125" s="42">
        <f>Table3[[#This Row],[China]]</f>
        <v>4634</v>
      </c>
      <c r="D125" s="14">
        <f t="shared" si="290"/>
        <v>0</v>
      </c>
      <c r="E125" s="42">
        <f>Table3[[#This Row],[Italy]]</f>
        <v>35028</v>
      </c>
      <c r="F125" s="14">
        <f t="shared" si="291"/>
        <v>3.1413313533426621E-2</v>
      </c>
      <c r="G125" s="41">
        <f>Table3[[#This Row],[Spain]]</f>
        <v>28416</v>
      </c>
      <c r="H125" s="18">
        <f t="shared" si="292"/>
        <v>0</v>
      </c>
      <c r="I125" s="41">
        <f>Table3[[#This Row],[USA]]</f>
        <v>141518</v>
      </c>
      <c r="J125" s="18">
        <f t="shared" si="293"/>
        <v>0.74032944660373867</v>
      </c>
      <c r="K125" s="41">
        <f>Table3[[#This Row],[France]]</f>
        <v>30138</v>
      </c>
      <c r="L125" s="18">
        <f t="shared" si="294"/>
        <v>5.97609561752988E-2</v>
      </c>
      <c r="M125" s="41">
        <f>Table3[[#This Row],[Iran]]</f>
        <v>13791</v>
      </c>
      <c r="N125" s="18">
        <f t="shared" si="295"/>
        <v>1.3447971781305115</v>
      </c>
      <c r="O125" s="41">
        <f>Table3[[#This Row],[Germany]]</f>
        <v>9160</v>
      </c>
      <c r="P125" s="18">
        <f t="shared" si="296"/>
        <v>9.8349907113976606E-2</v>
      </c>
      <c r="Q125" s="41">
        <f>Table3[[#This Row],[South Korea]]</f>
        <v>0</v>
      </c>
      <c r="R125" s="18"/>
      <c r="S125" s="41">
        <f>Table3[[#This Row],[UK]]</f>
        <v>45233</v>
      </c>
      <c r="T125" s="18">
        <f t="shared" si="297"/>
        <v>0.25266517431680668</v>
      </c>
      <c r="U125" s="41">
        <f>Table3[[#This Row],[Canada]]</f>
        <v>8835</v>
      </c>
      <c r="V125" s="18">
        <f t="shared" si="298"/>
        <v>0.11331444759206798</v>
      </c>
      <c r="W125" s="41">
        <f>Table3[[#This Row],[India ]]</f>
        <v>26273</v>
      </c>
      <c r="X125" s="16">
        <f t="shared" si="299"/>
        <v>2.6489548739988282</v>
      </c>
      <c r="Y125" s="24">
        <f>Table3[[#This Row],[Japan]]</f>
        <v>985</v>
      </c>
      <c r="Z125" s="44">
        <f t="shared" si="300"/>
        <v>0</v>
      </c>
      <c r="AA125" s="24">
        <f>Table3[[#This Row],[Australia]]</f>
        <v>0</v>
      </c>
      <c r="AB125" s="44"/>
      <c r="AC125" s="24">
        <f>Table3[[#This Row],[Brazil]]</f>
        <v>76997</v>
      </c>
      <c r="AD125" s="44">
        <f t="shared" si="301"/>
        <v>1.7173732116200113</v>
      </c>
      <c r="AE125" s="40">
        <f>Table3[[#This Row],[Russia]]</f>
        <v>12123</v>
      </c>
      <c r="AF125" s="44">
        <f t="shared" si="302"/>
        <v>1.5581804473485801</v>
      </c>
      <c r="AG125" s="40">
        <f>Table3[[#This Row],[Turkey]]</f>
        <v>5458</v>
      </c>
      <c r="AH125" s="44">
        <f t="shared" si="303"/>
        <v>0.71968997970105186</v>
      </c>
    </row>
    <row r="126" spans="2:34" x14ac:dyDescent="0.3">
      <c r="B126" s="4">
        <v>44030</v>
      </c>
      <c r="C126" s="42">
        <f>Table3[[#This Row],[China]]</f>
        <v>4634</v>
      </c>
      <c r="D126" s="14">
        <f t="shared" ref="D126:D131" si="304">((C126-C125)/C125)*100</f>
        <v>0</v>
      </c>
      <c r="E126" s="42">
        <f>Table3[[#This Row],[Italy]]</f>
        <v>35042</v>
      </c>
      <c r="F126" s="14">
        <f t="shared" ref="F126:F131" si="305">((E126-E125)/E125)*100</f>
        <v>3.9968025579536368E-2</v>
      </c>
      <c r="G126" s="41">
        <f>Table3[[#This Row],[Spain]]</f>
        <v>28420</v>
      </c>
      <c r="H126" s="18">
        <f t="shared" ref="H126:H131" si="306">((G126-G125)/G125)*100</f>
        <v>1.4076576576576577E-2</v>
      </c>
      <c r="I126" s="41">
        <f>Table3[[#This Row],[USA]]</f>
        <v>142733</v>
      </c>
      <c r="J126" s="18">
        <f t="shared" ref="J126:J131" si="307">((I126-I125)/I125)*100</f>
        <v>0.85854802922596418</v>
      </c>
      <c r="K126" s="41">
        <f>Table3[[#This Row],[France]]</f>
        <v>30152</v>
      </c>
      <c r="L126" s="18">
        <f t="shared" ref="L126:L131" si="308">((K126-K125)/K125)*100</f>
        <v>4.6452982945119119E-2</v>
      </c>
      <c r="M126" s="41">
        <f>Table3[[#This Row],[Iran]]</f>
        <v>13979</v>
      </c>
      <c r="N126" s="18">
        <f t="shared" ref="N126:N131" si="309">((M126-M125)/M125)*100</f>
        <v>1.3632078892031034</v>
      </c>
      <c r="O126" s="41">
        <f>Table3[[#This Row],[Germany]]</f>
        <v>9165</v>
      </c>
      <c r="P126" s="18">
        <f t="shared" ref="P126:P131" si="310">((O126-O125)/O125)*100</f>
        <v>5.4585152838427943E-2</v>
      </c>
      <c r="Q126" s="41">
        <f>Table3[[#This Row],[South Korea]]</f>
        <v>0</v>
      </c>
      <c r="R126" s="18"/>
      <c r="S126" s="41">
        <f>Table3[[#This Row],[UK]]</f>
        <v>45273</v>
      </c>
      <c r="T126" s="18">
        <f t="shared" ref="T126:T131" si="311">((S126-S125)/S125)*100</f>
        <v>8.8431012756173599E-2</v>
      </c>
      <c r="U126" s="41">
        <f>Table3[[#This Row],[Canada]]</f>
        <v>8848</v>
      </c>
      <c r="V126" s="18">
        <f t="shared" ref="V126:V131" si="312">((U126-U125)/U125)*100</f>
        <v>0.14714204867006225</v>
      </c>
      <c r="W126" s="41">
        <f>Table3[[#This Row],[India ]]</f>
        <v>26828</v>
      </c>
      <c r="X126" s="16">
        <f t="shared" ref="X126:X131" si="313">((W126-W125)/W125)*100</f>
        <v>2.1124348190157196</v>
      </c>
      <c r="Y126" s="24">
        <f>Table3[[#This Row],[Japan]]</f>
        <v>985</v>
      </c>
      <c r="Z126" s="44">
        <f t="shared" ref="Z126:Z131" si="314">((Y126-Y125)/Y125)*100</f>
        <v>0</v>
      </c>
      <c r="AA126" s="24">
        <f>Table3[[#This Row],[Australia]]</f>
        <v>0</v>
      </c>
      <c r="AB126" s="44"/>
      <c r="AC126" s="24">
        <f>Table3[[#This Row],[Brazil]]</f>
        <v>78735</v>
      </c>
      <c r="AD126" s="44">
        <f t="shared" ref="AD126:AD131" si="315">((AC126-AC125)/AC125)*100</f>
        <v>2.2572308012000466</v>
      </c>
      <c r="AE126" s="40">
        <f>Table3[[#This Row],[Russia]]</f>
        <v>12247</v>
      </c>
      <c r="AF126" s="44">
        <f t="shared" ref="AF126:AF131" si="316">((AE126-AE125)/AE125)*100</f>
        <v>1.0228491297533613</v>
      </c>
      <c r="AG126" s="40">
        <f>Table3[[#This Row],[Turkey]]</f>
        <v>5457</v>
      </c>
      <c r="AH126" s="44">
        <f t="shared" ref="AH126:AH131" si="317">((AG126-AG125)/AG125)*100</f>
        <v>-1.8321729571271528E-2</v>
      </c>
    </row>
    <row r="127" spans="2:34" x14ac:dyDescent="0.3">
      <c r="B127" s="4">
        <v>44031</v>
      </c>
      <c r="C127" s="42">
        <f>Table3[[#This Row],[China]]</f>
        <v>4634</v>
      </c>
      <c r="D127" s="14">
        <f t="shared" si="304"/>
        <v>0</v>
      </c>
      <c r="E127" s="42">
        <f>Table3[[#This Row],[Italy]]</f>
        <v>35045</v>
      </c>
      <c r="F127" s="14">
        <f t="shared" si="305"/>
        <v>8.5611551852063233E-3</v>
      </c>
      <c r="G127" s="41">
        <f>Table3[[#This Row],[Spain]]</f>
        <v>28420</v>
      </c>
      <c r="H127" s="18">
        <f t="shared" si="306"/>
        <v>0</v>
      </c>
      <c r="I127" s="41">
        <f>Table3[[#This Row],[USA]]</f>
        <v>143054</v>
      </c>
      <c r="J127" s="18">
        <f t="shared" si="307"/>
        <v>0.22489543413226096</v>
      </c>
      <c r="K127" s="41">
        <f>Table3[[#This Row],[France]]</f>
        <v>30152</v>
      </c>
      <c r="L127" s="18">
        <f t="shared" si="308"/>
        <v>0</v>
      </c>
      <c r="M127" s="41">
        <f>Table3[[#This Row],[Iran]]</f>
        <v>14188</v>
      </c>
      <c r="N127" s="18">
        <f t="shared" si="309"/>
        <v>1.4950997925459617</v>
      </c>
      <c r="O127" s="41">
        <f>Table3[[#This Row],[Germany]]</f>
        <v>9165</v>
      </c>
      <c r="P127" s="18">
        <f t="shared" si="310"/>
        <v>0</v>
      </c>
      <c r="Q127" s="41">
        <f>Table3[[#This Row],[South Korea]]</f>
        <v>0</v>
      </c>
      <c r="R127" s="18"/>
      <c r="S127" s="41">
        <f>Table3[[#This Row],[UK]]</f>
        <v>45300</v>
      </c>
      <c r="T127" s="18">
        <f t="shared" si="311"/>
        <v>5.9638194950632828E-2</v>
      </c>
      <c r="U127" s="41">
        <f>Table3[[#This Row],[Canada]]</f>
        <v>8852</v>
      </c>
      <c r="V127" s="18">
        <f t="shared" si="312"/>
        <v>4.5207956600361664E-2</v>
      </c>
      <c r="W127" s="41">
        <f>Table3[[#This Row],[India ]]</f>
        <v>27503</v>
      </c>
      <c r="X127" s="16">
        <f t="shared" si="313"/>
        <v>2.5160280304159834</v>
      </c>
      <c r="Y127" s="24">
        <f>Table3[[#This Row],[Japan]]</f>
        <v>986</v>
      </c>
      <c r="Z127" s="44">
        <f t="shared" si="314"/>
        <v>0.10152284263959391</v>
      </c>
      <c r="AA127" s="24">
        <f>Table3[[#This Row],[Australia]]</f>
        <v>0</v>
      </c>
      <c r="AB127" s="44"/>
      <c r="AC127" s="24">
        <f>Table3[[#This Row],[Brazil]]</f>
        <v>78871</v>
      </c>
      <c r="AD127" s="44">
        <f t="shared" si="315"/>
        <v>0.17273131390106053</v>
      </c>
      <c r="AE127" s="40">
        <f>Table3[[#This Row],[Russia]]</f>
        <v>12342</v>
      </c>
      <c r="AF127" s="44">
        <f t="shared" si="316"/>
        <v>0.77570017147056425</v>
      </c>
      <c r="AG127" s="40">
        <f>Table3[[#This Row],[Turkey]]</f>
        <v>5491</v>
      </c>
      <c r="AH127" s="44">
        <f t="shared" si="317"/>
        <v>0.62305295950155759</v>
      </c>
    </row>
    <row r="128" spans="2:34" x14ac:dyDescent="0.3">
      <c r="B128" s="4">
        <v>44032</v>
      </c>
      <c r="C128" s="42">
        <f>Table3[[#This Row],[China]]</f>
        <v>4634</v>
      </c>
      <c r="D128" s="14">
        <f t="shared" si="304"/>
        <v>0</v>
      </c>
      <c r="E128" s="42">
        <f>Table3[[#This Row],[Italy]]</f>
        <v>35058</v>
      </c>
      <c r="F128" s="14">
        <f t="shared" si="305"/>
        <v>3.7095163361392493E-2</v>
      </c>
      <c r="G128" s="41">
        <f>Table3[[#This Row],[Spain]]</f>
        <v>28422</v>
      </c>
      <c r="H128" s="18">
        <f t="shared" si="306"/>
        <v>7.0372976776917661E-3</v>
      </c>
      <c r="I128" s="41">
        <f>Table3[[#This Row],[USA]]</f>
        <v>143527</v>
      </c>
      <c r="J128" s="18">
        <f t="shared" si="307"/>
        <v>0.33064437205530778</v>
      </c>
      <c r="K128" s="41">
        <f>Table3[[#This Row],[France]]</f>
        <v>30152</v>
      </c>
      <c r="L128" s="18">
        <f t="shared" si="308"/>
        <v>0</v>
      </c>
      <c r="M128" s="41">
        <f>Table3[[#This Row],[Iran]]</f>
        <v>14405</v>
      </c>
      <c r="N128" s="18">
        <f t="shared" si="309"/>
        <v>1.5294615167747392</v>
      </c>
      <c r="O128" s="41">
        <f>Table3[[#This Row],[Germany]]</f>
        <v>9165</v>
      </c>
      <c r="P128" s="18">
        <f t="shared" si="310"/>
        <v>0</v>
      </c>
      <c r="Q128" s="41">
        <f>Table3[[#This Row],[South Korea]]</f>
        <v>0</v>
      </c>
      <c r="R128" s="18"/>
      <c r="S128" s="41">
        <f>Table3[[#This Row],[UK]]</f>
        <v>45312</v>
      </c>
      <c r="T128" s="18">
        <f t="shared" si="311"/>
        <v>2.6490066225165563E-2</v>
      </c>
      <c r="U128" s="41">
        <f>Table3[[#This Row],[Canada]]</f>
        <v>8855</v>
      </c>
      <c r="V128" s="18">
        <f t="shared" si="312"/>
        <v>3.3890646181653869E-2</v>
      </c>
      <c r="W128" s="41">
        <f>Table3[[#This Row],[India ]]</f>
        <v>28099</v>
      </c>
      <c r="X128" s="16">
        <f t="shared" si="313"/>
        <v>2.1670363233101844</v>
      </c>
      <c r="Y128" s="24">
        <f>Table3[[#This Row],[Japan]]</f>
        <v>988</v>
      </c>
      <c r="Z128" s="44">
        <f t="shared" si="314"/>
        <v>0.20283975659229209</v>
      </c>
      <c r="AA128" s="24">
        <f>Table3[[#This Row],[Australia]]</f>
        <v>0</v>
      </c>
      <c r="AB128" s="44"/>
      <c r="AC128" s="24">
        <f>Table3[[#This Row],[Brazil]]</f>
        <v>79590</v>
      </c>
      <c r="AD128" s="44">
        <f t="shared" si="315"/>
        <v>0.91161516907355045</v>
      </c>
      <c r="AE128" s="40">
        <f>Table3[[#This Row],[Russia]]</f>
        <v>12427</v>
      </c>
      <c r="AF128" s="44">
        <f t="shared" si="316"/>
        <v>0.68870523415977969</v>
      </c>
      <c r="AG128" s="40">
        <f>Table3[[#This Row],[Turkey]]</f>
        <v>5508</v>
      </c>
      <c r="AH128" s="44">
        <f t="shared" si="317"/>
        <v>0.30959752321981426</v>
      </c>
    </row>
    <row r="129" spans="2:34" x14ac:dyDescent="0.3">
      <c r="B129" s="4">
        <v>44033</v>
      </c>
      <c r="C129" s="42">
        <f>Table3[[#This Row],[China]]</f>
        <v>4634</v>
      </c>
      <c r="D129" s="14">
        <f t="shared" si="304"/>
        <v>0</v>
      </c>
      <c r="E129" s="42">
        <f>Table3[[#This Row],[Italy]]</f>
        <v>35073</v>
      </c>
      <c r="F129" s="14">
        <f t="shared" si="305"/>
        <v>4.278623994523361E-2</v>
      </c>
      <c r="G129" s="41">
        <f>Table3[[#This Row],[Spain]]</f>
        <v>28424</v>
      </c>
      <c r="H129" s="18">
        <f t="shared" si="306"/>
        <v>7.0368024769544724E-3</v>
      </c>
      <c r="I129" s="41">
        <f>Table3[[#This Row],[USA]]</f>
        <v>144331</v>
      </c>
      <c r="J129" s="18">
        <f t="shared" si="307"/>
        <v>0.56017334717509593</v>
      </c>
      <c r="K129" s="41">
        <f>Table3[[#This Row],[France]]</f>
        <v>30177</v>
      </c>
      <c r="L129" s="18">
        <f t="shared" si="308"/>
        <v>8.2913239586097101E-2</v>
      </c>
      <c r="M129" s="41">
        <f>Table3[[#This Row],[Iran]]</f>
        <v>14634</v>
      </c>
      <c r="N129" s="18">
        <f t="shared" si="309"/>
        <v>1.5897257896563692</v>
      </c>
      <c r="O129" s="41">
        <f>Table3[[#This Row],[Germany]]</f>
        <v>9175</v>
      </c>
      <c r="P129" s="18">
        <f t="shared" si="310"/>
        <v>0.10911074740861974</v>
      </c>
      <c r="Q129" s="41">
        <f>Table3[[#This Row],[South Korea]]</f>
        <v>0</v>
      </c>
      <c r="R129" s="18"/>
      <c r="S129" s="41">
        <f>Table3[[#This Row],[UK]]</f>
        <v>45422</v>
      </c>
      <c r="T129" s="18">
        <f t="shared" si="311"/>
        <v>0.24276129943502828</v>
      </c>
      <c r="U129" s="41">
        <f>Table3[[#This Row],[Canada]]</f>
        <v>8858</v>
      </c>
      <c r="V129" s="18">
        <f t="shared" si="312"/>
        <v>3.387916431394692E-2</v>
      </c>
      <c r="W129" s="41">
        <f>Table3[[#This Row],[India ]]</f>
        <v>28769</v>
      </c>
      <c r="X129" s="16">
        <f t="shared" si="313"/>
        <v>2.3844264920459803</v>
      </c>
      <c r="Y129" s="24">
        <f>Table3[[#This Row],[Japan]]</f>
        <v>988</v>
      </c>
      <c r="Z129" s="44">
        <f t="shared" si="314"/>
        <v>0</v>
      </c>
      <c r="AA129" s="24">
        <f>Table3[[#This Row],[Australia]]</f>
        <v>0</v>
      </c>
      <c r="AB129" s="44"/>
      <c r="AC129" s="24">
        <f>Table3[[#This Row],[Brazil]]</f>
        <v>80493</v>
      </c>
      <c r="AD129" s="44">
        <f t="shared" si="315"/>
        <v>1.1345646437994723</v>
      </c>
      <c r="AE129" s="40">
        <f>Table3[[#This Row],[Russia]]</f>
        <v>12580</v>
      </c>
      <c r="AF129" s="44">
        <f t="shared" si="316"/>
        <v>1.2311901504787961</v>
      </c>
      <c r="AG129" s="40">
        <f>Table3[[#This Row],[Turkey]]</f>
        <v>5508</v>
      </c>
      <c r="AH129" s="44">
        <f t="shared" si="317"/>
        <v>0</v>
      </c>
    </row>
    <row r="130" spans="2:34" x14ac:dyDescent="0.3">
      <c r="B130" s="4">
        <v>44034</v>
      </c>
      <c r="C130" s="42">
        <f>Table3[[#This Row],[China]]</f>
        <v>4634</v>
      </c>
      <c r="D130" s="14">
        <f t="shared" si="304"/>
        <v>0</v>
      </c>
      <c r="E130" s="42">
        <f>Table3[[#This Row],[Italy]]</f>
        <v>35082</v>
      </c>
      <c r="F130" s="14">
        <f t="shared" si="305"/>
        <v>2.5660764690787787E-2</v>
      </c>
      <c r="G130" s="41">
        <f>Table3[[#This Row],[Spain]]</f>
        <v>28426</v>
      </c>
      <c r="H130" s="18">
        <f t="shared" si="306"/>
        <v>7.0363073459048693E-3</v>
      </c>
      <c r="I130" s="41">
        <f>Table3[[#This Row],[USA]]</f>
        <v>145488</v>
      </c>
      <c r="J130" s="18">
        <f t="shared" si="307"/>
        <v>0.80162958754529512</v>
      </c>
      <c r="K130" s="41">
        <f>Table3[[#This Row],[France]]</f>
        <v>30172</v>
      </c>
      <c r="L130" s="18">
        <f t="shared" si="308"/>
        <v>-1.6568910097093815E-2</v>
      </c>
      <c r="M130" s="41">
        <f>Table3[[#This Row],[Iran]]</f>
        <v>14853</v>
      </c>
      <c r="N130" s="18">
        <f t="shared" si="309"/>
        <v>1.4965149651496514</v>
      </c>
      <c r="O130" s="41">
        <f>Table3[[#This Row],[Germany]]</f>
        <v>9175</v>
      </c>
      <c r="P130" s="18">
        <f t="shared" si="310"/>
        <v>0</v>
      </c>
      <c r="Q130" s="41">
        <f>Table3[[#This Row],[South Korea]]</f>
        <v>0</v>
      </c>
      <c r="R130" s="18"/>
      <c r="S130" s="41">
        <f>Table3[[#This Row],[UK]]</f>
        <v>45501</v>
      </c>
      <c r="T130" s="18">
        <f t="shared" si="311"/>
        <v>0.17392452996345384</v>
      </c>
      <c r="U130" s="41">
        <f>Table3[[#This Row],[Canada]]</f>
        <v>8868</v>
      </c>
      <c r="V130" s="18">
        <f t="shared" si="312"/>
        <v>0.11289230074508919</v>
      </c>
      <c r="W130" s="41">
        <f>Table3[[#This Row],[India ]]</f>
        <v>29895</v>
      </c>
      <c r="X130" s="16">
        <f t="shared" si="313"/>
        <v>3.9139351385171537</v>
      </c>
      <c r="Y130" s="24">
        <f>Table3[[#This Row],[Japan]]</f>
        <v>989</v>
      </c>
      <c r="Z130" s="44">
        <f t="shared" si="314"/>
        <v>0.10121457489878542</v>
      </c>
      <c r="AA130" s="24">
        <f>Table3[[#This Row],[Australia]]</f>
        <v>0</v>
      </c>
      <c r="AB130" s="44"/>
      <c r="AC130" s="24">
        <f>Table3[[#This Row],[Brazil]]</f>
        <v>81828</v>
      </c>
      <c r="AD130" s="44">
        <f t="shared" si="315"/>
        <v>1.6585293131079721</v>
      </c>
      <c r="AE130" s="40">
        <f>Table3[[#This Row],[Russia]]</f>
        <v>12745</v>
      </c>
      <c r="AF130" s="44">
        <f t="shared" si="316"/>
        <v>1.3116057233704292</v>
      </c>
      <c r="AG130" s="40">
        <f>Table3[[#This Row],[Turkey]]</f>
        <v>5545</v>
      </c>
      <c r="AH130" s="44">
        <f t="shared" si="317"/>
        <v>0.67175018155410315</v>
      </c>
    </row>
    <row r="131" spans="2:34" x14ac:dyDescent="0.3">
      <c r="B131" s="4">
        <v>44035</v>
      </c>
      <c r="C131" s="42">
        <f>Table3[[#This Row],[China]]</f>
        <v>4634</v>
      </c>
      <c r="D131" s="14">
        <f t="shared" si="304"/>
        <v>0</v>
      </c>
      <c r="E131" s="42">
        <f>Table3[[#This Row],[Italy]]</f>
        <v>35092</v>
      </c>
      <c r="F131" s="14">
        <f t="shared" si="305"/>
        <v>2.8504646257339946E-2</v>
      </c>
      <c r="G131" s="41">
        <f>Table3[[#This Row],[Spain]]</f>
        <v>28429</v>
      </c>
      <c r="H131" s="18">
        <f t="shared" si="306"/>
        <v>1.0553718426792372E-2</v>
      </c>
      <c r="I131" s="41">
        <f>Table3[[#This Row],[USA]]</f>
        <v>146665</v>
      </c>
      <c r="J131" s="18">
        <f t="shared" si="307"/>
        <v>0.80900142967117572</v>
      </c>
      <c r="K131" s="41">
        <f>Table3[[#This Row],[France]]</f>
        <v>30172</v>
      </c>
      <c r="L131" s="18">
        <f t="shared" si="308"/>
        <v>0</v>
      </c>
      <c r="M131" s="41">
        <f>Table3[[#This Row],[Iran]]</f>
        <v>15074</v>
      </c>
      <c r="N131" s="18">
        <f t="shared" si="309"/>
        <v>1.4879148993469333</v>
      </c>
      <c r="O131" s="41">
        <f>Table3[[#This Row],[Germany]]</f>
        <v>9175</v>
      </c>
      <c r="P131" s="18">
        <f t="shared" si="310"/>
        <v>0</v>
      </c>
      <c r="Q131" s="41">
        <f>Table3[[#This Row],[South Korea]]</f>
        <v>0</v>
      </c>
      <c r="R131" s="18"/>
      <c r="S131" s="41">
        <f>Table3[[#This Row],[UK]]</f>
        <v>45554</v>
      </c>
      <c r="T131" s="18">
        <f t="shared" si="311"/>
        <v>0.11648095646249533</v>
      </c>
      <c r="U131" s="41">
        <f>Table3[[#This Row],[Canada]]</f>
        <v>8870</v>
      </c>
      <c r="V131" s="18">
        <f t="shared" si="312"/>
        <v>2.2552999548940009E-2</v>
      </c>
      <c r="W131" s="41">
        <f>Table3[[#This Row],[India ]]</f>
        <v>30639</v>
      </c>
      <c r="X131" s="16">
        <f t="shared" si="313"/>
        <v>2.4887104867034622</v>
      </c>
      <c r="Y131" s="24">
        <f>Table3[[#This Row],[Japan]]</f>
        <v>992</v>
      </c>
      <c r="Z131" s="44">
        <f t="shared" si="314"/>
        <v>0.30333670374115268</v>
      </c>
      <c r="AA131" s="24">
        <f>Table3[[#This Row],[Australia]]</f>
        <v>0</v>
      </c>
      <c r="AB131" s="44"/>
      <c r="AC131" s="24">
        <f>Table3[[#This Row],[Brazil]]</f>
        <v>83036</v>
      </c>
      <c r="AD131" s="44">
        <f t="shared" si="315"/>
        <v>1.4762672923693603</v>
      </c>
      <c r="AE131" s="40">
        <f>Table3[[#This Row],[Russia]]</f>
        <v>12892</v>
      </c>
      <c r="AF131" s="44">
        <f t="shared" si="316"/>
        <v>1.1533934876422127</v>
      </c>
      <c r="AG131" s="40">
        <f>Table3[[#This Row],[Turkey]]</f>
        <v>5563</v>
      </c>
      <c r="AH131" s="44">
        <f t="shared" si="317"/>
        <v>0.32461677186654642</v>
      </c>
    </row>
    <row r="132" spans="2:34" x14ac:dyDescent="0.3">
      <c r="B132" s="4">
        <v>44036</v>
      </c>
      <c r="C132" s="42">
        <f>Table3[[#This Row],[China]]</f>
        <v>4634</v>
      </c>
      <c r="D132" s="14">
        <f t="shared" ref="D132:D137" si="318">((C132-C131)/C131)*100</f>
        <v>0</v>
      </c>
      <c r="E132" s="42">
        <f>Table3[[#This Row],[Italy]]</f>
        <v>35097</v>
      </c>
      <c r="F132" s="14">
        <f t="shared" ref="F132:F137" si="319">((E132-E131)/E131)*100</f>
        <v>1.4248261712071129E-2</v>
      </c>
      <c r="G132" s="41">
        <f>Table3[[#This Row],[Spain]]</f>
        <v>28432</v>
      </c>
      <c r="H132" s="18">
        <f t="shared" ref="H132:H137" si="320">((G132-G131)/G131)*100</f>
        <v>1.055260473460199E-2</v>
      </c>
      <c r="I132" s="41">
        <f>Table3[[#This Row],[USA]]</f>
        <v>147865</v>
      </c>
      <c r="J132" s="18">
        <f t="shared" ref="J132:J137" si="321">((I132-I131)/I131)*100</f>
        <v>0.8181911158081342</v>
      </c>
      <c r="K132" s="41">
        <f>Table3[[#This Row],[France]]</f>
        <v>30192</v>
      </c>
      <c r="L132" s="18">
        <f t="shared" ref="L132:L137" si="322">((K132-K131)/K131)*100</f>
        <v>6.6286623359406063E-2</v>
      </c>
      <c r="M132" s="41">
        <f>Table3[[#This Row],[Iran]]</f>
        <v>15289</v>
      </c>
      <c r="N132" s="18">
        <f t="shared" ref="N132:N137" si="323">((M132-M131)/M131)*100</f>
        <v>1.4262969351200743</v>
      </c>
      <c r="O132" s="41">
        <f>Table3[[#This Row],[Germany]]</f>
        <v>9190</v>
      </c>
      <c r="P132" s="18">
        <f t="shared" ref="P132:P137" si="324">((O132-O131)/O131)*100</f>
        <v>0.16348773841961853</v>
      </c>
      <c r="Q132" s="41">
        <f>Table3[[#This Row],[South Korea]]</f>
        <v>0</v>
      </c>
      <c r="R132" s="18"/>
      <c r="S132" s="41">
        <f>Table3[[#This Row],[UK]]</f>
        <v>45677</v>
      </c>
      <c r="T132" s="18">
        <f t="shared" ref="T132:T137" si="325">((S132-S131)/S131)*100</f>
        <v>0.27000921982701848</v>
      </c>
      <c r="U132" s="41">
        <f>Table3[[#This Row],[Canada]]</f>
        <v>8877</v>
      </c>
      <c r="V132" s="18">
        <f t="shared" ref="V132:V137" si="326">((U132-U131)/U131)*100</f>
        <v>7.8917700112739575E-2</v>
      </c>
      <c r="W132" s="41">
        <f>Table3[[#This Row],[India ]]</f>
        <v>31405</v>
      </c>
      <c r="X132" s="16">
        <f t="shared" ref="X132:X137" si="327">((W132-W131)/W131)*100</f>
        <v>2.5000815953523285</v>
      </c>
      <c r="Y132" s="24">
        <f>Table3[[#This Row],[Japan]]</f>
        <v>994</v>
      </c>
      <c r="Z132" s="44">
        <f t="shared" ref="Z132:Z137" si="328">((Y132-Y131)/Y131)*100</f>
        <v>0.20161290322580644</v>
      </c>
      <c r="AA132" s="24">
        <f>Table3[[#This Row],[Australia]]</f>
        <v>0</v>
      </c>
      <c r="AB132" s="44"/>
      <c r="AC132" s="24">
        <f>Table3[[#This Row],[Brazil]]</f>
        <v>84440</v>
      </c>
      <c r="AD132" s="44">
        <f t="shared" ref="AD132:AD137" si="329">((AC132-AC131)/AC131)*100</f>
        <v>1.6908328917577917</v>
      </c>
      <c r="AE132" s="40">
        <f>Table3[[#This Row],[Russia]]</f>
        <v>13046</v>
      </c>
      <c r="AF132" s="44">
        <f t="shared" ref="AF132:AF137" si="330">((AE132-AE131)/AE131)*100</f>
        <v>1.1945392491467577</v>
      </c>
      <c r="AG132" s="40">
        <f>Table3[[#This Row],[Turkey]]</f>
        <v>5580</v>
      </c>
      <c r="AH132" s="44">
        <f t="shared" ref="AH132:AH137" si="331">((AG132-AG131)/AG131)*100</f>
        <v>0.30559050871831744</v>
      </c>
    </row>
    <row r="133" spans="2:34" x14ac:dyDescent="0.3">
      <c r="B133" s="4">
        <v>44037</v>
      </c>
      <c r="C133" s="42">
        <f>Table3[[#This Row],[China]]</f>
        <v>4634</v>
      </c>
      <c r="D133" s="14">
        <f t="shared" si="318"/>
        <v>0</v>
      </c>
      <c r="E133" s="42">
        <f>Table3[[#This Row],[Italy]]</f>
        <v>35102</v>
      </c>
      <c r="F133" s="14">
        <f t="shared" si="319"/>
        <v>1.4246231871669943E-2</v>
      </c>
      <c r="G133" s="41">
        <f>Table3[[#This Row],[Spain]]</f>
        <v>28432</v>
      </c>
      <c r="H133" s="18">
        <f t="shared" si="320"/>
        <v>0</v>
      </c>
      <c r="I133" s="41">
        <f>Table3[[#This Row],[USA]]</f>
        <v>149320</v>
      </c>
      <c r="J133" s="18">
        <f t="shared" si="321"/>
        <v>0.98400568085753903</v>
      </c>
      <c r="K133" s="41">
        <f>Table3[[#This Row],[France]]</f>
        <v>30192</v>
      </c>
      <c r="L133" s="18">
        <f t="shared" si="322"/>
        <v>0</v>
      </c>
      <c r="M133" s="41">
        <f>Table3[[#This Row],[Iran]]</f>
        <v>15484</v>
      </c>
      <c r="N133" s="18">
        <f t="shared" si="323"/>
        <v>1.2754267774216757</v>
      </c>
      <c r="O133" s="41">
        <f>Table3[[#This Row],[Germany]]</f>
        <v>9204</v>
      </c>
      <c r="P133" s="18">
        <f t="shared" si="324"/>
        <v>0.15233949945593037</v>
      </c>
      <c r="Q133" s="41">
        <f>Table3[[#This Row],[South Korea]]</f>
        <v>0</v>
      </c>
      <c r="R133" s="18"/>
      <c r="S133" s="41">
        <f>Table3[[#This Row],[UK]]</f>
        <v>45738</v>
      </c>
      <c r="T133" s="18">
        <f t="shared" si="325"/>
        <v>0.13354642380191342</v>
      </c>
      <c r="U133" s="41">
        <f>Table3[[#This Row],[Canada]]</f>
        <v>8885</v>
      </c>
      <c r="V133" s="18">
        <f t="shared" si="326"/>
        <v>9.0120536217190503E-2</v>
      </c>
      <c r="W133" s="41">
        <f>Table3[[#This Row],[India ]]</f>
        <v>32096</v>
      </c>
      <c r="X133" s="16">
        <f t="shared" si="327"/>
        <v>2.2002865785702914</v>
      </c>
      <c r="Y133" s="24">
        <f>Table3[[#This Row],[Japan]]</f>
        <v>996</v>
      </c>
      <c r="Z133" s="44">
        <f t="shared" si="328"/>
        <v>0.2012072434607646</v>
      </c>
      <c r="AA133" s="24">
        <f>Table3[[#This Row],[Australia]]</f>
        <v>0</v>
      </c>
      <c r="AB133" s="44"/>
      <c r="AC133" s="24">
        <f>Table3[[#This Row],[Brazil]]</f>
        <v>86449</v>
      </c>
      <c r="AD133" s="44">
        <f t="shared" si="329"/>
        <v>2.3792041686404546</v>
      </c>
      <c r="AE133" s="40">
        <f>Table3[[#This Row],[Russia]]</f>
        <v>13192</v>
      </c>
      <c r="AF133" s="44">
        <f t="shared" si="330"/>
        <v>1.1191169707189943</v>
      </c>
      <c r="AG133" s="40">
        <f>Table3[[#This Row],[Turkey]]</f>
        <v>5596</v>
      </c>
      <c r="AH133" s="44">
        <f t="shared" si="331"/>
        <v>0.28673835125448027</v>
      </c>
    </row>
    <row r="134" spans="2:34" x14ac:dyDescent="0.3">
      <c r="B134" s="4">
        <v>44038</v>
      </c>
      <c r="C134" s="42">
        <f>Table3[[#This Row],[China]]</f>
        <v>4634</v>
      </c>
      <c r="D134" s="14">
        <f t="shared" si="318"/>
        <v>0</v>
      </c>
      <c r="E134" s="42">
        <f>Table3[[#This Row],[Italy]]</f>
        <v>35107</v>
      </c>
      <c r="F134" s="14">
        <f t="shared" si="319"/>
        <v>1.4244202609537918E-2</v>
      </c>
      <c r="G134" s="41">
        <f>Table3[[#This Row],[Spain]]</f>
        <v>28432</v>
      </c>
      <c r="H134" s="18">
        <f t="shared" si="320"/>
        <v>0</v>
      </c>
      <c r="I134" s="41">
        <f>Table3[[#This Row],[USA]]</f>
        <v>149601</v>
      </c>
      <c r="J134" s="18">
        <f t="shared" si="321"/>
        <v>0.18818644521832306</v>
      </c>
      <c r="K134" s="41">
        <f>Table3[[#This Row],[France]]</f>
        <v>30192</v>
      </c>
      <c r="L134" s="18">
        <f t="shared" si="322"/>
        <v>0</v>
      </c>
      <c r="M134" s="41">
        <f>Table3[[#This Row],[Iran]]</f>
        <v>15700</v>
      </c>
      <c r="N134" s="18">
        <f t="shared" si="323"/>
        <v>1.3949883750968741</v>
      </c>
      <c r="O134" s="41">
        <f>Table3[[#This Row],[Germany]]</f>
        <v>9204</v>
      </c>
      <c r="P134" s="18">
        <f t="shared" si="324"/>
        <v>0</v>
      </c>
      <c r="Q134" s="41">
        <f>Table3[[#This Row],[South Korea]]</f>
        <v>0</v>
      </c>
      <c r="R134" s="18"/>
      <c r="S134" s="41">
        <f>Table3[[#This Row],[UK]]</f>
        <v>45752</v>
      </c>
      <c r="T134" s="18">
        <f t="shared" si="325"/>
        <v>3.0609121518212427E-2</v>
      </c>
      <c r="U134" s="41">
        <f>Table3[[#This Row],[Canada]]</f>
        <v>8890</v>
      </c>
      <c r="V134" s="18">
        <f t="shared" si="326"/>
        <v>5.6274620146314014E-2</v>
      </c>
      <c r="W134" s="41">
        <f>Table3[[#This Row],[India ]]</f>
        <v>32809</v>
      </c>
      <c r="X134" s="16">
        <f t="shared" si="327"/>
        <v>2.2214606181455632</v>
      </c>
      <c r="Y134" s="24">
        <f>Table3[[#This Row],[Japan]]</f>
        <v>998</v>
      </c>
      <c r="Z134" s="44">
        <f t="shared" si="328"/>
        <v>0.20080321285140559</v>
      </c>
      <c r="AA134" s="24">
        <f>Table3[[#This Row],[Australia]]</f>
        <v>0</v>
      </c>
      <c r="AB134" s="44"/>
      <c r="AC134" s="24">
        <f>Table3[[#This Row],[Brazil]]</f>
        <v>86591</v>
      </c>
      <c r="AD134" s="44">
        <f t="shared" si="329"/>
        <v>0.16425869587849481</v>
      </c>
      <c r="AE134" s="40">
        <f>Table3[[#This Row],[Russia]]</f>
        <v>13269</v>
      </c>
      <c r="AF134" s="44">
        <f t="shared" si="330"/>
        <v>0.58368708308065498</v>
      </c>
      <c r="AG134" s="40">
        <f>Table3[[#This Row],[Turkey]]</f>
        <v>5596</v>
      </c>
      <c r="AH134" s="44">
        <f t="shared" si="331"/>
        <v>0</v>
      </c>
    </row>
    <row r="135" spans="2:34" x14ac:dyDescent="0.3">
      <c r="B135" s="4">
        <v>44039</v>
      </c>
      <c r="C135" s="42">
        <f>Table3[[#This Row],[China]]</f>
        <v>4634</v>
      </c>
      <c r="D135" s="14">
        <f t="shared" si="318"/>
        <v>0</v>
      </c>
      <c r="E135" s="42">
        <f>Table3[[#This Row],[Italy]]</f>
        <v>35112</v>
      </c>
      <c r="F135" s="14">
        <f t="shared" si="319"/>
        <v>1.4242173925427978E-2</v>
      </c>
      <c r="G135" s="41">
        <f>Table3[[#This Row],[Spain]]</f>
        <v>28434</v>
      </c>
      <c r="H135" s="18">
        <f t="shared" si="320"/>
        <v>7.0343275182892517E-3</v>
      </c>
      <c r="I135" s="41">
        <f>Table3[[#This Row],[USA]]</f>
        <v>150053</v>
      </c>
      <c r="J135" s="18">
        <f t="shared" si="321"/>
        <v>0.30213701780068319</v>
      </c>
      <c r="K135" s="41">
        <f>Table3[[#This Row],[France]]</f>
        <v>30192</v>
      </c>
      <c r="L135" s="18">
        <f t="shared" si="322"/>
        <v>0</v>
      </c>
      <c r="M135" s="41">
        <f>Table3[[#This Row],[Iran]]</f>
        <v>15912</v>
      </c>
      <c r="N135" s="18">
        <f t="shared" si="323"/>
        <v>1.3503184713375795</v>
      </c>
      <c r="O135" s="41">
        <f>Table3[[#This Row],[Germany]]</f>
        <v>9204</v>
      </c>
      <c r="P135" s="18">
        <f t="shared" si="324"/>
        <v>0</v>
      </c>
      <c r="Q135" s="41">
        <f>Table3[[#This Row],[South Korea]]</f>
        <v>0</v>
      </c>
      <c r="R135" s="18"/>
      <c r="S135" s="41">
        <f>Table3[[#This Row],[UK]]</f>
        <v>45759</v>
      </c>
      <c r="T135" s="18">
        <f t="shared" si="325"/>
        <v>1.529987760097919E-2</v>
      </c>
      <c r="U135" s="41">
        <f>Table3[[#This Row],[Canada]]</f>
        <v>8891</v>
      </c>
      <c r="V135" s="18">
        <f t="shared" si="326"/>
        <v>1.1248593925759279E-2</v>
      </c>
      <c r="W135" s="41">
        <f>Table3[[#This Row],[India ]]</f>
        <v>33448</v>
      </c>
      <c r="X135" s="16">
        <f t="shared" si="327"/>
        <v>1.9476363193026303</v>
      </c>
      <c r="Y135" s="24">
        <f>Table3[[#This Row],[Japan]]</f>
        <v>998</v>
      </c>
      <c r="Z135" s="44">
        <f t="shared" si="328"/>
        <v>0</v>
      </c>
      <c r="AA135" s="24">
        <f>Table3[[#This Row],[Australia]]</f>
        <v>0</v>
      </c>
      <c r="AB135" s="44"/>
      <c r="AC135" s="24">
        <f>Table3[[#This Row],[Brazil]]</f>
        <v>87131</v>
      </c>
      <c r="AD135" s="44">
        <f t="shared" si="329"/>
        <v>0.62362139252347237</v>
      </c>
      <c r="AE135" s="40">
        <f>Table3[[#This Row],[Russia]]</f>
        <v>13354</v>
      </c>
      <c r="AF135" s="44">
        <f t="shared" si="330"/>
        <v>0.64059085085537726</v>
      </c>
      <c r="AG135" s="40">
        <f>Table3[[#This Row],[Turkey]]</f>
        <v>5630</v>
      </c>
      <c r="AH135" s="44">
        <f t="shared" si="331"/>
        <v>0.60757684060042894</v>
      </c>
    </row>
    <row r="136" spans="2:34" x14ac:dyDescent="0.3">
      <c r="B136" s="4">
        <v>44040</v>
      </c>
      <c r="C136" s="42">
        <f>Table3[[#This Row],[China]]</f>
        <v>4634</v>
      </c>
      <c r="D136" s="14">
        <f t="shared" si="318"/>
        <v>0</v>
      </c>
      <c r="E136" s="42">
        <f>Table3[[#This Row],[Italy]]</f>
        <v>35123</v>
      </c>
      <c r="F136" s="14">
        <f t="shared" si="319"/>
        <v>3.1328320802005011E-2</v>
      </c>
      <c r="G136" s="41">
        <f>Table3[[#This Row],[Spain]]</f>
        <v>28436</v>
      </c>
      <c r="H136" s="18">
        <f t="shared" si="320"/>
        <v>7.033832735457551E-3</v>
      </c>
      <c r="I136" s="41">
        <f>Table3[[#This Row],[USA]]</f>
        <v>151675</v>
      </c>
      <c r="J136" s="18">
        <f t="shared" si="321"/>
        <v>1.0809513971729987</v>
      </c>
      <c r="K136" s="41">
        <f>Table3[[#This Row],[France]]</f>
        <v>30209</v>
      </c>
      <c r="L136" s="18">
        <f t="shared" si="322"/>
        <v>5.6306306306306307E-2</v>
      </c>
      <c r="M136" s="41">
        <f>Table3[[#This Row],[Iran]]</f>
        <v>16147</v>
      </c>
      <c r="N136" s="18">
        <f t="shared" si="323"/>
        <v>1.476872800402212</v>
      </c>
      <c r="O136" s="41">
        <f>Table3[[#This Row],[Germany]]</f>
        <v>9208</v>
      </c>
      <c r="P136" s="18">
        <f t="shared" si="324"/>
        <v>4.3459365493263798E-2</v>
      </c>
      <c r="Q136" s="41">
        <f>Table3[[#This Row],[South Korea]]</f>
        <v>0</v>
      </c>
      <c r="R136" s="18"/>
      <c r="S136" s="41">
        <f>Table3[[#This Row],[UK]]</f>
        <v>45878</v>
      </c>
      <c r="T136" s="18">
        <f t="shared" si="325"/>
        <v>0.26005813064096678</v>
      </c>
      <c r="U136" s="41">
        <f>Table3[[#This Row],[Canada]]</f>
        <v>8908</v>
      </c>
      <c r="V136" s="18">
        <f t="shared" si="326"/>
        <v>0.19120458891013384</v>
      </c>
      <c r="W136" s="41">
        <f>Table3[[#This Row],[India ]]</f>
        <v>34224</v>
      </c>
      <c r="X136" s="16">
        <f t="shared" si="327"/>
        <v>2.3200191341784264</v>
      </c>
      <c r="Y136" s="24">
        <f>Table3[[#This Row],[Japan]]</f>
        <v>1002</v>
      </c>
      <c r="Z136" s="44">
        <f t="shared" si="328"/>
        <v>0.40080160320641278</v>
      </c>
      <c r="AA136" s="24">
        <f>Table3[[#This Row],[Australia]]</f>
        <v>0</v>
      </c>
      <c r="AB136" s="44"/>
      <c r="AC136" s="24">
        <f>Table3[[#This Row],[Brazil]]</f>
        <v>88017</v>
      </c>
      <c r="AD136" s="44">
        <f t="shared" si="329"/>
        <v>1.016859671069998</v>
      </c>
      <c r="AE136" s="40">
        <f>Table3[[#This Row],[Russia]]</f>
        <v>13504</v>
      </c>
      <c r="AF136" s="44">
        <f t="shared" si="330"/>
        <v>1.1232589486296241</v>
      </c>
      <c r="AG136" s="40">
        <f>Table3[[#This Row],[Turkey]]</f>
        <v>5645</v>
      </c>
      <c r="AH136" s="44">
        <f t="shared" si="331"/>
        <v>0.26642984014209592</v>
      </c>
    </row>
    <row r="137" spans="2:34" x14ac:dyDescent="0.3">
      <c r="B137" s="4">
        <v>44041</v>
      </c>
      <c r="C137" s="42">
        <f>Table3[[#This Row],[China]]</f>
        <v>4634</v>
      </c>
      <c r="D137" s="14">
        <f t="shared" si="318"/>
        <v>0</v>
      </c>
      <c r="E137" s="42">
        <f>Table3[[#This Row],[Italy]]</f>
        <v>35129</v>
      </c>
      <c r="F137" s="14">
        <f t="shared" si="319"/>
        <v>1.7082823221251032E-2</v>
      </c>
      <c r="G137" s="41">
        <f>Table3[[#This Row],[Spain]]</f>
        <v>28441</v>
      </c>
      <c r="H137" s="18">
        <f t="shared" si="320"/>
        <v>1.758334505556337E-2</v>
      </c>
      <c r="I137" s="41">
        <f>Table3[[#This Row],[USA]]</f>
        <v>152929</v>
      </c>
      <c r="J137" s="18">
        <f t="shared" si="321"/>
        <v>0.82676776001318597</v>
      </c>
      <c r="K137" s="41">
        <f>Table3[[#This Row],[France]]</f>
        <v>30238</v>
      </c>
      <c r="L137" s="18">
        <f t="shared" si="322"/>
        <v>9.5997881426065079E-2</v>
      </c>
      <c r="M137" s="41">
        <f>Table3[[#This Row],[Iran]]</f>
        <v>16343</v>
      </c>
      <c r="N137" s="18">
        <f t="shared" si="323"/>
        <v>1.2138477735802318</v>
      </c>
      <c r="O137" s="41">
        <f>Table3[[#This Row],[Germany]]</f>
        <v>9208</v>
      </c>
      <c r="P137" s="18">
        <f t="shared" si="324"/>
        <v>0</v>
      </c>
      <c r="Q137" s="41">
        <f>Table3[[#This Row],[South Korea]]</f>
        <v>0</v>
      </c>
      <c r="R137" s="18"/>
      <c r="S137" s="41">
        <f>Table3[[#This Row],[UK]]</f>
        <v>45961</v>
      </c>
      <c r="T137" s="18">
        <f t="shared" si="325"/>
        <v>0.18091459959021752</v>
      </c>
      <c r="U137" s="41">
        <f>Table3[[#This Row],[Canada]]</f>
        <v>8914</v>
      </c>
      <c r="V137" s="18">
        <f t="shared" si="326"/>
        <v>6.7355186349348908E-2</v>
      </c>
      <c r="W137" s="41">
        <f>Table3[[#This Row],[India ]]</f>
        <v>35000</v>
      </c>
      <c r="X137" s="16">
        <f t="shared" si="327"/>
        <v>2.2674146797568957</v>
      </c>
      <c r="Y137" s="24">
        <f>Table3[[#This Row],[Japan]]</f>
        <v>1006</v>
      </c>
      <c r="Z137" s="44">
        <f t="shared" si="328"/>
        <v>0.39920159680638717</v>
      </c>
      <c r="AA137" s="24">
        <f>Table3[[#This Row],[Australia]]</f>
        <v>0</v>
      </c>
      <c r="AB137" s="44"/>
      <c r="AC137" s="24">
        <f>Table3[[#This Row],[Brazil]]</f>
        <v>88792</v>
      </c>
      <c r="AD137" s="44">
        <f t="shared" si="329"/>
        <v>0.88051171932694816</v>
      </c>
      <c r="AE137" s="40">
        <f>Table3[[#This Row],[Russia]]</f>
        <v>13673</v>
      </c>
      <c r="AF137" s="44">
        <f t="shared" si="330"/>
        <v>1.2514810426540286</v>
      </c>
      <c r="AG137" s="40">
        <f>Table3[[#This Row],[Turkey]]</f>
        <v>5659</v>
      </c>
      <c r="AH137" s="44">
        <f t="shared" si="331"/>
        <v>0.24800708591674048</v>
      </c>
    </row>
    <row r="138" spans="2:34" x14ac:dyDescent="0.3">
      <c r="B138" s="4">
        <v>44042</v>
      </c>
      <c r="C138" s="42">
        <f>Table3[[#This Row],[China]]</f>
        <v>4634</v>
      </c>
      <c r="D138" s="14">
        <f t="shared" ref="D138:D143" si="332">((C138-C137)/C137)*100</f>
        <v>0</v>
      </c>
      <c r="E138" s="42">
        <f>Table3[[#This Row],[Italy]]</f>
        <v>35132</v>
      </c>
      <c r="F138" s="14">
        <f t="shared" ref="F138:F143" si="333">((E138-E137)/E137)*100</f>
        <v>8.5399527455948081E-3</v>
      </c>
      <c r="G138" s="41">
        <f>Table3[[#This Row],[Spain]]</f>
        <v>28443</v>
      </c>
      <c r="H138" s="18">
        <f t="shared" ref="H138:H143" si="334">((G138-G137)/G137)*100</f>
        <v>7.0321015435462894E-3</v>
      </c>
      <c r="I138" s="41">
        <f>Table3[[#This Row],[USA]]</f>
        <v>154472</v>
      </c>
      <c r="J138" s="18">
        <f t="shared" ref="J138:J143" si="335">((I138-I137)/I137)*100</f>
        <v>1.0089649445167366</v>
      </c>
      <c r="K138" s="41">
        <f>Table3[[#This Row],[France]]</f>
        <v>30238</v>
      </c>
      <c r="L138" s="18">
        <f t="shared" ref="L138:L143" si="336">((K138-K137)/K137)*100</f>
        <v>0</v>
      </c>
      <c r="M138" s="41">
        <f>Table3[[#This Row],[Iran]]</f>
        <v>16569</v>
      </c>
      <c r="N138" s="18">
        <f t="shared" ref="N138:N143" si="337">((M138-M137)/M137)*100</f>
        <v>1.382855044973383</v>
      </c>
      <c r="O138" s="41">
        <f>Table3[[#This Row],[Germany]]</f>
        <v>9208</v>
      </c>
      <c r="P138" s="18">
        <f t="shared" ref="P138:P143" si="338">((O138-O137)/O137)*100</f>
        <v>0</v>
      </c>
      <c r="Q138" s="41">
        <f>Table3[[#This Row],[South Korea]]</f>
        <v>0</v>
      </c>
      <c r="R138" s="18"/>
      <c r="S138" s="41">
        <f>Table3[[#This Row],[UK]]</f>
        <v>45961</v>
      </c>
      <c r="T138" s="18">
        <f t="shared" ref="T138:T143" si="339">((S138-S137)/S137)*100</f>
        <v>0</v>
      </c>
      <c r="U138" s="41">
        <f>Table3[[#This Row],[Canada]]</f>
        <v>8923</v>
      </c>
      <c r="V138" s="18">
        <f t="shared" ref="V138:V143" si="340">((U138-U137)/U137)*100</f>
        <v>0.1009647745120036</v>
      </c>
      <c r="W138" s="41">
        <f>Table3[[#This Row],[India ]]</f>
        <v>35786</v>
      </c>
      <c r="X138" s="16">
        <f t="shared" ref="X138:X143" si="341">((W138-W137)/W137)*100</f>
        <v>2.2457142857142856</v>
      </c>
      <c r="Y138" s="24">
        <f>Table3[[#This Row],[Japan]]</f>
        <v>1007</v>
      </c>
      <c r="Z138" s="44">
        <f t="shared" ref="Z138:Z143" si="342">((Y138-Y137)/Y137)*100</f>
        <v>9.940357852882703E-2</v>
      </c>
      <c r="AA138" s="24">
        <f>Table3[[#This Row],[Australia]]</f>
        <v>0</v>
      </c>
      <c r="AB138" s="44"/>
      <c r="AC138" s="24">
        <f>Table3[[#This Row],[Brazil]]</f>
        <v>90383</v>
      </c>
      <c r="AD138" s="44">
        <f t="shared" ref="AD138:AD143" si="343">((AC138-AC137)/AC137)*100</f>
        <v>1.7918280926209569</v>
      </c>
      <c r="AE138" s="40">
        <f>Table3[[#This Row],[Russia]]</f>
        <v>13802</v>
      </c>
      <c r="AF138" s="44">
        <f t="shared" ref="AF138:AF143" si="344">((AE138-AE137)/AE137)*100</f>
        <v>0.94346522343304318</v>
      </c>
      <c r="AG138" s="40">
        <f>Table3[[#This Row],[Turkey]]</f>
        <v>5659</v>
      </c>
      <c r="AH138" s="44">
        <f t="shared" ref="AH138:AH143" si="345">((AG138-AG137)/AG137)*100</f>
        <v>0</v>
      </c>
    </row>
    <row r="139" spans="2:34" x14ac:dyDescent="0.3">
      <c r="B139" s="4">
        <v>44043</v>
      </c>
      <c r="C139" s="42">
        <f>Table3[[#This Row],[China]]</f>
        <v>4634</v>
      </c>
      <c r="D139" s="14">
        <f t="shared" si="332"/>
        <v>0</v>
      </c>
      <c r="E139" s="42">
        <f>Table3[[#This Row],[Italy]]</f>
        <v>35141</v>
      </c>
      <c r="F139" s="14">
        <f t="shared" si="333"/>
        <v>2.5617670499829215E-2</v>
      </c>
      <c r="G139" s="41">
        <f>Table3[[#This Row],[Spain]]</f>
        <v>28445</v>
      </c>
      <c r="H139" s="18">
        <f t="shared" si="334"/>
        <v>7.0316070737967157E-3</v>
      </c>
      <c r="I139" s="41">
        <f>Table3[[#This Row],[USA]]</f>
        <v>156015</v>
      </c>
      <c r="J139" s="18">
        <f t="shared" si="335"/>
        <v>0.99888652959759694</v>
      </c>
      <c r="K139" s="41">
        <f>Table3[[#This Row],[France]]</f>
        <v>30265</v>
      </c>
      <c r="L139" s="18">
        <f t="shared" si="336"/>
        <v>8.9291619816125406E-2</v>
      </c>
      <c r="M139" s="41">
        <f>Table3[[#This Row],[Iran]]</f>
        <v>16766</v>
      </c>
      <c r="N139" s="18">
        <f t="shared" si="337"/>
        <v>1.1889673486631662</v>
      </c>
      <c r="O139" s="41">
        <f>Table3[[#This Row],[Germany]]</f>
        <v>9208</v>
      </c>
      <c r="P139" s="18">
        <f t="shared" si="338"/>
        <v>0</v>
      </c>
      <c r="Q139" s="41">
        <f>Table3[[#This Row],[South Korea]]</f>
        <v>0</v>
      </c>
      <c r="R139" s="18"/>
      <c r="S139" s="41">
        <f>Table3[[#This Row],[UK]]</f>
        <v>46119</v>
      </c>
      <c r="T139" s="18">
        <f t="shared" si="339"/>
        <v>0.34376971780422533</v>
      </c>
      <c r="U139" s="41">
        <f>Table3[[#This Row],[Canada]]</f>
        <v>8933</v>
      </c>
      <c r="V139" s="18">
        <f t="shared" si="340"/>
        <v>0.1120699316373417</v>
      </c>
      <c r="W139" s="41">
        <f>Table3[[#This Row],[India ]]</f>
        <v>36551</v>
      </c>
      <c r="X139" s="16">
        <f t="shared" si="341"/>
        <v>2.1377074833733865</v>
      </c>
      <c r="Y139" s="24">
        <f>Table3[[#This Row],[Japan]]</f>
        <v>1011</v>
      </c>
      <c r="Z139" s="44">
        <f t="shared" si="342"/>
        <v>0.39721946375372391</v>
      </c>
      <c r="AA139" s="24">
        <f>Table3[[#This Row],[Australia]]</f>
        <v>0</v>
      </c>
      <c r="AB139" s="44"/>
      <c r="AC139" s="24">
        <f>Table3[[#This Row],[Brazil]]</f>
        <v>91607</v>
      </c>
      <c r="AD139" s="44">
        <f t="shared" si="343"/>
        <v>1.3542369693415797</v>
      </c>
      <c r="AE139" s="40">
        <f>Table3[[#This Row],[Russia]]</f>
        <v>13963</v>
      </c>
      <c r="AF139" s="44">
        <f t="shared" si="344"/>
        <v>1.1664976090421677</v>
      </c>
      <c r="AG139" s="40">
        <f>Table3[[#This Row],[Turkey]]</f>
        <v>5691</v>
      </c>
      <c r="AH139" s="44">
        <f t="shared" si="345"/>
        <v>0.56547093125993997</v>
      </c>
    </row>
    <row r="140" spans="2:34" x14ac:dyDescent="0.3">
      <c r="B140" s="4">
        <v>44044</v>
      </c>
      <c r="C140" s="42">
        <f>Table3[[#This Row],[China]]</f>
        <v>4634</v>
      </c>
      <c r="D140" s="14">
        <f t="shared" si="332"/>
        <v>0</v>
      </c>
      <c r="E140" s="42">
        <f>Table3[[#This Row],[Italy]]</f>
        <v>35146</v>
      </c>
      <c r="F140" s="14">
        <f t="shared" si="333"/>
        <v>1.4228394183432459E-2</v>
      </c>
      <c r="G140" s="41">
        <f>Table3[[#This Row],[Spain]]</f>
        <v>28445</v>
      </c>
      <c r="H140" s="18">
        <f t="shared" si="334"/>
        <v>0</v>
      </c>
      <c r="I140" s="41">
        <f>Table3[[#This Row],[USA]]</f>
        <v>157271</v>
      </c>
      <c r="J140" s="18">
        <f t="shared" si="335"/>
        <v>0.80505079639778232</v>
      </c>
      <c r="K140" s="41">
        <f>Table3[[#This Row],[France]]</f>
        <v>30265</v>
      </c>
      <c r="L140" s="18">
        <f t="shared" si="336"/>
        <v>0</v>
      </c>
      <c r="M140" s="41">
        <f>Table3[[#This Row],[Iran]]</f>
        <v>16982</v>
      </c>
      <c r="N140" s="18">
        <f t="shared" si="337"/>
        <v>1.2883216032446618</v>
      </c>
      <c r="O140" s="41">
        <f>Table3[[#This Row],[Germany]]</f>
        <v>9208</v>
      </c>
      <c r="P140" s="18">
        <f t="shared" si="338"/>
        <v>0</v>
      </c>
      <c r="Q140" s="41">
        <f>Table3[[#This Row],[South Korea]]</f>
        <v>0</v>
      </c>
      <c r="R140" s="18"/>
      <c r="S140" s="41">
        <f>Table3[[#This Row],[UK]]</f>
        <v>46193</v>
      </c>
      <c r="T140" s="18">
        <f t="shared" si="339"/>
        <v>0.16045447646306296</v>
      </c>
      <c r="U140" s="41">
        <f>Table3[[#This Row],[Canada]]</f>
        <v>8935</v>
      </c>
      <c r="V140" s="18">
        <f t="shared" si="340"/>
        <v>2.2388895108026417E-2</v>
      </c>
      <c r="W140" s="41">
        <f>Table3[[#This Row],[India ]]</f>
        <v>37403</v>
      </c>
      <c r="X140" s="16">
        <f t="shared" si="341"/>
        <v>2.3309895762085855</v>
      </c>
      <c r="Y140" s="24">
        <f>Table3[[#This Row],[Japan]]</f>
        <v>1013</v>
      </c>
      <c r="Z140" s="44">
        <f t="shared" si="342"/>
        <v>0.19782393669634024</v>
      </c>
      <c r="AA140" s="24">
        <f>Table3[[#This Row],[Australia]]</f>
        <v>0</v>
      </c>
      <c r="AB140" s="44"/>
      <c r="AC140" s="24">
        <f>Table3[[#This Row],[Brazil]]</f>
        <v>92789</v>
      </c>
      <c r="AD140" s="44">
        <f t="shared" si="343"/>
        <v>1.2902944098158438</v>
      </c>
      <c r="AE140" s="40">
        <f>Table3[[#This Row],[Russia]]</f>
        <v>14058</v>
      </c>
      <c r="AF140" s="44">
        <f t="shared" si="344"/>
        <v>0.68036954809138439</v>
      </c>
      <c r="AG140" s="40">
        <f>Table3[[#This Row],[Turkey]]</f>
        <v>5710</v>
      </c>
      <c r="AH140" s="44">
        <f t="shared" si="345"/>
        <v>0.33386048146195746</v>
      </c>
    </row>
    <row r="141" spans="2:34" x14ac:dyDescent="0.3">
      <c r="B141" s="4">
        <v>44045</v>
      </c>
      <c r="C141" s="42">
        <f>Table3[[#This Row],[China]]</f>
        <v>4634</v>
      </c>
      <c r="D141" s="14">
        <f t="shared" si="332"/>
        <v>0</v>
      </c>
      <c r="E141" s="42">
        <f>Table3[[#This Row],[Italy]]</f>
        <v>35154</v>
      </c>
      <c r="F141" s="14">
        <f t="shared" si="333"/>
        <v>2.2762191999089514E-2</v>
      </c>
      <c r="G141" s="41">
        <f>Table3[[#This Row],[Spain]]</f>
        <v>28445</v>
      </c>
      <c r="H141" s="18">
        <f t="shared" si="334"/>
        <v>0</v>
      </c>
      <c r="I141" s="41">
        <f>Table3[[#This Row],[USA]]</f>
        <v>158172</v>
      </c>
      <c r="J141" s="18">
        <f t="shared" si="335"/>
        <v>0.57289646533690253</v>
      </c>
      <c r="K141" s="41">
        <f>Table3[[#This Row],[France]]</f>
        <v>30265</v>
      </c>
      <c r="L141" s="18">
        <f t="shared" si="336"/>
        <v>0</v>
      </c>
      <c r="M141" s="41">
        <f>Table3[[#This Row],[Iran]]</f>
        <v>17190</v>
      </c>
      <c r="N141" s="18">
        <f t="shared" si="337"/>
        <v>1.2248262866564597</v>
      </c>
      <c r="O141" s="41">
        <f>Table3[[#This Row],[Germany]]</f>
        <v>9208</v>
      </c>
      <c r="P141" s="18">
        <f t="shared" si="338"/>
        <v>0</v>
      </c>
      <c r="Q141" s="41">
        <f>Table3[[#This Row],[South Korea]]</f>
        <v>0</v>
      </c>
      <c r="R141" s="18"/>
      <c r="S141" s="41">
        <f>Table3[[#This Row],[UK]]</f>
        <v>46201</v>
      </c>
      <c r="T141" s="18">
        <f t="shared" si="339"/>
        <v>1.731864135258589E-2</v>
      </c>
      <c r="U141" s="41">
        <f>Table3[[#This Row],[Canada]]</f>
        <v>8945</v>
      </c>
      <c r="V141" s="18">
        <f t="shared" si="340"/>
        <v>0.11191941801902631</v>
      </c>
      <c r="W141" s="41">
        <f>Table3[[#This Row],[India ]]</f>
        <v>38161</v>
      </c>
      <c r="X141" s="16">
        <f t="shared" si="341"/>
        <v>2.0265754083897014</v>
      </c>
      <c r="Y141" s="24">
        <f>Table3[[#This Row],[Japan]]</f>
        <v>1013</v>
      </c>
      <c r="Z141" s="44">
        <f t="shared" si="342"/>
        <v>0</v>
      </c>
      <c r="AA141" s="24">
        <f>Table3[[#This Row],[Australia]]</f>
        <v>0</v>
      </c>
      <c r="AB141" s="44"/>
      <c r="AC141" s="24">
        <f>Table3[[#This Row],[Brazil]]</f>
        <v>93659</v>
      </c>
      <c r="AD141" s="44">
        <f t="shared" si="343"/>
        <v>0.93761113925141992</v>
      </c>
      <c r="AE141" s="40">
        <f>Table3[[#This Row],[Russia]]</f>
        <v>14128</v>
      </c>
      <c r="AF141" s="44">
        <f t="shared" si="344"/>
        <v>0.49793711765542753</v>
      </c>
      <c r="AG141" s="40">
        <f>Table3[[#This Row],[Turkey]]</f>
        <v>5728</v>
      </c>
      <c r="AH141" s="44">
        <f t="shared" si="345"/>
        <v>0.31523642732049034</v>
      </c>
    </row>
    <row r="142" spans="2:34" x14ac:dyDescent="0.3">
      <c r="B142" s="4">
        <v>44046</v>
      </c>
      <c r="C142" s="42">
        <f>Table3[[#This Row],[China]]</f>
        <v>4634</v>
      </c>
      <c r="D142" s="14">
        <f t="shared" si="332"/>
        <v>0</v>
      </c>
      <c r="E142" s="42">
        <f>Table3[[#This Row],[Italy]]</f>
        <v>35166</v>
      </c>
      <c r="F142" s="14">
        <f t="shared" si="333"/>
        <v>3.4135518006485753E-2</v>
      </c>
      <c r="G142" s="41">
        <f>Table3[[#This Row],[Spain]]</f>
        <v>28472</v>
      </c>
      <c r="H142" s="18">
        <f t="shared" si="334"/>
        <v>9.4920021093338025E-2</v>
      </c>
      <c r="I142" s="41">
        <f>Table3[[#This Row],[USA]]</f>
        <v>158496</v>
      </c>
      <c r="J142" s="18">
        <f t="shared" si="335"/>
        <v>0.20484030043244061</v>
      </c>
      <c r="K142" s="41">
        <f>Table3[[#This Row],[France]]</f>
        <v>30265</v>
      </c>
      <c r="L142" s="18">
        <f t="shared" si="336"/>
        <v>0</v>
      </c>
      <c r="M142" s="41">
        <f>Table3[[#This Row],[Iran]]</f>
        <v>17405</v>
      </c>
      <c r="N142" s="18">
        <f t="shared" si="337"/>
        <v>1.2507271669575335</v>
      </c>
      <c r="O142" s="41">
        <f>Table3[[#This Row],[Germany]]</f>
        <v>9208</v>
      </c>
      <c r="P142" s="18">
        <f t="shared" si="338"/>
        <v>0</v>
      </c>
      <c r="Q142" s="41">
        <f>Table3[[#This Row],[South Korea]]</f>
        <v>0</v>
      </c>
      <c r="R142" s="18"/>
      <c r="S142" s="41">
        <f>Table3[[#This Row],[UK]]</f>
        <v>46210</v>
      </c>
      <c r="T142" s="18">
        <f t="shared" si="339"/>
        <v>1.9480097833380231E-2</v>
      </c>
      <c r="U142" s="41">
        <f>Table3[[#This Row],[Canada]]</f>
        <v>8947</v>
      </c>
      <c r="V142" s="18">
        <f t="shared" si="340"/>
        <v>2.2358859698155393E-2</v>
      </c>
      <c r="W142" s="41">
        <f>Table3[[#This Row],[India ]]</f>
        <v>38969</v>
      </c>
      <c r="X142" s="16">
        <f t="shared" si="341"/>
        <v>2.1173449333088756</v>
      </c>
      <c r="Y142" s="24">
        <f>Table3[[#This Row],[Japan]]</f>
        <v>1017</v>
      </c>
      <c r="Z142" s="44">
        <f t="shared" si="342"/>
        <v>0.3948667324777887</v>
      </c>
      <c r="AA142" s="24">
        <f>Table3[[#This Row],[Australia]]</f>
        <v>0</v>
      </c>
      <c r="AB142" s="44"/>
      <c r="AC142" s="24">
        <f>Table3[[#This Row],[Brazil]]</f>
        <v>94226</v>
      </c>
      <c r="AD142" s="44">
        <f t="shared" si="343"/>
        <v>0.60538762959245773</v>
      </c>
      <c r="AE142" s="40">
        <f>Table3[[#This Row],[Russia]]</f>
        <v>14207</v>
      </c>
      <c r="AF142" s="44">
        <f t="shared" si="344"/>
        <v>0.55917327293318231</v>
      </c>
      <c r="AG142" s="40">
        <f>Table3[[#This Row],[Turkey]]</f>
        <v>5747</v>
      </c>
      <c r="AH142" s="44">
        <f t="shared" si="345"/>
        <v>0.33170391061452514</v>
      </c>
    </row>
    <row r="143" spans="2:34" x14ac:dyDescent="0.3">
      <c r="B143" s="4">
        <v>44047</v>
      </c>
      <c r="C143" s="42">
        <f>Table3[[#This Row],[China]]</f>
        <v>4635</v>
      </c>
      <c r="D143" s="14">
        <f t="shared" si="332"/>
        <v>2.1579628830384119E-2</v>
      </c>
      <c r="E143" s="42">
        <f>Table3[[#This Row],[Italy]]</f>
        <v>35171</v>
      </c>
      <c r="F143" s="14">
        <f t="shared" si="333"/>
        <v>1.4218279019507479E-2</v>
      </c>
      <c r="G143" s="41">
        <f>Table3[[#This Row],[Spain]]</f>
        <v>28498</v>
      </c>
      <c r="H143" s="18">
        <f t="shared" si="334"/>
        <v>9.1317785894914294E-2</v>
      </c>
      <c r="I143" s="41">
        <f>Table3[[#This Row],[USA]]</f>
        <v>159457</v>
      </c>
      <c r="J143" s="18">
        <f t="shared" si="335"/>
        <v>0.60632444982838685</v>
      </c>
      <c r="K143" s="41">
        <f>Table3[[#This Row],[France]]</f>
        <v>30294</v>
      </c>
      <c r="L143" s="18">
        <f t="shared" si="336"/>
        <v>9.5820254419296216E-2</v>
      </c>
      <c r="M143" s="41">
        <f>Table3[[#This Row],[Iran]]</f>
        <v>17617</v>
      </c>
      <c r="N143" s="18">
        <f t="shared" si="337"/>
        <v>1.2180407928756103</v>
      </c>
      <c r="O143" s="41">
        <f>Table3[[#This Row],[Germany]]</f>
        <v>9243</v>
      </c>
      <c r="P143" s="18">
        <f t="shared" si="338"/>
        <v>0.38010425716768026</v>
      </c>
      <c r="Q143" s="41">
        <f>Table3[[#This Row],[South Korea]]</f>
        <v>0</v>
      </c>
      <c r="R143" s="18"/>
      <c r="S143" s="41">
        <f>Table3[[#This Row],[UK]]</f>
        <v>46299</v>
      </c>
      <c r="T143" s="18">
        <f t="shared" si="339"/>
        <v>0.1925990045444709</v>
      </c>
      <c r="U143" s="41">
        <f>Table3[[#This Row],[Canada]]</f>
        <v>8953</v>
      </c>
      <c r="V143" s="18">
        <f t="shared" si="340"/>
        <v>6.7061584888789535E-2</v>
      </c>
      <c r="W143" s="41">
        <f>Table3[[#This Row],[India ]]</f>
        <v>39819</v>
      </c>
      <c r="X143" s="16">
        <f t="shared" si="341"/>
        <v>2.1812209705150245</v>
      </c>
      <c r="Y143" s="24">
        <f>Table3[[#This Row],[Japan]]</f>
        <v>1023</v>
      </c>
      <c r="Z143" s="44">
        <f t="shared" si="342"/>
        <v>0.58997050147492625</v>
      </c>
      <c r="AA143" s="24">
        <f>Table3[[#This Row],[Australia]]</f>
        <v>0</v>
      </c>
      <c r="AB143" s="44"/>
      <c r="AC143" s="24">
        <f>Table3[[#This Row],[Brazil]]</f>
        <v>95078</v>
      </c>
      <c r="AD143" s="44">
        <f t="shared" si="343"/>
        <v>0.90420902935495517</v>
      </c>
      <c r="AE143" s="40">
        <f>Table3[[#This Row],[Russia]]</f>
        <v>14351</v>
      </c>
      <c r="AF143" s="44">
        <f t="shared" si="344"/>
        <v>1.0135848525374815</v>
      </c>
      <c r="AG143" s="40">
        <f>Table3[[#This Row],[Turkey]]</f>
        <v>5765</v>
      </c>
      <c r="AH143" s="44">
        <f t="shared" si="345"/>
        <v>0.31320689055159212</v>
      </c>
    </row>
    <row r="144" spans="2:34" x14ac:dyDescent="0.3">
      <c r="B144" s="4">
        <v>44048</v>
      </c>
      <c r="C144" s="42">
        <f>Table3[[#This Row],[China]]</f>
        <v>4634</v>
      </c>
      <c r="D144" s="14">
        <f t="shared" ref="D144:D149" si="346">((C144-C143)/C143)*100</f>
        <v>-2.1574973031283712E-2</v>
      </c>
      <c r="E144" s="42">
        <f>Table3[[#This Row],[Italy]]</f>
        <v>35181</v>
      </c>
      <c r="F144" s="14">
        <f t="shared" ref="F144:F149" si="347">((E144-E143)/E143)*100</f>
        <v>2.8432515424639617E-2</v>
      </c>
      <c r="G144" s="41">
        <f>Table3[[#This Row],[Spain]]</f>
        <v>28499</v>
      </c>
      <c r="H144" s="18">
        <f t="shared" ref="H144:H149" si="348">((G144-G143)/G143)*100</f>
        <v>3.5090181767141551E-3</v>
      </c>
      <c r="I144" s="41">
        <f>Table3[[#This Row],[USA]]</f>
        <v>160833</v>
      </c>
      <c r="J144" s="18">
        <f t="shared" ref="J144:J149" si="349">((I144-I143)/I143)*100</f>
        <v>0.86292856381344185</v>
      </c>
      <c r="K144" s="41">
        <f>Table3[[#This Row],[France]]</f>
        <v>30296</v>
      </c>
      <c r="L144" s="18">
        <f t="shared" ref="L144:L149" si="350">((K144-K143)/K143)*100</f>
        <v>6.6019673862811115E-3</v>
      </c>
      <c r="M144" s="41">
        <f>Table3[[#This Row],[Iran]]</f>
        <v>17802</v>
      </c>
      <c r="N144" s="18">
        <f t="shared" ref="N144:N149" si="351">((M144-M143)/M143)*100</f>
        <v>1.0501220412101946</v>
      </c>
      <c r="O144" s="41">
        <f>Table3[[#This Row],[Germany]]</f>
        <v>9246</v>
      </c>
      <c r="P144" s="18">
        <f t="shared" ref="P144:P149" si="352">((O144-O143)/O143)*100</f>
        <v>3.2456994482310937E-2</v>
      </c>
      <c r="Q144" s="41">
        <f>Table3[[#This Row],[South Korea]]</f>
        <v>0</v>
      </c>
      <c r="R144" s="18"/>
      <c r="S144" s="41">
        <f>Table3[[#This Row],[UK]]</f>
        <v>46364</v>
      </c>
      <c r="T144" s="18">
        <f t="shared" ref="T144:T149" si="353">((S144-S143)/S143)*100</f>
        <v>0.14039180111881466</v>
      </c>
      <c r="U144" s="41">
        <f>Table3[[#This Row],[Canada]]</f>
        <v>8960</v>
      </c>
      <c r="V144" s="18">
        <f t="shared" ref="V144:V149" si="354">((U144-U143)/U143)*100</f>
        <v>7.8186082877247848E-2</v>
      </c>
      <c r="W144" s="41">
        <f>Table3[[#This Row],[India ]]</f>
        <v>40732</v>
      </c>
      <c r="X144" s="16">
        <f t="shared" ref="X144:X149" si="355">((W144-W143)/W143)*100</f>
        <v>2.2928752605540068</v>
      </c>
      <c r="Y144" s="24">
        <f>Table3[[#This Row],[Japan]]</f>
        <v>1023</v>
      </c>
      <c r="Z144" s="44">
        <f t="shared" ref="Z144:Z149" si="356">((Y144-Y143)/Y143)*100</f>
        <v>0</v>
      </c>
      <c r="AA144" s="24">
        <f>Table3[[#This Row],[Australia]]</f>
        <v>0</v>
      </c>
      <c r="AB144" s="44"/>
      <c r="AC144" s="24">
        <f>Table3[[#This Row],[Brazil]]</f>
        <v>96326</v>
      </c>
      <c r="AD144" s="44">
        <f t="shared" ref="AD144:AD149" si="357">((AC144-AC143)/AC143)*100</f>
        <v>1.3126064915122322</v>
      </c>
      <c r="AE144" s="40">
        <f>Table3[[#This Row],[Russia]]</f>
        <v>14490</v>
      </c>
      <c r="AF144" s="44">
        <f t="shared" ref="AF144:AF149" si="358">((AE144-AE143)/AE143)*100</f>
        <v>0.96857361856316637</v>
      </c>
      <c r="AG144" s="40">
        <f>Table3[[#This Row],[Turkey]]</f>
        <v>5784</v>
      </c>
      <c r="AH144" s="44">
        <f t="shared" ref="AH144:AH149" si="359">((AG144-AG143)/AG143)*100</f>
        <v>0.32957502168256719</v>
      </c>
    </row>
    <row r="145" spans="2:34" x14ac:dyDescent="0.3">
      <c r="B145" s="4">
        <v>44049</v>
      </c>
      <c r="C145" s="42">
        <f>Table3[[#This Row],[China]]</f>
        <v>4634</v>
      </c>
      <c r="D145" s="14">
        <f t="shared" si="346"/>
        <v>0</v>
      </c>
      <c r="E145" s="42">
        <f>Table3[[#This Row],[Italy]]</f>
        <v>35187</v>
      </c>
      <c r="F145" s="14">
        <f t="shared" si="347"/>
        <v>1.7054660185895795E-2</v>
      </c>
      <c r="G145" s="41">
        <f>Table3[[#This Row],[Spain]]</f>
        <v>28500</v>
      </c>
      <c r="H145" s="18">
        <f t="shared" si="348"/>
        <v>3.5088950489490858E-3</v>
      </c>
      <c r="I145" s="41">
        <f>Table3[[#This Row],[USA]]</f>
        <v>162058</v>
      </c>
      <c r="J145" s="18">
        <f t="shared" si="349"/>
        <v>0.76165960965722201</v>
      </c>
      <c r="K145" s="41">
        <f>Table3[[#This Row],[France]]</f>
        <v>30305</v>
      </c>
      <c r="L145" s="18">
        <f t="shared" si="350"/>
        <v>2.9706891998943753E-2</v>
      </c>
      <c r="M145" s="41">
        <f>Table3[[#This Row],[Iran]]</f>
        <v>17976</v>
      </c>
      <c r="N145" s="18">
        <f t="shared" si="351"/>
        <v>0.97741826761038098</v>
      </c>
      <c r="O145" s="41">
        <f>Table3[[#This Row],[Germany]]</f>
        <v>9255</v>
      </c>
      <c r="P145" s="18">
        <f t="shared" si="352"/>
        <v>9.7339390006489293E-2</v>
      </c>
      <c r="Q145" s="41">
        <f>Table3[[#This Row],[South Korea]]</f>
        <v>0</v>
      </c>
      <c r="R145" s="18"/>
      <c r="S145" s="41">
        <f>Table3[[#This Row],[UK]]</f>
        <v>46413</v>
      </c>
      <c r="T145" s="18">
        <f t="shared" si="353"/>
        <v>0.1056854456043482</v>
      </c>
      <c r="U145" s="41">
        <f>Table3[[#This Row],[Canada]]</f>
        <v>8963</v>
      </c>
      <c r="V145" s="18">
        <f t="shared" si="354"/>
        <v>3.3482142857142856E-2</v>
      </c>
      <c r="W145" s="41">
        <f>Table3[[#This Row],[India ]]</f>
        <v>41634</v>
      </c>
      <c r="X145" s="16">
        <f t="shared" si="355"/>
        <v>2.2144751055681038</v>
      </c>
      <c r="Y145" s="24">
        <f>Table3[[#This Row],[Japan]]</f>
        <v>1035</v>
      </c>
      <c r="Z145" s="44">
        <f t="shared" si="356"/>
        <v>1.1730205278592376</v>
      </c>
      <c r="AA145" s="24">
        <f>Table3[[#This Row],[Australia]]</f>
        <v>0</v>
      </c>
      <c r="AB145" s="44"/>
      <c r="AC145" s="24">
        <f>Table3[[#This Row],[Brazil]]</f>
        <v>97692</v>
      </c>
      <c r="AD145" s="44">
        <f t="shared" si="357"/>
        <v>1.4181010319124638</v>
      </c>
      <c r="AE145" s="40">
        <f>Table3[[#This Row],[Russia]]</f>
        <v>14606</v>
      </c>
      <c r="AF145" s="44">
        <f t="shared" si="358"/>
        <v>0.80055210489993101</v>
      </c>
      <c r="AG145" s="40">
        <f>Table3[[#This Row],[Turkey]]</f>
        <v>5798</v>
      </c>
      <c r="AH145" s="44">
        <f t="shared" si="359"/>
        <v>0.24204702627939143</v>
      </c>
    </row>
    <row r="146" spans="2:34" x14ac:dyDescent="0.3">
      <c r="B146" s="4">
        <v>44050</v>
      </c>
      <c r="C146" s="42">
        <f>Table3[[#This Row],[China]]</f>
        <v>4634</v>
      </c>
      <c r="D146" s="14">
        <f t="shared" si="346"/>
        <v>0</v>
      </c>
      <c r="E146" s="42">
        <f>Table3[[#This Row],[Italy]]</f>
        <v>35190</v>
      </c>
      <c r="F146" s="14">
        <f t="shared" si="347"/>
        <v>8.5258760337624685E-3</v>
      </c>
      <c r="G146" s="41">
        <f>Table3[[#This Row],[Spain]]</f>
        <v>28503</v>
      </c>
      <c r="H146" s="18">
        <f t="shared" si="348"/>
        <v>1.0526315789473684E-2</v>
      </c>
      <c r="I146" s="41">
        <f>Table3[[#This Row],[USA]]</f>
        <v>163149</v>
      </c>
      <c r="J146" s="18">
        <f t="shared" si="349"/>
        <v>0.67321576225795698</v>
      </c>
      <c r="K146" s="41">
        <f>Table3[[#This Row],[France]]</f>
        <v>30312</v>
      </c>
      <c r="L146" s="18">
        <f t="shared" si="350"/>
        <v>2.3098498597591156E-2</v>
      </c>
      <c r="M146" s="41">
        <f>Table3[[#This Row],[Iran]]</f>
        <v>18132</v>
      </c>
      <c r="N146" s="18">
        <f t="shared" si="351"/>
        <v>0.86782376502002667</v>
      </c>
      <c r="O146" s="41">
        <f>Table3[[#This Row],[Germany]]</f>
        <v>9257</v>
      </c>
      <c r="P146" s="18">
        <f t="shared" si="352"/>
        <v>2.1609940572663425E-2</v>
      </c>
      <c r="Q146" s="41">
        <f>Table3[[#This Row],[South Korea]]</f>
        <v>0</v>
      </c>
      <c r="R146" s="18"/>
      <c r="S146" s="41">
        <f>Table3[[#This Row],[UK]]</f>
        <v>46511</v>
      </c>
      <c r="T146" s="18">
        <f t="shared" si="353"/>
        <v>0.21114773878008319</v>
      </c>
      <c r="U146" s="41">
        <f>Table3[[#This Row],[Canada]]</f>
        <v>8966</v>
      </c>
      <c r="V146" s="18">
        <f t="shared" si="354"/>
        <v>3.3470936070512103E-2</v>
      </c>
      <c r="W146" s="41">
        <f>Table3[[#This Row],[India ]]</f>
        <v>42564</v>
      </c>
      <c r="X146" s="16">
        <f t="shared" si="355"/>
        <v>2.2337512609886154</v>
      </c>
      <c r="Y146" s="24">
        <f>Table3[[#This Row],[Japan]]</f>
        <v>1040</v>
      </c>
      <c r="Z146" s="44">
        <f t="shared" si="356"/>
        <v>0.48309178743961351</v>
      </c>
      <c r="AA146" s="24">
        <f>Table3[[#This Row],[Australia]]</f>
        <v>0</v>
      </c>
      <c r="AB146" s="44"/>
      <c r="AC146" s="24">
        <f>Table3[[#This Row],[Brazil]]</f>
        <v>98844</v>
      </c>
      <c r="AD146" s="44">
        <f t="shared" si="357"/>
        <v>1.1792163124923227</v>
      </c>
      <c r="AE146" s="40">
        <f>Table3[[#This Row],[Russia]]</f>
        <v>14725</v>
      </c>
      <c r="AF146" s="44">
        <f t="shared" si="358"/>
        <v>0.81473367109407091</v>
      </c>
      <c r="AG146" s="40">
        <f>Table3[[#This Row],[Turkey]]</f>
        <v>5813</v>
      </c>
      <c r="AH146" s="44">
        <f t="shared" si="359"/>
        <v>0.25870989996550536</v>
      </c>
    </row>
    <row r="147" spans="2:34" x14ac:dyDescent="0.3">
      <c r="B147" s="4">
        <v>44051</v>
      </c>
      <c r="C147" s="42">
        <f>Table3[[#This Row],[China]]</f>
        <v>4634</v>
      </c>
      <c r="D147" s="14">
        <f t="shared" si="346"/>
        <v>0</v>
      </c>
      <c r="E147" s="42">
        <f>Table3[[#This Row],[Italy]]</f>
        <v>35203</v>
      </c>
      <c r="F147" s="14">
        <f t="shared" si="347"/>
        <v>3.6942313157146918E-2</v>
      </c>
      <c r="G147" s="41">
        <f>Table3[[#This Row],[Spain]]</f>
        <v>28503</v>
      </c>
      <c r="H147" s="18">
        <f t="shared" si="348"/>
        <v>0</v>
      </c>
      <c r="I147" s="41">
        <f>Table3[[#This Row],[USA]]</f>
        <v>164979</v>
      </c>
      <c r="J147" s="18">
        <f t="shared" si="349"/>
        <v>1.1216740525531876</v>
      </c>
      <c r="K147" s="41">
        <f>Table3[[#This Row],[France]]</f>
        <v>30324</v>
      </c>
      <c r="L147" s="18">
        <f t="shared" si="350"/>
        <v>3.9588281868566902E-2</v>
      </c>
      <c r="M147" s="41">
        <f>Table3[[#This Row],[Iran]]</f>
        <v>18264</v>
      </c>
      <c r="N147" s="18">
        <f t="shared" si="351"/>
        <v>0.72799470549305101</v>
      </c>
      <c r="O147" s="41">
        <f>Table3[[#This Row],[Germany]]</f>
        <v>9265</v>
      </c>
      <c r="P147" s="18">
        <f t="shared" si="352"/>
        <v>8.6421086745165812E-2</v>
      </c>
      <c r="Q147" s="41">
        <f>Table3[[#This Row],[South Korea]]</f>
        <v>0</v>
      </c>
      <c r="R147" s="18"/>
      <c r="S147" s="41">
        <f>Table3[[#This Row],[UK]]</f>
        <v>46566</v>
      </c>
      <c r="T147" s="18">
        <f t="shared" si="353"/>
        <v>0.11825159639655136</v>
      </c>
      <c r="U147" s="41">
        <f>Table3[[#This Row],[Canada]]</f>
        <v>8976</v>
      </c>
      <c r="V147" s="18">
        <f t="shared" si="354"/>
        <v>0.11153245594467991</v>
      </c>
      <c r="W147" s="41">
        <f>Table3[[#This Row],[India ]]</f>
        <v>43453</v>
      </c>
      <c r="X147" s="16">
        <f t="shared" si="355"/>
        <v>2.0886194906493754</v>
      </c>
      <c r="Y147" s="24">
        <f>Table3[[#This Row],[Japan]]</f>
        <v>1042</v>
      </c>
      <c r="Z147" s="44">
        <f t="shared" si="356"/>
        <v>0.19230769230769232</v>
      </c>
      <c r="AA147" s="24">
        <f>Table3[[#This Row],[Australia]]</f>
        <v>0</v>
      </c>
      <c r="AB147" s="44"/>
      <c r="AC147" s="24">
        <f>Table3[[#This Row],[Brazil]]</f>
        <v>100477</v>
      </c>
      <c r="AD147" s="44">
        <f t="shared" si="357"/>
        <v>1.6520982558374813</v>
      </c>
      <c r="AE147" s="40">
        <f>Table3[[#This Row],[Russia]]</f>
        <v>14854</v>
      </c>
      <c r="AF147" s="44">
        <f t="shared" si="358"/>
        <v>0.87606112054329377</v>
      </c>
      <c r="AG147" s="40">
        <f>Table3[[#This Row],[Turkey]]</f>
        <v>5829</v>
      </c>
      <c r="AH147" s="44">
        <f t="shared" si="359"/>
        <v>0.27524514020299329</v>
      </c>
    </row>
    <row r="148" spans="2:34" x14ac:dyDescent="0.3">
      <c r="B148" s="4">
        <v>44052</v>
      </c>
      <c r="C148" s="42">
        <f>Table3[[#This Row],[China]]</f>
        <v>4634</v>
      </c>
      <c r="D148" s="14">
        <f t="shared" si="346"/>
        <v>0</v>
      </c>
      <c r="E148" s="42">
        <f>Table3[[#This Row],[Italy]]</f>
        <v>35205</v>
      </c>
      <c r="F148" s="14">
        <f t="shared" si="347"/>
        <v>5.6813339772178503E-3</v>
      </c>
      <c r="G148" s="41">
        <f>Table3[[#This Row],[Spain]]</f>
        <v>28503</v>
      </c>
      <c r="H148" s="18">
        <f t="shared" si="348"/>
        <v>0</v>
      </c>
      <c r="I148" s="41">
        <f>Table3[[#This Row],[USA]]</f>
        <v>165269</v>
      </c>
      <c r="J148" s="18">
        <f t="shared" si="349"/>
        <v>0.17577994775092587</v>
      </c>
      <c r="K148" s="41">
        <f>Table3[[#This Row],[France]]</f>
        <v>30324</v>
      </c>
      <c r="L148" s="18">
        <f t="shared" si="350"/>
        <v>0</v>
      </c>
      <c r="M148" s="41">
        <f>Table3[[#This Row],[Iran]]</f>
        <v>18427</v>
      </c>
      <c r="N148" s="18">
        <f t="shared" si="351"/>
        <v>0.89246605343845808</v>
      </c>
      <c r="O148" s="41">
        <f>Table3[[#This Row],[Germany]]</f>
        <v>9264</v>
      </c>
      <c r="P148" s="18">
        <f t="shared" si="352"/>
        <v>-1.0793308148947653E-2</v>
      </c>
      <c r="Q148" s="41">
        <f>Table3[[#This Row],[South Korea]]</f>
        <v>0</v>
      </c>
      <c r="R148" s="18"/>
      <c r="S148" s="41">
        <f>Table3[[#This Row],[UK]]</f>
        <v>46574</v>
      </c>
      <c r="T148" s="18">
        <f t="shared" si="353"/>
        <v>1.7179916677404115E-2</v>
      </c>
      <c r="U148" s="41">
        <f>Table3[[#This Row],[Canada]]</f>
        <v>8981</v>
      </c>
      <c r="V148" s="18">
        <f t="shared" si="354"/>
        <v>5.5704099821746886E-2</v>
      </c>
      <c r="W148" s="41">
        <f>Table3[[#This Row],[India ]]</f>
        <v>44457</v>
      </c>
      <c r="X148" s="16">
        <f t="shared" si="355"/>
        <v>2.3105424251490114</v>
      </c>
      <c r="Y148" s="24">
        <f>Table3[[#This Row],[Japan]]</f>
        <v>1047</v>
      </c>
      <c r="Z148" s="44">
        <f t="shared" si="356"/>
        <v>0.47984644913627633</v>
      </c>
      <c r="AA148" s="24">
        <f>Table3[[#This Row],[Australia]]</f>
        <v>0</v>
      </c>
      <c r="AB148" s="44"/>
      <c r="AC148" s="24">
        <f>Table3[[#This Row],[Brazil]]</f>
        <v>100667</v>
      </c>
      <c r="AD148" s="44">
        <f t="shared" si="357"/>
        <v>0.18909800252794173</v>
      </c>
      <c r="AE148" s="40">
        <f>Table3[[#This Row],[Russia]]</f>
        <v>14931</v>
      </c>
      <c r="AF148" s="44">
        <f t="shared" si="358"/>
        <v>0.51837888784165886</v>
      </c>
      <c r="AG148" s="40">
        <f>Table3[[#This Row],[Turkey]]</f>
        <v>5829</v>
      </c>
      <c r="AH148" s="44">
        <f t="shared" si="359"/>
        <v>0</v>
      </c>
    </row>
    <row r="149" spans="2:34" x14ac:dyDescent="0.3">
      <c r="B149" s="4">
        <v>44053</v>
      </c>
      <c r="C149" s="42">
        <f>Table3[[#This Row],[China]]</f>
        <v>4634</v>
      </c>
      <c r="D149" s="14">
        <f t="shared" si="346"/>
        <v>0</v>
      </c>
      <c r="E149" s="42">
        <f>Table3[[#This Row],[Italy]]</f>
        <v>35209</v>
      </c>
      <c r="F149" s="14">
        <f t="shared" si="347"/>
        <v>1.136202243999432E-2</v>
      </c>
      <c r="G149" s="41">
        <f>Table3[[#This Row],[Spain]]</f>
        <v>28576</v>
      </c>
      <c r="H149" s="18">
        <f t="shared" si="348"/>
        <v>0.25611339157281687</v>
      </c>
      <c r="I149" s="41">
        <f>Table3[[#This Row],[USA]]</f>
        <v>165815</v>
      </c>
      <c r="J149" s="18">
        <f t="shared" si="349"/>
        <v>0.33037048690316995</v>
      </c>
      <c r="K149" s="41">
        <f>Table3[[#This Row],[France]]</f>
        <v>30324</v>
      </c>
      <c r="L149" s="18">
        <f t="shared" si="350"/>
        <v>0</v>
      </c>
      <c r="M149" s="41">
        <f>Table3[[#This Row],[Iran]]</f>
        <v>18616</v>
      </c>
      <c r="N149" s="18">
        <f t="shared" si="351"/>
        <v>1.0256688554838009</v>
      </c>
      <c r="O149" s="41">
        <f>Table3[[#This Row],[Germany]]</f>
        <v>9267</v>
      </c>
      <c r="P149" s="18">
        <f t="shared" si="352"/>
        <v>3.2383419689119175E-2</v>
      </c>
      <c r="Q149" s="41">
        <f>Table3[[#This Row],[South Korea]]</f>
        <v>0</v>
      </c>
      <c r="R149" s="18"/>
      <c r="S149" s="41">
        <f>Table3[[#This Row],[UK]]</f>
        <v>46526</v>
      </c>
      <c r="T149" s="18">
        <f t="shared" si="353"/>
        <v>-0.10306179413406623</v>
      </c>
      <c r="U149" s="41">
        <f>Table3[[#This Row],[Canada]]</f>
        <v>8982</v>
      </c>
      <c r="V149" s="18">
        <f t="shared" si="354"/>
        <v>1.1134617525887985E-2</v>
      </c>
      <c r="W149" s="41">
        <f>Table3[[#This Row],[India ]]</f>
        <v>45352</v>
      </c>
      <c r="X149" s="16">
        <f t="shared" si="355"/>
        <v>2.0131812762894481</v>
      </c>
      <c r="Y149" s="24">
        <f>Table3[[#This Row],[Japan]]</f>
        <v>1053</v>
      </c>
      <c r="Z149" s="44">
        <f t="shared" si="356"/>
        <v>0.57306590257879653</v>
      </c>
      <c r="AA149" s="24">
        <f>Table3[[#This Row],[Australia]]</f>
        <v>0</v>
      </c>
      <c r="AB149" s="44"/>
      <c r="AC149" s="24">
        <f>Table3[[#This Row],[Brazil]]</f>
        <v>101269</v>
      </c>
      <c r="AD149" s="44">
        <f t="shared" si="357"/>
        <v>0.59801126486336142</v>
      </c>
      <c r="AE149" s="40">
        <f>Table3[[#This Row],[Russia]]</f>
        <v>15001</v>
      </c>
      <c r="AF149" s="44">
        <f t="shared" si="358"/>
        <v>0.46882325363338023</v>
      </c>
      <c r="AG149" s="40">
        <f>Table3[[#This Row],[Turkey]]</f>
        <v>5844</v>
      </c>
      <c r="AH149" s="44">
        <f t="shared" si="359"/>
        <v>0.2573340195573855</v>
      </c>
    </row>
    <row r="150" spans="2:34" x14ac:dyDescent="0.3">
      <c r="B150" s="4">
        <v>44056</v>
      </c>
      <c r="C150" s="42">
        <f>Table3[[#This Row],[China]]</f>
        <v>4634</v>
      </c>
      <c r="D150" s="14">
        <f t="shared" ref="D150:D155" si="360">((C150-C149)/C149)*100</f>
        <v>0</v>
      </c>
      <c r="E150" s="42">
        <f>Table3[[#This Row],[Italy]]</f>
        <v>35231</v>
      </c>
      <c r="F150" s="14">
        <f t="shared" ref="F150:F155" si="361">((E150-E149)/E149)*100</f>
        <v>6.2484023971143741E-2</v>
      </c>
      <c r="G150" s="41">
        <f>Table3[[#This Row],[Spain]]</f>
        <v>28579</v>
      </c>
      <c r="H150" s="18">
        <f t="shared" ref="H150:H155" si="362">((G150-G149)/G149)*100</f>
        <v>1.0498320268756998E-2</v>
      </c>
      <c r="I150" s="41">
        <f>Table3[[#This Row],[USA]]</f>
        <v>169225</v>
      </c>
      <c r="J150" s="18">
        <f t="shared" ref="J150:J155" si="363">((I150-I149)/I149)*100</f>
        <v>2.0565087597623859</v>
      </c>
      <c r="K150" s="41">
        <f>Table3[[#This Row],[France]]</f>
        <v>30371</v>
      </c>
      <c r="L150" s="18">
        <f t="shared" ref="L150:L155" si="364">((K150-K149)/K149)*100</f>
        <v>0.15499274502044585</v>
      </c>
      <c r="M150" s="41">
        <f>Table3[[#This Row],[Iran]]</f>
        <v>19162</v>
      </c>
      <c r="N150" s="18">
        <f t="shared" ref="N150:N155" si="365">((M150-M149)/M149)*100</f>
        <v>2.9329608938547485</v>
      </c>
      <c r="O150" s="41">
        <f>Table3[[#This Row],[Germany]]</f>
        <v>9285</v>
      </c>
      <c r="P150" s="18">
        <f t="shared" ref="P150:P155" si="366">((O150-O149)/O149)*100</f>
        <v>0.19423761735189382</v>
      </c>
      <c r="Q150" s="41">
        <f>Table3[[#This Row],[South Korea]]</f>
        <v>0</v>
      </c>
      <c r="R150" s="18"/>
      <c r="S150" s="41">
        <f>Table3[[#This Row],[UK]]</f>
        <v>46210</v>
      </c>
      <c r="T150" s="18">
        <f t="shared" ref="T150:T155" si="367">((S150-S149)/S149)*100</f>
        <v>-0.67919013024975283</v>
      </c>
      <c r="U150" s="41">
        <f>Table3[[#This Row],[Canada]]</f>
        <v>9006</v>
      </c>
      <c r="V150" s="18">
        <f t="shared" ref="V150:V155" si="368">((U150-U149)/U149)*100</f>
        <v>0.26720106880427524</v>
      </c>
      <c r="W150" s="41">
        <f>Table3[[#This Row],[India ]]</f>
        <v>47527</v>
      </c>
      <c r="X150" s="16">
        <f t="shared" ref="X150:X155" si="369">((W150-W149)/W149)*100</f>
        <v>4.7958193684953256</v>
      </c>
      <c r="Y150" s="24">
        <f>Table3[[#This Row],[Japan]]</f>
        <v>1066</v>
      </c>
      <c r="Z150" s="44">
        <f t="shared" ref="Z150:Z155" si="370">((Y150-Y149)/Y149)*100</f>
        <v>1.2345679012345678</v>
      </c>
      <c r="AA150" s="24">
        <f>Table3[[#This Row],[Australia]]</f>
        <v>0</v>
      </c>
      <c r="AB150" s="44"/>
      <c r="AC150" s="24">
        <f>Table3[[#This Row],[Brazil]]</f>
        <v>104263</v>
      </c>
      <c r="AD150" s="44">
        <f t="shared" ref="AD150:AD155" si="371">((AC150-AC149)/AC149)*100</f>
        <v>2.9564822403697084</v>
      </c>
      <c r="AE150" s="40">
        <f>Table3[[#This Row],[Russia]]</f>
        <v>15384</v>
      </c>
      <c r="AF150" s="44">
        <f t="shared" ref="AF150:AF155" si="372">((AE150-AE149)/AE149)*100</f>
        <v>2.5531631224585025</v>
      </c>
      <c r="AG150" s="40">
        <f>Table3[[#This Row],[Turkey]]</f>
        <v>5891</v>
      </c>
      <c r="AH150" s="44">
        <f t="shared" ref="AH150:AH155" si="373">((AG150-AG149)/AG149)*100</f>
        <v>0.80424366872005482</v>
      </c>
    </row>
    <row r="151" spans="2:34" x14ac:dyDescent="0.3">
      <c r="B151" s="4">
        <v>44057</v>
      </c>
      <c r="C151" s="42">
        <f>Table3[[#This Row],[China]]</f>
        <v>4634</v>
      </c>
      <c r="D151" s="14">
        <f t="shared" si="360"/>
        <v>0</v>
      </c>
      <c r="E151" s="42">
        <f>Table3[[#This Row],[Italy]]</f>
        <v>35234</v>
      </c>
      <c r="F151" s="14">
        <f t="shared" si="361"/>
        <v>8.5152280661917063E-3</v>
      </c>
      <c r="G151" s="41">
        <f>Table3[[#This Row],[Spain]]</f>
        <v>28617</v>
      </c>
      <c r="H151" s="18">
        <f t="shared" si="362"/>
        <v>0.13296476433745058</v>
      </c>
      <c r="I151" s="41">
        <f>Table3[[#This Row],[USA]]</f>
        <v>170892</v>
      </c>
      <c r="J151" s="18">
        <f t="shared" si="363"/>
        <v>0.98507903678534492</v>
      </c>
      <c r="K151" s="41">
        <f>Table3[[#This Row],[France]]</f>
        <v>30388</v>
      </c>
      <c r="L151" s="18">
        <f t="shared" si="364"/>
        <v>5.5974449310197225E-2</v>
      </c>
      <c r="M151" s="41">
        <f>Table3[[#This Row],[Iran]]</f>
        <v>19331</v>
      </c>
      <c r="N151" s="18">
        <f t="shared" si="365"/>
        <v>0.88195386702849388</v>
      </c>
      <c r="O151" s="41">
        <f>Table3[[#This Row],[Germany]]</f>
        <v>9292</v>
      </c>
      <c r="P151" s="18">
        <f t="shared" si="366"/>
        <v>7.5390414647280551E-2</v>
      </c>
      <c r="Q151" s="41">
        <f>Table3[[#This Row],[South Korea]]</f>
        <v>0</v>
      </c>
      <c r="R151" s="18"/>
      <c r="S151" s="41">
        <f>Table3[[#This Row],[UK]]</f>
        <v>41358</v>
      </c>
      <c r="T151" s="18">
        <f t="shared" si="367"/>
        <v>-10.499891798312055</v>
      </c>
      <c r="U151" s="41">
        <f>Table3[[#This Row],[Canada]]</f>
        <v>9019</v>
      </c>
      <c r="V151" s="18">
        <f t="shared" si="368"/>
        <v>0.14434821230290917</v>
      </c>
      <c r="W151" s="41">
        <f>Table3[[#This Row],[India ]]</f>
        <v>49134</v>
      </c>
      <c r="X151" s="16">
        <f t="shared" si="369"/>
        <v>3.3812359290508556</v>
      </c>
      <c r="Y151" s="24">
        <f>Table3[[#This Row],[Japan]]</f>
        <v>1086</v>
      </c>
      <c r="Z151" s="44">
        <f t="shared" si="370"/>
        <v>1.876172607879925</v>
      </c>
      <c r="AA151" s="24">
        <f>Table3[[#This Row],[Australia]]</f>
        <v>0</v>
      </c>
      <c r="AB151" s="44"/>
      <c r="AC151" s="24">
        <f>Table3[[#This Row],[Brazil]]</f>
        <v>105791</v>
      </c>
      <c r="AD151" s="44">
        <f t="shared" si="371"/>
        <v>1.4655246827733712</v>
      </c>
      <c r="AE151" s="40">
        <f>Table3[[#This Row],[Russia]]</f>
        <v>15498</v>
      </c>
      <c r="AF151" s="44">
        <f t="shared" si="372"/>
        <v>0.7410296411856474</v>
      </c>
      <c r="AG151" s="40">
        <f>Table3[[#This Row],[Turkey]]</f>
        <v>5934</v>
      </c>
      <c r="AH151" s="44">
        <f t="shared" si="373"/>
        <v>0.72992700729927007</v>
      </c>
    </row>
    <row r="152" spans="2:34" x14ac:dyDescent="0.3">
      <c r="B152" s="4">
        <v>44060</v>
      </c>
      <c r="C152" s="42">
        <f>Table3[[#This Row],[China]]</f>
        <v>4634</v>
      </c>
      <c r="D152" s="14">
        <f t="shared" si="360"/>
        <v>0</v>
      </c>
      <c r="E152" s="42">
        <f>Table3[[#This Row],[Italy]]</f>
        <v>35400</v>
      </c>
      <c r="F152" s="14">
        <f t="shared" si="361"/>
        <v>0.47113583470511433</v>
      </c>
      <c r="G152" s="41">
        <f>Table3[[#This Row],[Spain]]</f>
        <v>28646</v>
      </c>
      <c r="H152" s="18">
        <f t="shared" si="362"/>
        <v>0.10133836530733481</v>
      </c>
      <c r="I152" s="41">
        <f>Table3[[#This Row],[USA]]</f>
        <v>173197</v>
      </c>
      <c r="J152" s="18">
        <f t="shared" si="363"/>
        <v>1.3488050932752851</v>
      </c>
      <c r="K152" s="41">
        <f>Table3[[#This Row],[France]]</f>
        <v>30410</v>
      </c>
      <c r="L152" s="18">
        <f t="shared" si="364"/>
        <v>7.2396998815321842E-2</v>
      </c>
      <c r="M152" s="41">
        <f>Table3[[#This Row],[Iran]]</f>
        <v>19804</v>
      </c>
      <c r="N152" s="18">
        <f t="shared" si="365"/>
        <v>2.4468470332626353</v>
      </c>
      <c r="O152" s="41">
        <f>Table3[[#This Row],[Germany]]</f>
        <v>9299</v>
      </c>
      <c r="P152" s="18">
        <f t="shared" si="366"/>
        <v>7.533362031855359E-2</v>
      </c>
      <c r="Q152" s="41">
        <f>Table3[[#This Row],[South Korea]]</f>
        <v>0</v>
      </c>
      <c r="R152" s="18"/>
      <c r="S152" s="41">
        <f>Table3[[#This Row],[UK]]</f>
        <v>41369</v>
      </c>
      <c r="T152" s="18">
        <f t="shared" si="367"/>
        <v>2.6597030804197494E-2</v>
      </c>
      <c r="U152" s="41">
        <f>Table3[[#This Row],[Canada]]</f>
        <v>9026</v>
      </c>
      <c r="V152" s="18">
        <f t="shared" si="368"/>
        <v>7.7613926155893104E-2</v>
      </c>
      <c r="W152" s="41">
        <f>Table3[[#This Row],[India ]]</f>
        <v>51796</v>
      </c>
      <c r="X152" s="16">
        <f t="shared" si="369"/>
        <v>5.4178369357267879</v>
      </c>
      <c r="Y152" s="24">
        <f>Table3[[#This Row],[Japan]]</f>
        <v>1110</v>
      </c>
      <c r="Z152" s="44">
        <f t="shared" si="370"/>
        <v>2.2099447513812152</v>
      </c>
      <c r="AA152" s="24">
        <f>Table3[[#This Row],[Australia]]</f>
        <v>0</v>
      </c>
      <c r="AB152" s="44"/>
      <c r="AC152" s="24">
        <f>Table3[[#This Row],[Brazil]]</f>
        <v>108054</v>
      </c>
      <c r="AD152" s="44">
        <f t="shared" si="371"/>
        <v>2.1391233658817859</v>
      </c>
      <c r="AE152" s="40">
        <f>Table3[[#This Row],[Russia]]</f>
        <v>15740</v>
      </c>
      <c r="AF152" s="44">
        <f t="shared" si="372"/>
        <v>1.5614918053942444</v>
      </c>
      <c r="AG152" s="40">
        <f>Table3[[#This Row],[Turkey]]</f>
        <v>5974</v>
      </c>
      <c r="AH152" s="44">
        <f t="shared" si="373"/>
        <v>0.67408156386922824</v>
      </c>
    </row>
    <row r="153" spans="2:34" x14ac:dyDescent="0.3">
      <c r="B153" s="4">
        <v>44061</v>
      </c>
      <c r="C153" s="42">
        <f>Table3[[#This Row],[China]]</f>
        <v>4634</v>
      </c>
      <c r="D153" s="14">
        <f t="shared" si="360"/>
        <v>0</v>
      </c>
      <c r="E153" s="42">
        <f>Table3[[#This Row],[Italy]]</f>
        <v>35405</v>
      </c>
      <c r="F153" s="14">
        <f t="shared" si="361"/>
        <v>1.4124293785310734E-2</v>
      </c>
      <c r="G153" s="41">
        <f>Table3[[#This Row],[Spain]]</f>
        <v>28670</v>
      </c>
      <c r="H153" s="18">
        <f t="shared" si="362"/>
        <v>8.3781330726803049E-2</v>
      </c>
      <c r="I153" s="41">
        <f>Table3[[#This Row],[USA]]</f>
        <v>174074</v>
      </c>
      <c r="J153" s="18">
        <f t="shared" si="363"/>
        <v>0.50635980992742369</v>
      </c>
      <c r="K153" s="41">
        <f>Table3[[#This Row],[France]]</f>
        <v>30429</v>
      </c>
      <c r="L153" s="18">
        <f t="shared" si="364"/>
        <v>6.2479447550147976E-2</v>
      </c>
      <c r="M153" s="41">
        <f>Table3[[#This Row],[Iran]]</f>
        <v>19972</v>
      </c>
      <c r="N153" s="18">
        <f t="shared" si="365"/>
        <v>0.84831347202585328</v>
      </c>
      <c r="O153" s="41">
        <f>Table3[[#This Row],[Germany]]</f>
        <v>9309</v>
      </c>
      <c r="P153" s="18">
        <f t="shared" si="366"/>
        <v>0.10753844499408538</v>
      </c>
      <c r="Q153" s="41">
        <f>Table3[[#This Row],[South Korea]]</f>
        <v>0</v>
      </c>
      <c r="R153" s="18"/>
      <c r="S153" s="41">
        <f>Table3[[#This Row],[UK]]</f>
        <v>41381</v>
      </c>
      <c r="T153" s="18">
        <f t="shared" si="367"/>
        <v>2.9007227634218861E-2</v>
      </c>
      <c r="U153" s="41">
        <f>Table3[[#This Row],[Canada]]</f>
        <v>9032</v>
      </c>
      <c r="V153" s="18">
        <f t="shared" si="368"/>
        <v>6.647462884998892E-2</v>
      </c>
      <c r="W153" s="41">
        <f>Table3[[#This Row],[India ]]</f>
        <v>52846</v>
      </c>
      <c r="X153" s="16">
        <f t="shared" si="369"/>
        <v>2.0271835662985556</v>
      </c>
      <c r="Y153" s="24">
        <f>Table3[[#This Row],[Japan]]</f>
        <v>1135</v>
      </c>
      <c r="Z153" s="44">
        <f t="shared" si="370"/>
        <v>2.2522522522522523</v>
      </c>
      <c r="AA153" s="24">
        <f>Table3[[#This Row],[Australia]]</f>
        <v>0</v>
      </c>
      <c r="AB153" s="44"/>
      <c r="AC153" s="24">
        <f>Table3[[#This Row],[Brazil]]</f>
        <v>108654</v>
      </c>
      <c r="AD153" s="44">
        <f t="shared" si="371"/>
        <v>0.55527791659725689</v>
      </c>
      <c r="AE153" s="40">
        <f>Table3[[#This Row],[Russia]]</f>
        <v>15872</v>
      </c>
      <c r="AF153" s="44">
        <f t="shared" si="372"/>
        <v>0.83862770012706478</v>
      </c>
      <c r="AG153" s="40">
        <f>Table3[[#This Row],[Turkey]]</f>
        <v>5996</v>
      </c>
      <c r="AH153" s="44">
        <f t="shared" si="373"/>
        <v>0.36826247070639434</v>
      </c>
    </row>
    <row r="154" spans="2:34" x14ac:dyDescent="0.3">
      <c r="B154" s="4">
        <v>44062</v>
      </c>
      <c r="C154" s="42">
        <f>Table3[[#This Row],[China]]</f>
        <v>4634</v>
      </c>
      <c r="D154" s="14">
        <f t="shared" si="360"/>
        <v>0</v>
      </c>
      <c r="E154" s="42">
        <f>Table3[[#This Row],[Italy]]</f>
        <v>35412</v>
      </c>
      <c r="F154" s="14">
        <f t="shared" si="361"/>
        <v>1.977121875441322E-2</v>
      </c>
      <c r="G154" s="41">
        <f>Table3[[#This Row],[Spain]]</f>
        <v>28797</v>
      </c>
      <c r="H154" s="18">
        <f t="shared" si="362"/>
        <v>0.44297174747122431</v>
      </c>
      <c r="I154" s="41">
        <f>Table3[[#This Row],[USA]]</f>
        <v>175686</v>
      </c>
      <c r="J154" s="18">
        <f t="shared" si="363"/>
        <v>0.92604294725231795</v>
      </c>
      <c r="K154" s="41">
        <f>Table3[[#This Row],[France]]</f>
        <v>30451</v>
      </c>
      <c r="L154" s="18">
        <f t="shared" si="364"/>
        <v>7.2299451181438754E-2</v>
      </c>
      <c r="M154" s="41">
        <f>Table3[[#This Row],[Iran]]</f>
        <v>20125</v>
      </c>
      <c r="N154" s="18">
        <f t="shared" si="365"/>
        <v>0.76607250150210293</v>
      </c>
      <c r="O154" s="41">
        <f>Table3[[#This Row],[Germany]]</f>
        <v>9318</v>
      </c>
      <c r="P154" s="18">
        <f t="shared" si="366"/>
        <v>9.6680631646793427E-2</v>
      </c>
      <c r="Q154" s="41">
        <f>Table3[[#This Row],[South Korea]]</f>
        <v>0</v>
      </c>
      <c r="R154" s="18"/>
      <c r="S154" s="41">
        <f>Table3[[#This Row],[UK]]</f>
        <v>41397</v>
      </c>
      <c r="T154" s="18">
        <f t="shared" si="367"/>
        <v>3.866508784224644E-2</v>
      </c>
      <c r="U154" s="41">
        <f>Table3[[#This Row],[Canada]]</f>
        <v>9046</v>
      </c>
      <c r="V154" s="18">
        <f t="shared" si="368"/>
        <v>0.1550044286979628</v>
      </c>
      <c r="W154" s="41">
        <f>Table3[[#This Row],[India ]]</f>
        <v>53991</v>
      </c>
      <c r="X154" s="16">
        <f t="shared" si="369"/>
        <v>2.1666729743026911</v>
      </c>
      <c r="Y154" s="24">
        <f>Table3[[#This Row],[Japan]]</f>
        <v>1149</v>
      </c>
      <c r="Z154" s="44">
        <f t="shared" si="370"/>
        <v>1.2334801762114538</v>
      </c>
      <c r="AA154" s="24">
        <f>Table3[[#This Row],[Australia]]</f>
        <v>0</v>
      </c>
      <c r="AB154" s="44"/>
      <c r="AC154" s="24">
        <f>Table3[[#This Row],[Brazil]]</f>
        <v>110171</v>
      </c>
      <c r="AD154" s="44">
        <f t="shared" si="371"/>
        <v>1.3961750142654665</v>
      </c>
      <c r="AE154" s="40">
        <f>Table3[[#This Row],[Russia]]</f>
        <v>15989</v>
      </c>
      <c r="AF154" s="44">
        <f t="shared" si="372"/>
        <v>0.73714717741935487</v>
      </c>
      <c r="AG154" s="40">
        <f>Table3[[#This Row],[Turkey]]</f>
        <v>6039</v>
      </c>
      <c r="AH154" s="44">
        <f t="shared" si="373"/>
        <v>0.71714476317545028</v>
      </c>
    </row>
    <row r="155" spans="2:34" x14ac:dyDescent="0.3">
      <c r="B155" s="4">
        <v>44063</v>
      </c>
      <c r="C155" s="42">
        <f>Table3[[#This Row],[China]]</f>
        <v>4634</v>
      </c>
      <c r="D155" s="14">
        <f t="shared" si="360"/>
        <v>0</v>
      </c>
      <c r="E155" s="42">
        <f>Table3[[#This Row],[Italy]]</f>
        <v>35418</v>
      </c>
      <c r="F155" s="14">
        <f t="shared" si="361"/>
        <v>1.6943409013893598E-2</v>
      </c>
      <c r="G155" s="41">
        <f>Table3[[#This Row],[Spain]]</f>
        <v>28813</v>
      </c>
      <c r="H155" s="18">
        <f t="shared" si="362"/>
        <v>5.5561343195471749E-2</v>
      </c>
      <c r="I155" s="41">
        <f>Table3[[#This Row],[USA]]</f>
        <v>176729</v>
      </c>
      <c r="J155" s="18">
        <f t="shared" si="363"/>
        <v>0.5936728026137541</v>
      </c>
      <c r="K155" s="41">
        <f>Table3[[#This Row],[France]]</f>
        <v>30480</v>
      </c>
      <c r="L155" s="18">
        <f t="shared" si="364"/>
        <v>9.5234967652950642E-2</v>
      </c>
      <c r="M155" s="41">
        <f>Table3[[#This Row],[Iran]]</f>
        <v>20264</v>
      </c>
      <c r="N155" s="18">
        <f t="shared" si="365"/>
        <v>0.69068322981366459</v>
      </c>
      <c r="O155" s="41">
        <f>Table3[[#This Row],[Germany]]</f>
        <v>9329</v>
      </c>
      <c r="P155" s="18">
        <f t="shared" si="366"/>
        <v>0.11805108392358875</v>
      </c>
      <c r="Q155" s="41">
        <f>Table3[[#This Row],[South Korea]]</f>
        <v>0</v>
      </c>
      <c r="R155" s="18"/>
      <c r="S155" s="41">
        <f>Table3[[#This Row],[UK]]</f>
        <v>41403</v>
      </c>
      <c r="T155" s="18">
        <f t="shared" si="367"/>
        <v>1.449380389883325E-2</v>
      </c>
      <c r="U155" s="41">
        <f>Table3[[#This Row],[Canada]]</f>
        <v>9051</v>
      </c>
      <c r="V155" s="18">
        <f t="shared" si="368"/>
        <v>5.5273048861375199E-2</v>
      </c>
      <c r="W155" s="41">
        <f>Table3[[#This Row],[India ]]</f>
        <v>54971</v>
      </c>
      <c r="X155" s="16">
        <f t="shared" si="369"/>
        <v>1.8151173343705431</v>
      </c>
      <c r="Y155" s="24">
        <f>Table3[[#This Row],[Japan]]</f>
        <v>1160</v>
      </c>
      <c r="Z155" s="44">
        <f t="shared" si="370"/>
        <v>0.9573542210617928</v>
      </c>
      <c r="AA155" s="24">
        <f>Table3[[#This Row],[Australia]]</f>
        <v>0</v>
      </c>
      <c r="AB155" s="44"/>
      <c r="AC155" s="24">
        <f>Table3[[#This Row],[Brazil]]</f>
        <v>111443</v>
      </c>
      <c r="AD155" s="44">
        <f t="shared" si="371"/>
        <v>1.1545688066732624</v>
      </c>
      <c r="AE155" s="40">
        <f>Table3[[#This Row],[Russia]]</f>
        <v>16099</v>
      </c>
      <c r="AF155" s="44">
        <f t="shared" si="372"/>
        <v>0.68797298142472951</v>
      </c>
      <c r="AG155" s="40">
        <f>Table3[[#This Row],[Turkey]]</f>
        <v>6058</v>
      </c>
      <c r="AH155" s="44">
        <f t="shared" si="373"/>
        <v>0.31462162609703592</v>
      </c>
    </row>
    <row r="156" spans="2:34" x14ac:dyDescent="0.3">
      <c r="B156" s="4">
        <v>44064</v>
      </c>
      <c r="C156" s="42">
        <f>Table3[[#This Row],[China]]</f>
        <v>4634</v>
      </c>
      <c r="D156" s="14">
        <f t="shared" ref="D156:D161" si="374">((C156-C155)/C155)*100</f>
        <v>0</v>
      </c>
      <c r="E156" s="42">
        <f>Table3[[#This Row],[Italy]]</f>
        <v>35427</v>
      </c>
      <c r="F156" s="14">
        <f t="shared" ref="F156:F161" si="375">((E156-E155)/E155)*100</f>
        <v>2.5410808063696423E-2</v>
      </c>
      <c r="G156" s="41">
        <f>Table3[[#This Row],[Spain]]</f>
        <v>28838</v>
      </c>
      <c r="H156" s="18">
        <f t="shared" ref="H156:H161" si="376">((G156-G155)/G155)*100</f>
        <v>8.6766390171103311E-2</v>
      </c>
      <c r="I156" s="41">
        <f>Table3[[#This Row],[USA]]</f>
        <v>177749</v>
      </c>
      <c r="J156" s="18">
        <f t="shared" ref="J156:J161" si="377">((I156-I155)/I155)*100</f>
        <v>0.57715485291038815</v>
      </c>
      <c r="K156" s="41">
        <f>Table3[[#This Row],[France]]</f>
        <v>30503</v>
      </c>
      <c r="L156" s="18">
        <f t="shared" ref="L156:L161" si="378">((K156-K155)/K155)*100</f>
        <v>7.5459317585301833E-2</v>
      </c>
      <c r="M156" s="41">
        <f>Table3[[#This Row],[Iran]]</f>
        <v>20376</v>
      </c>
      <c r="N156" s="18">
        <f t="shared" ref="N156:N161" si="379">((M156-M155)/M155)*100</f>
        <v>0.55270430319778918</v>
      </c>
      <c r="O156" s="41">
        <f>Table3[[#This Row],[Germany]]</f>
        <v>9332</v>
      </c>
      <c r="P156" s="18">
        <f t="shared" ref="P156:P161" si="380">((O156-O155)/O155)*100</f>
        <v>3.2157787544216956E-2</v>
      </c>
      <c r="Q156" s="41">
        <f>Table3[[#This Row],[South Korea]]</f>
        <v>0</v>
      </c>
      <c r="R156" s="18" t="e">
        <f t="shared" ref="R156:R161" si="381">((Q156-Q155)/Q155)*100</f>
        <v>#DIV/0!</v>
      </c>
      <c r="S156" s="41">
        <f>Table3[[#This Row],[UK]]</f>
        <v>41405</v>
      </c>
      <c r="T156" s="18">
        <f t="shared" ref="T156:T161" si="382">((S156-S155)/S155)*100</f>
        <v>4.8305678332487981E-3</v>
      </c>
      <c r="U156" s="41">
        <f>Table3[[#This Row],[Canada]]</f>
        <v>9060</v>
      </c>
      <c r="V156" s="18">
        <f t="shared" ref="V156:V161" si="383">((U156-U155)/U155)*100</f>
        <v>9.9436526350679483E-2</v>
      </c>
      <c r="W156" s="41">
        <f>Table3[[#This Row],[India ]]</f>
        <v>55921</v>
      </c>
      <c r="X156" s="16">
        <f t="shared" ref="X156:X161" si="384">((W156-W155)/W155)*100</f>
        <v>1.7281839515380835</v>
      </c>
      <c r="Y156" s="24">
        <f>Table3[[#This Row],[Japan]]</f>
        <v>1175</v>
      </c>
      <c r="Z156" s="44">
        <f t="shared" ref="Z156:Z161" si="385">((Y156-Y155)/Y155)*100</f>
        <v>1.2931034482758621</v>
      </c>
      <c r="AA156" s="24">
        <f>Table3[[#This Row],[Australia]]</f>
        <v>0</v>
      </c>
      <c r="AB156" s="44" t="e">
        <f t="shared" ref="AB156:AB161" si="386">((AA156-AA155)/AA155)*100</f>
        <v>#DIV/0!</v>
      </c>
      <c r="AC156" s="24">
        <f>Table3[[#This Row],[Brazil]]</f>
        <v>112670</v>
      </c>
      <c r="AD156" s="44">
        <f t="shared" ref="AD156:AD161" si="387">((AC156-AC155)/AC155)*100</f>
        <v>1.1010112793087048</v>
      </c>
      <c r="AE156" s="40">
        <f>Table3[[#This Row],[Russia]]</f>
        <v>16189</v>
      </c>
      <c r="AF156" s="44">
        <f t="shared" ref="AF156:AF161" si="388">((AE156-AE155)/AE155)*100</f>
        <v>0.55904093421951673</v>
      </c>
      <c r="AG156" s="40">
        <f>Table3[[#This Row],[Turkey]]</f>
        <v>6058</v>
      </c>
      <c r="AH156" s="44">
        <f t="shared" ref="AH156:AH161" si="389">((AG156-AG155)/AG155)*100</f>
        <v>0</v>
      </c>
    </row>
    <row r="157" spans="2:34" x14ac:dyDescent="0.3">
      <c r="B157" s="4">
        <v>44065</v>
      </c>
      <c r="C157" s="42">
        <f>Table3[[#This Row],[China]]</f>
        <v>4634</v>
      </c>
      <c r="D157" s="14">
        <f t="shared" si="374"/>
        <v>0</v>
      </c>
      <c r="E157" s="42">
        <f>Table3[[#This Row],[Italy]]</f>
        <v>35430</v>
      </c>
      <c r="F157" s="14">
        <f t="shared" si="375"/>
        <v>8.4681175374714205E-3</v>
      </c>
      <c r="G157" s="41">
        <f>Table3[[#This Row],[Spain]]</f>
        <v>28838</v>
      </c>
      <c r="H157" s="18">
        <f t="shared" si="376"/>
        <v>0</v>
      </c>
      <c r="I157" s="41">
        <f>Table3[[#This Row],[USA]]</f>
        <v>179574</v>
      </c>
      <c r="J157" s="18">
        <f t="shared" si="377"/>
        <v>1.0267287017085891</v>
      </c>
      <c r="K157" s="41">
        <f>Table3[[#This Row],[France]]</f>
        <v>30503</v>
      </c>
      <c r="L157" s="18">
        <f t="shared" si="378"/>
        <v>0</v>
      </c>
      <c r="M157" s="41">
        <f>Table3[[#This Row],[Iran]]</f>
        <v>20502</v>
      </c>
      <c r="N157" s="18">
        <f t="shared" si="379"/>
        <v>0.61837455830388688</v>
      </c>
      <c r="O157" s="41">
        <f>Table3[[#This Row],[Germany]]</f>
        <v>9334</v>
      </c>
      <c r="P157" s="18">
        <f t="shared" si="380"/>
        <v>2.143163309044149E-2</v>
      </c>
      <c r="Q157" s="41">
        <f>Table3[[#This Row],[South Korea]]</f>
        <v>0</v>
      </c>
      <c r="R157" s="18" t="e">
        <f t="shared" si="381"/>
        <v>#DIV/0!</v>
      </c>
      <c r="S157" s="41">
        <f>Table3[[#This Row],[UK]]</f>
        <v>41423</v>
      </c>
      <c r="T157" s="18">
        <f t="shared" si="382"/>
        <v>4.3473010505977537E-2</v>
      </c>
      <c r="U157" s="41">
        <f>Table3[[#This Row],[Canada]]</f>
        <v>9071</v>
      </c>
      <c r="V157" s="18">
        <f t="shared" si="383"/>
        <v>0.12141280353200883</v>
      </c>
      <c r="W157" s="41">
        <f>Table3[[#This Row],[India ]]</f>
        <v>56830</v>
      </c>
      <c r="X157" s="16">
        <f t="shared" si="384"/>
        <v>1.6255074122422701</v>
      </c>
      <c r="Y157" s="24">
        <f>Table3[[#This Row],[Japan]]</f>
        <v>1181</v>
      </c>
      <c r="Z157" s="44">
        <f t="shared" si="385"/>
        <v>0.51063829787234039</v>
      </c>
      <c r="AA157" s="24">
        <f>Table3[[#This Row],[Australia]]</f>
        <v>0</v>
      </c>
      <c r="AB157" s="44" t="e">
        <f t="shared" si="386"/>
        <v>#DIV/0!</v>
      </c>
      <c r="AC157" s="24">
        <f>Table3[[#This Row],[Brazil]]</f>
        <v>113678</v>
      </c>
      <c r="AD157" s="44">
        <f t="shared" si="387"/>
        <v>0.89464808733469425</v>
      </c>
      <c r="AE157" s="40">
        <f>Table3[[#This Row],[Russia]]</f>
        <v>16310</v>
      </c>
      <c r="AF157" s="44">
        <f t="shared" si="388"/>
        <v>0.74742108839335353</v>
      </c>
      <c r="AG157" s="40">
        <f>Table3[[#This Row],[Turkey]]</f>
        <v>6102</v>
      </c>
      <c r="AH157" s="44">
        <f t="shared" si="389"/>
        <v>0.72631231429514687</v>
      </c>
    </row>
    <row r="158" spans="2:34" x14ac:dyDescent="0.3">
      <c r="B158" s="4">
        <v>44066</v>
      </c>
      <c r="C158" s="42">
        <f>Table3[[#This Row],[China]]</f>
        <v>4634</v>
      </c>
      <c r="D158" s="14">
        <f t="shared" si="374"/>
        <v>0</v>
      </c>
      <c r="E158" s="42">
        <f>Table3[[#This Row],[Italy]]</f>
        <v>35437</v>
      </c>
      <c r="F158" s="14">
        <f t="shared" si="375"/>
        <v>1.9757267852102738E-2</v>
      </c>
      <c r="G158" s="41">
        <f>Table3[[#This Row],[Spain]]</f>
        <v>28838</v>
      </c>
      <c r="H158" s="18">
        <f t="shared" si="376"/>
        <v>0</v>
      </c>
      <c r="I158" s="41">
        <f>Table3[[#This Row],[USA]]</f>
        <v>180297</v>
      </c>
      <c r="J158" s="18">
        <f t="shared" si="377"/>
        <v>0.40261953289451702</v>
      </c>
      <c r="K158" s="41">
        <f>Table3[[#This Row],[France]]</f>
        <v>30512</v>
      </c>
      <c r="L158" s="18">
        <f t="shared" si="378"/>
        <v>2.9505294561190706E-2</v>
      </c>
      <c r="M158" s="41">
        <f>Table3[[#This Row],[Iran]]</f>
        <v>20643</v>
      </c>
      <c r="N158" s="18">
        <f t="shared" si="379"/>
        <v>0.68773778167983612</v>
      </c>
      <c r="O158" s="41">
        <f>Table3[[#This Row],[Germany]]</f>
        <v>9334</v>
      </c>
      <c r="P158" s="18">
        <f t="shared" si="380"/>
        <v>0</v>
      </c>
      <c r="Q158" s="41">
        <f>Table3[[#This Row],[South Korea]]</f>
        <v>0</v>
      </c>
      <c r="R158" s="18" t="e">
        <f t="shared" si="381"/>
        <v>#DIV/0!</v>
      </c>
      <c r="S158" s="41">
        <f>Table3[[#This Row],[UK]]</f>
        <v>41429</v>
      </c>
      <c r="T158" s="18">
        <f t="shared" si="382"/>
        <v>1.4484706563986191E-2</v>
      </c>
      <c r="U158" s="41">
        <f>Table3[[#This Row],[Canada]]</f>
        <v>9072</v>
      </c>
      <c r="V158" s="18">
        <f t="shared" si="383"/>
        <v>1.1024142872891633E-2</v>
      </c>
      <c r="W158" s="41">
        <f>Table3[[#This Row],[India ]]</f>
        <v>57263</v>
      </c>
      <c r="X158" s="16">
        <f t="shared" si="384"/>
        <v>0.76192152032377269</v>
      </c>
      <c r="Y158" s="24">
        <f>Table3[[#This Row],[Japan]]</f>
        <v>1190</v>
      </c>
      <c r="Z158" s="44">
        <f t="shared" si="385"/>
        <v>0.76206604572396275</v>
      </c>
      <c r="AA158" s="24">
        <f>Table3[[#This Row],[Australia]]</f>
        <v>0</v>
      </c>
      <c r="AB158" s="44" t="e">
        <f t="shared" si="386"/>
        <v>#DIV/0!</v>
      </c>
      <c r="AC158" s="24">
        <f>Table3[[#This Row],[Brazil]]</f>
        <v>114287</v>
      </c>
      <c r="AD158" s="44">
        <f t="shared" si="387"/>
        <v>0.53572371083235104</v>
      </c>
      <c r="AE158" s="40">
        <f>Table3[[#This Row],[Russia]]</f>
        <v>16383</v>
      </c>
      <c r="AF158" s="44">
        <f t="shared" si="388"/>
        <v>0.4475781729000613</v>
      </c>
      <c r="AG158" s="40">
        <f>Table3[[#This Row],[Turkey]]</f>
        <v>6102</v>
      </c>
      <c r="AH158" s="44">
        <f t="shared" si="389"/>
        <v>0</v>
      </c>
    </row>
    <row r="159" spans="2:34" x14ac:dyDescent="0.3">
      <c r="B159" s="4">
        <v>44067</v>
      </c>
      <c r="C159" s="42">
        <f>Table3[[#This Row],[China]]</f>
        <v>4634</v>
      </c>
      <c r="D159" s="14">
        <f t="shared" si="374"/>
        <v>0</v>
      </c>
      <c r="E159" s="42">
        <f>Table3[[#This Row],[Italy]]</f>
        <v>35441</v>
      </c>
      <c r="F159" s="14">
        <f t="shared" si="375"/>
        <v>1.12876372153399E-2</v>
      </c>
      <c r="G159" s="41">
        <f>Table3[[#This Row],[Spain]]</f>
        <v>28872</v>
      </c>
      <c r="H159" s="18">
        <f t="shared" si="376"/>
        <v>0.11789999306470629</v>
      </c>
      <c r="I159" s="41">
        <f>Table3[[#This Row],[USA]]</f>
        <v>180728</v>
      </c>
      <c r="J159" s="18">
        <f t="shared" si="377"/>
        <v>0.23905001192476857</v>
      </c>
      <c r="K159" s="41">
        <f>Table3[[#This Row],[France]]</f>
        <v>30513</v>
      </c>
      <c r="L159" s="18">
        <f t="shared" si="378"/>
        <v>3.2773990561090717E-3</v>
      </c>
      <c r="M159" s="41">
        <f>Table3[[#This Row],[Iran]]</f>
        <v>20776</v>
      </c>
      <c r="N159" s="18">
        <f t="shared" si="379"/>
        <v>0.64428619871142756</v>
      </c>
      <c r="O159" s="41">
        <f>Table3[[#This Row],[Germany]]</f>
        <v>9339</v>
      </c>
      <c r="P159" s="18">
        <f t="shared" si="380"/>
        <v>5.3567602314120423E-2</v>
      </c>
      <c r="Q159" s="41">
        <f>Table3[[#This Row],[South Korea]]</f>
        <v>0</v>
      </c>
      <c r="R159" s="18" t="e">
        <f t="shared" si="381"/>
        <v>#DIV/0!</v>
      </c>
      <c r="S159" s="41">
        <f>Table3[[#This Row],[UK]]</f>
        <v>41433</v>
      </c>
      <c r="T159" s="18">
        <f t="shared" si="382"/>
        <v>9.6550725337324096E-3</v>
      </c>
      <c r="U159" s="41">
        <f>Table3[[#This Row],[Canada]]</f>
        <v>9078</v>
      </c>
      <c r="V159" s="18">
        <f t="shared" si="383"/>
        <v>6.6137566137566134E-2</v>
      </c>
      <c r="W159" s="41">
        <f>Table3[[#This Row],[India ]]</f>
        <v>58397</v>
      </c>
      <c r="X159" s="16">
        <f t="shared" si="384"/>
        <v>1.9803363428391805</v>
      </c>
      <c r="Y159" s="24">
        <f>Table3[[#This Row],[Japan]]</f>
        <v>1203</v>
      </c>
      <c r="Z159" s="44">
        <f t="shared" si="385"/>
        <v>1.0924369747899159</v>
      </c>
      <c r="AA159" s="24">
        <f>Table3[[#This Row],[Australia]]</f>
        <v>0</v>
      </c>
      <c r="AB159" s="44" t="e">
        <f t="shared" si="386"/>
        <v>#DIV/0!</v>
      </c>
      <c r="AC159" s="24">
        <f>Table3[[#This Row],[Brazil]]</f>
        <v>114772</v>
      </c>
      <c r="AD159" s="44">
        <f t="shared" si="387"/>
        <v>0.42437022583495937</v>
      </c>
      <c r="AE159" s="40">
        <f>Table3[[#This Row],[Russia]]</f>
        <v>16448</v>
      </c>
      <c r="AF159" s="44">
        <f t="shared" si="388"/>
        <v>0.3967527314899591</v>
      </c>
      <c r="AG159" s="40">
        <f>Table3[[#This Row],[Turkey]]</f>
        <v>6121</v>
      </c>
      <c r="AH159" s="44">
        <f t="shared" si="389"/>
        <v>0.31137332022287778</v>
      </c>
    </row>
    <row r="160" spans="2:34" x14ac:dyDescent="0.3">
      <c r="B160" s="4">
        <v>44068</v>
      </c>
      <c r="C160" s="42">
        <f>Table3[[#This Row],[China]]</f>
        <v>4634</v>
      </c>
      <c r="D160" s="14">
        <f t="shared" si="374"/>
        <v>0</v>
      </c>
      <c r="E160" s="42">
        <f>Table3[[#This Row],[Italy]]</f>
        <v>35445</v>
      </c>
      <c r="F160" s="14">
        <f t="shared" si="375"/>
        <v>1.1286363251601253E-2</v>
      </c>
      <c r="G160" s="41">
        <f>Table3[[#This Row],[Spain]]</f>
        <v>28924</v>
      </c>
      <c r="H160" s="18">
        <f t="shared" si="376"/>
        <v>0.18010529232474368</v>
      </c>
      <c r="I160" s="41">
        <f>Table3[[#This Row],[USA]]</f>
        <v>181485</v>
      </c>
      <c r="J160" s="18">
        <f t="shared" si="377"/>
        <v>0.4188614935151167</v>
      </c>
      <c r="K160" s="41">
        <f>Table3[[#This Row],[France]]</f>
        <v>30528</v>
      </c>
      <c r="L160" s="18">
        <f t="shared" si="378"/>
        <v>4.9159374692753902E-2</v>
      </c>
      <c r="M160" s="41">
        <f>Table3[[#This Row],[Iran]]</f>
        <v>20901</v>
      </c>
      <c r="N160" s="18">
        <f t="shared" si="379"/>
        <v>0.60165575664227955</v>
      </c>
      <c r="O160" s="41">
        <f>Table3[[#This Row],[Germany]]</f>
        <v>9348</v>
      </c>
      <c r="P160" s="18">
        <f t="shared" si="380"/>
        <v>9.6370061034371984E-2</v>
      </c>
      <c r="Q160" s="41">
        <f>Table3[[#This Row],[South Korea]]</f>
        <v>0</v>
      </c>
      <c r="R160" s="18" t="e">
        <f t="shared" si="381"/>
        <v>#DIV/0!</v>
      </c>
      <c r="S160" s="41">
        <f>Table3[[#This Row],[UK]]</f>
        <v>41449</v>
      </c>
      <c r="T160" s="18">
        <f t="shared" si="382"/>
        <v>3.8616561677889599E-2</v>
      </c>
      <c r="U160" s="41">
        <f>Table3[[#This Row],[Canada]]</f>
        <v>9086</v>
      </c>
      <c r="V160" s="18">
        <f t="shared" si="383"/>
        <v>8.8125137695527642E-2</v>
      </c>
      <c r="W160" s="41">
        <f>Table3[[#This Row],[India ]]</f>
        <v>59593</v>
      </c>
      <c r="X160" s="16">
        <f t="shared" si="384"/>
        <v>2.048050413548641</v>
      </c>
      <c r="Y160" s="24">
        <f>Table3[[#This Row],[Japan]]</f>
        <v>1217</v>
      </c>
      <c r="Z160" s="44">
        <f t="shared" si="385"/>
        <v>1.1637572734829593</v>
      </c>
      <c r="AA160" s="24">
        <f>Table3[[#This Row],[Australia]]</f>
        <v>0</v>
      </c>
      <c r="AB160" s="44" t="e">
        <f t="shared" si="386"/>
        <v>#DIV/0!</v>
      </c>
      <c r="AC160" s="24">
        <f>Table3[[#This Row],[Brazil]]</f>
        <v>115646</v>
      </c>
      <c r="AD160" s="44">
        <f t="shared" si="387"/>
        <v>0.76150977590353042</v>
      </c>
      <c r="AE160" s="40">
        <f>Table3[[#This Row],[Russia]]</f>
        <v>16568</v>
      </c>
      <c r="AF160" s="44">
        <f t="shared" si="388"/>
        <v>0.72957198443579763</v>
      </c>
      <c r="AG160" s="40">
        <f>Table3[[#This Row],[Turkey]]</f>
        <v>6163</v>
      </c>
      <c r="AH160" s="44">
        <f t="shared" si="389"/>
        <v>0.68616239176605132</v>
      </c>
    </row>
    <row r="161" spans="2:34" x14ac:dyDescent="0.3">
      <c r="B161" s="4">
        <v>44069</v>
      </c>
      <c r="C161" s="42">
        <f>Table3[[#This Row],[China]]</f>
        <v>4634</v>
      </c>
      <c r="D161" s="14">
        <f t="shared" si="374"/>
        <v>0</v>
      </c>
      <c r="E161" s="42">
        <f>Table3[[#This Row],[Italy]]</f>
        <v>35458</v>
      </c>
      <c r="F161" s="14">
        <f t="shared" si="375"/>
        <v>3.667654112004514E-2</v>
      </c>
      <c r="G161" s="41">
        <f>Table3[[#This Row],[Spain]]</f>
        <v>28971</v>
      </c>
      <c r="H161" s="18">
        <f t="shared" si="376"/>
        <v>0.16249481399529803</v>
      </c>
      <c r="I161" s="41">
        <f>Table3[[#This Row],[USA]]</f>
        <v>182886</v>
      </c>
      <c r="J161" s="18">
        <f t="shared" si="377"/>
        <v>0.77196462517563436</v>
      </c>
      <c r="K161" s="41">
        <f>Table3[[#This Row],[France]]</f>
        <v>30544</v>
      </c>
      <c r="L161" s="18">
        <f t="shared" si="378"/>
        <v>5.2410901467505246E-2</v>
      </c>
      <c r="M161" s="41">
        <f>Table3[[#This Row],[Iran]]</f>
        <v>21020</v>
      </c>
      <c r="N161" s="18">
        <f t="shared" si="379"/>
        <v>0.56935074876800162</v>
      </c>
      <c r="O161" s="41">
        <f>Table3[[#This Row],[Germany]]</f>
        <v>9356</v>
      </c>
      <c r="P161" s="18">
        <f t="shared" si="380"/>
        <v>8.5579803166452723E-2</v>
      </c>
      <c r="Q161" s="41">
        <f>Table3[[#This Row],[South Korea]]</f>
        <v>0</v>
      </c>
      <c r="R161" s="18" t="e">
        <f t="shared" si="381"/>
        <v>#DIV/0!</v>
      </c>
      <c r="S161" s="41">
        <f>Table3[[#This Row],[UK]]</f>
        <v>41449</v>
      </c>
      <c r="T161" s="18">
        <f t="shared" si="382"/>
        <v>0</v>
      </c>
      <c r="U161" s="41">
        <f>Table3[[#This Row],[Canada]]</f>
        <v>9092</v>
      </c>
      <c r="V161" s="18">
        <f t="shared" si="383"/>
        <v>6.6035659255998233E-2</v>
      </c>
      <c r="W161" s="41">
        <f>Table3[[#This Row],[India ]]</f>
        <v>60297</v>
      </c>
      <c r="X161" s="16">
        <f t="shared" si="384"/>
        <v>1.181346802476801</v>
      </c>
      <c r="Y161" s="24">
        <f>Table3[[#This Row],[Japan]]</f>
        <v>1230</v>
      </c>
      <c r="Z161" s="44">
        <f t="shared" si="385"/>
        <v>1.0682004930156122</v>
      </c>
      <c r="AA161" s="24">
        <f>Table3[[#This Row],[Australia]]</f>
        <v>0</v>
      </c>
      <c r="AB161" s="44" t="e">
        <f t="shared" si="386"/>
        <v>#DIV/0!</v>
      </c>
      <c r="AC161" s="24">
        <f>Table3[[#This Row],[Brazil]]</f>
        <v>116964</v>
      </c>
      <c r="AD161" s="44">
        <f t="shared" si="387"/>
        <v>1.1396849004721306</v>
      </c>
      <c r="AE161" s="40">
        <f>Table3[[#This Row],[Russia]]</f>
        <v>16683</v>
      </c>
      <c r="AF161" s="44">
        <f t="shared" si="388"/>
        <v>0.69410912602607433</v>
      </c>
      <c r="AG161" s="40">
        <f>Table3[[#This Row],[Turkey]]</f>
        <v>6183</v>
      </c>
      <c r="AH161" s="44">
        <f t="shared" si="389"/>
        <v>0.32451728054518902</v>
      </c>
    </row>
    <row r="162" spans="2:34" x14ac:dyDescent="0.3">
      <c r="B162" s="4">
        <v>44070</v>
      </c>
      <c r="C162" s="42">
        <f>Table3[[#This Row],[China]]</f>
        <v>4634</v>
      </c>
      <c r="D162" s="14">
        <f t="shared" ref="D162:D167" si="390">((C162-C161)/C161)*100</f>
        <v>0</v>
      </c>
      <c r="E162" s="42">
        <f>Table3[[#This Row],[Italy]]</f>
        <v>35463</v>
      </c>
      <c r="F162" s="14">
        <f t="shared" ref="F162:F167" si="391">((E162-E161)/E161)*100</f>
        <v>1.4101190140447854E-2</v>
      </c>
      <c r="G162" s="41">
        <f>Table3[[#This Row],[Spain]]</f>
        <v>28996</v>
      </c>
      <c r="H162" s="18">
        <f t="shared" ref="H162:H167" si="392">((G162-G161)/G161)*100</f>
        <v>8.6293189741465604E-2</v>
      </c>
      <c r="I162" s="41">
        <f>Table3[[#This Row],[USA]]</f>
        <v>183972</v>
      </c>
      <c r="J162" s="18">
        <f t="shared" ref="J162:J167" si="393">((I162-I161)/I161)*100</f>
        <v>0.59381253895869557</v>
      </c>
      <c r="K162" s="41">
        <f>Table3[[#This Row],[France]]</f>
        <v>30544</v>
      </c>
      <c r="L162" s="18">
        <f t="shared" ref="L162:L167" si="394">((K162-K161)/K161)*100</f>
        <v>0</v>
      </c>
      <c r="M162" s="41">
        <f>Table3[[#This Row],[Iran]]</f>
        <v>21137</v>
      </c>
      <c r="N162" s="18">
        <f t="shared" ref="N162:N167" si="395">((M162-M161)/M161)*100</f>
        <v>0.55661274976213126</v>
      </c>
      <c r="O162" s="41">
        <f>Table3[[#This Row],[Germany]]</f>
        <v>9364</v>
      </c>
      <c r="P162" s="18">
        <f t="shared" ref="P162:P167" si="396">((O162-O161)/O161)*100</f>
        <v>8.5506626763574178E-2</v>
      </c>
      <c r="Q162" s="41">
        <f>Table3[[#This Row],[South Korea]]</f>
        <v>0</v>
      </c>
      <c r="R162" s="18" t="e">
        <f t="shared" ref="R162:R167" si="397">((Q162-Q161)/Q161)*100</f>
        <v>#DIV/0!</v>
      </c>
      <c r="S162" s="41">
        <f>Table3[[#This Row],[UK]]</f>
        <v>41477</v>
      </c>
      <c r="T162" s="18">
        <f t="shared" ref="T162:T167" si="398">((S162-S161)/S161)*100</f>
        <v>6.7552896330430171E-2</v>
      </c>
      <c r="U162" s="41">
        <f>Table3[[#This Row],[Canada]]</f>
        <v>9098</v>
      </c>
      <c r="V162" s="18">
        <f t="shared" ref="V162:V167" si="399">((U162-U161)/U161)*100</f>
        <v>6.599208095028597E-2</v>
      </c>
      <c r="W162" s="41">
        <f>Table3[[#This Row],[India ]]</f>
        <v>61675</v>
      </c>
      <c r="X162" s="16">
        <f t="shared" ref="X162:X167" si="400">((W162-W161)/W161)*100</f>
        <v>2.2853541635570589</v>
      </c>
      <c r="Y162" s="24">
        <f>Table3[[#This Row],[Japan]]</f>
        <v>1241</v>
      </c>
      <c r="Z162" s="44">
        <f t="shared" ref="Z162:Z167" si="401">((Y162-Y161)/Y161)*100</f>
        <v>0.89430894308943099</v>
      </c>
      <c r="AA162" s="24">
        <f>Table3[[#This Row],[Australia]]</f>
        <v>0</v>
      </c>
      <c r="AB162" s="44" t="e">
        <f t="shared" ref="AB162:AB167" si="402">((AA162-AA161)/AA161)*100</f>
        <v>#DIV/0!</v>
      </c>
      <c r="AC162" s="24">
        <f>Table3[[#This Row],[Brazil]]</f>
        <v>117996</v>
      </c>
      <c r="AD162" s="44">
        <f t="shared" ref="AD162:AD167" si="403">((AC162-AC161)/AC161)*100</f>
        <v>0.88232276597927561</v>
      </c>
      <c r="AE162" s="40">
        <f>Table3[[#This Row],[Russia]]</f>
        <v>16804</v>
      </c>
      <c r="AF162" s="44">
        <f t="shared" ref="AF162:AF167" si="404">((AE162-AE161)/AE161)*100</f>
        <v>0.72528921656776357</v>
      </c>
      <c r="AG162" s="40">
        <f>Table3[[#This Row],[Turkey]]</f>
        <v>6209</v>
      </c>
      <c r="AH162" s="44">
        <f t="shared" ref="AH162:AH167" si="405">((AG162-AG161)/AG161)*100</f>
        <v>0.42050784408863018</v>
      </c>
    </row>
    <row r="163" spans="2:34" x14ac:dyDescent="0.3">
      <c r="B163" s="4">
        <v>44071</v>
      </c>
      <c r="C163" s="42">
        <f>Table3[[#This Row],[China]]</f>
        <v>4634</v>
      </c>
      <c r="D163" s="14">
        <f t="shared" si="390"/>
        <v>0</v>
      </c>
      <c r="E163" s="42">
        <f>Table3[[#This Row],[Italy]]</f>
        <v>35472</v>
      </c>
      <c r="F163" s="14">
        <f t="shared" si="391"/>
        <v>2.5378563573301753E-2</v>
      </c>
      <c r="G163" s="41">
        <f>Table3[[#This Row],[Spain]]</f>
        <v>29011</v>
      </c>
      <c r="H163" s="18">
        <f t="shared" si="392"/>
        <v>5.1731273279072967E-2</v>
      </c>
      <c r="I163" s="41">
        <f>Table3[[#This Row],[USA]]</f>
        <v>185174</v>
      </c>
      <c r="J163" s="18">
        <f t="shared" si="393"/>
        <v>0.65336029395777617</v>
      </c>
      <c r="K163" s="41">
        <f>Table3[[#This Row],[France]]</f>
        <v>30576</v>
      </c>
      <c r="L163" s="18">
        <f t="shared" si="394"/>
        <v>0.10476689366160294</v>
      </c>
      <c r="M163" s="41">
        <f>Table3[[#This Row],[Iran]]</f>
        <v>21249</v>
      </c>
      <c r="N163" s="18">
        <f t="shared" si="395"/>
        <v>0.52987651984671436</v>
      </c>
      <c r="O163" s="41">
        <f>Table3[[#This Row],[Germany]]</f>
        <v>9365</v>
      </c>
      <c r="P163" s="18">
        <f t="shared" si="396"/>
        <v>1.0679196924391286E-2</v>
      </c>
      <c r="Q163" s="41">
        <f>Table3[[#This Row],[South Korea]]</f>
        <v>0</v>
      </c>
      <c r="R163" s="18" t="e">
        <f t="shared" si="397"/>
        <v>#DIV/0!</v>
      </c>
      <c r="S163" s="41">
        <f>Table3[[#This Row],[UK]]</f>
        <v>41486</v>
      </c>
      <c r="T163" s="18">
        <f t="shared" si="398"/>
        <v>2.1698772813848639E-2</v>
      </c>
      <c r="U163" s="41">
        <f>Table3[[#This Row],[Canada]]</f>
        <v>9108</v>
      </c>
      <c r="V163" s="18">
        <f t="shared" si="399"/>
        <v>0.10991426687183997</v>
      </c>
      <c r="W163" s="41">
        <f>Table3[[#This Row],[India ]]</f>
        <v>62683</v>
      </c>
      <c r="X163" s="16">
        <f t="shared" si="400"/>
        <v>1.6343737332792867</v>
      </c>
      <c r="Y163" s="24">
        <f>Table3[[#This Row],[Japan]]</f>
        <v>1261</v>
      </c>
      <c r="Z163" s="44">
        <f t="shared" si="401"/>
        <v>1.6116035455277999</v>
      </c>
      <c r="AA163" s="24">
        <f>Table3[[#This Row],[Australia]]</f>
        <v>0</v>
      </c>
      <c r="AB163" s="44" t="e">
        <f t="shared" si="402"/>
        <v>#DIV/0!</v>
      </c>
      <c r="AC163" s="24">
        <f>Table3[[#This Row],[Brazil]]</f>
        <v>118988</v>
      </c>
      <c r="AD163" s="44">
        <f t="shared" si="403"/>
        <v>0.84070646462591958</v>
      </c>
      <c r="AE163" s="40">
        <f>Table3[[#This Row],[Russia]]</f>
        <v>16914</v>
      </c>
      <c r="AF163" s="44">
        <f t="shared" si="404"/>
        <v>0.65460604617948115</v>
      </c>
      <c r="AG163" s="40">
        <f>Table3[[#This Row],[Turkey]]</f>
        <v>6245</v>
      </c>
      <c r="AH163" s="44">
        <f t="shared" si="405"/>
        <v>0.57980351103237238</v>
      </c>
    </row>
    <row r="164" spans="2:34" x14ac:dyDescent="0.3">
      <c r="B164" s="4">
        <v>44072</v>
      </c>
      <c r="C164" s="42">
        <f>Table3[[#This Row],[China]]</f>
        <v>4634</v>
      </c>
      <c r="D164" s="14">
        <f t="shared" si="390"/>
        <v>0</v>
      </c>
      <c r="E164" s="42">
        <f>Table3[[#This Row],[Italy]]</f>
        <v>35473</v>
      </c>
      <c r="F164" s="14">
        <f t="shared" si="391"/>
        <v>2.8191249436175011E-3</v>
      </c>
      <c r="G164" s="41">
        <f>Table3[[#This Row],[Spain]]</f>
        <v>29011</v>
      </c>
      <c r="H164" s="18">
        <f t="shared" si="392"/>
        <v>0</v>
      </c>
      <c r="I164" s="41">
        <f>Table3[[#This Row],[USA]]</f>
        <v>186357</v>
      </c>
      <c r="J164" s="18">
        <f t="shared" si="393"/>
        <v>0.63885858705865828</v>
      </c>
      <c r="K164" s="41">
        <f>Table3[[#This Row],[France]]</f>
        <v>30602</v>
      </c>
      <c r="L164" s="18">
        <f t="shared" si="394"/>
        <v>8.5034013605442174E-2</v>
      </c>
      <c r="M164" s="41">
        <f>Table3[[#This Row],[Iran]]</f>
        <v>21359</v>
      </c>
      <c r="N164" s="18">
        <f t="shared" si="395"/>
        <v>0.51767141983152143</v>
      </c>
      <c r="O164" s="41">
        <f>Table3[[#This Row],[Germany]]</f>
        <v>9368</v>
      </c>
      <c r="P164" s="18">
        <f t="shared" si="396"/>
        <v>3.2034169781099839E-2</v>
      </c>
      <c r="Q164" s="41">
        <f>Table3[[#This Row],[South Korea]]</f>
        <v>0</v>
      </c>
      <c r="R164" s="18" t="e">
        <f t="shared" si="397"/>
        <v>#DIV/0!</v>
      </c>
      <c r="S164" s="41">
        <f>Table3[[#This Row],[UK]]</f>
        <v>41498</v>
      </c>
      <c r="T164" s="18">
        <f t="shared" si="398"/>
        <v>2.8925420623824905E-2</v>
      </c>
      <c r="U164" s="41">
        <f>Table3[[#This Row],[Canada]]</f>
        <v>9113</v>
      </c>
      <c r="V164" s="18">
        <f t="shared" si="399"/>
        <v>5.4896794027228815E-2</v>
      </c>
      <c r="W164" s="41">
        <f>Table3[[#This Row],[India ]]</f>
        <v>63313</v>
      </c>
      <c r="X164" s="16">
        <f t="shared" si="400"/>
        <v>1.0050571925402423</v>
      </c>
      <c r="Y164" s="24">
        <f>Table3[[#This Row],[Japan]]</f>
        <v>1272</v>
      </c>
      <c r="Z164" s="44">
        <f t="shared" si="401"/>
        <v>0.87232355273592388</v>
      </c>
      <c r="AA164" s="24">
        <f>Table3[[#This Row],[Australia]]</f>
        <v>0</v>
      </c>
      <c r="AB164" s="44" t="e">
        <f t="shared" si="402"/>
        <v>#DIV/0!</v>
      </c>
      <c r="AC164" s="24">
        <f>Table3[[#This Row],[Brazil]]</f>
        <v>120025</v>
      </c>
      <c r="AD164" s="44">
        <f t="shared" si="403"/>
        <v>0.87151645544088474</v>
      </c>
      <c r="AE164" s="40">
        <f>Table3[[#This Row],[Russia]]</f>
        <v>17025</v>
      </c>
      <c r="AF164" s="44">
        <f t="shared" si="404"/>
        <v>0.65626108549130902</v>
      </c>
      <c r="AG164" s="40">
        <f>Table3[[#This Row],[Turkey]]</f>
        <v>6284</v>
      </c>
      <c r="AH164" s="44">
        <f t="shared" si="405"/>
        <v>0.62449959967974378</v>
      </c>
    </row>
    <row r="165" spans="2:34" x14ac:dyDescent="0.3">
      <c r="B165" s="4">
        <v>44073</v>
      </c>
      <c r="C165" s="42">
        <f>Table3[[#This Row],[China]]</f>
        <v>4634</v>
      </c>
      <c r="D165" s="14">
        <f t="shared" si="390"/>
        <v>0</v>
      </c>
      <c r="E165" s="42">
        <f>Table3[[#This Row],[Italy]]</f>
        <v>35477</v>
      </c>
      <c r="F165" s="14">
        <f t="shared" si="391"/>
        <v>1.1276181884813802E-2</v>
      </c>
      <c r="G165" s="41">
        <f>Table3[[#This Row],[Spain]]</f>
        <v>29011</v>
      </c>
      <c r="H165" s="18">
        <f t="shared" si="392"/>
        <v>0</v>
      </c>
      <c r="I165" s="41">
        <f>Table3[[#This Row],[USA]]</f>
        <v>186923</v>
      </c>
      <c r="J165" s="18">
        <f t="shared" si="393"/>
        <v>0.30371813240178797</v>
      </c>
      <c r="K165" s="41">
        <f>Table3[[#This Row],[France]]</f>
        <v>30602</v>
      </c>
      <c r="L165" s="18">
        <f t="shared" si="394"/>
        <v>0</v>
      </c>
      <c r="M165" s="41">
        <f>Table3[[#This Row],[Iran]]</f>
        <v>21462</v>
      </c>
      <c r="N165" s="18">
        <f t="shared" si="395"/>
        <v>0.4822323142469217</v>
      </c>
      <c r="O165" s="41">
        <f>Table3[[#This Row],[Germany]]</f>
        <v>9368</v>
      </c>
      <c r="P165" s="18">
        <f t="shared" si="396"/>
        <v>0</v>
      </c>
      <c r="Q165" s="41">
        <f>Table3[[#This Row],[South Korea]]</f>
        <v>0</v>
      </c>
      <c r="R165" s="18" t="e">
        <f t="shared" si="397"/>
        <v>#DIV/0!</v>
      </c>
      <c r="S165" s="41">
        <f>Table3[[#This Row],[UK]]</f>
        <v>41499</v>
      </c>
      <c r="T165" s="18">
        <f t="shared" si="398"/>
        <v>2.4097546869728662E-3</v>
      </c>
      <c r="U165" s="41">
        <f>Table3[[#This Row],[Canada]]</f>
        <v>9114</v>
      </c>
      <c r="V165" s="18">
        <f t="shared" si="399"/>
        <v>1.0973334796444641E-2</v>
      </c>
      <c r="W165" s="41">
        <f>Table3[[#This Row],[India ]]</f>
        <v>64129</v>
      </c>
      <c r="X165" s="16">
        <f t="shared" si="400"/>
        <v>1.2888348364474911</v>
      </c>
      <c r="Y165" s="24">
        <f>Table3[[#This Row],[Japan]]</f>
        <v>1286</v>
      </c>
      <c r="Z165" s="44">
        <f t="shared" si="401"/>
        <v>1.10062893081761</v>
      </c>
      <c r="AA165" s="24">
        <f>Table3[[#This Row],[Australia]]</f>
        <v>0</v>
      </c>
      <c r="AB165" s="44" t="e">
        <f t="shared" si="402"/>
        <v>#DIV/0!</v>
      </c>
      <c r="AC165" s="24">
        <f>Table3[[#This Row],[Brazil]]</f>
        <v>120498</v>
      </c>
      <c r="AD165" s="44">
        <f t="shared" si="403"/>
        <v>0.39408456571547595</v>
      </c>
      <c r="AE165" s="40">
        <f>Table3[[#This Row],[Russia]]</f>
        <v>17093</v>
      </c>
      <c r="AF165" s="44">
        <f t="shared" si="404"/>
        <v>0.39941262848751841</v>
      </c>
      <c r="AG165" s="40">
        <f>Table3[[#This Row],[Turkey]]</f>
        <v>6284</v>
      </c>
      <c r="AH165" s="44">
        <f t="shared" si="405"/>
        <v>0</v>
      </c>
    </row>
    <row r="166" spans="2:34" x14ac:dyDescent="0.3">
      <c r="B166" s="4">
        <v>44074</v>
      </c>
      <c r="C166" s="42">
        <f>Table3[[#This Row],[China]]</f>
        <v>4634</v>
      </c>
      <c r="D166" s="14">
        <f t="shared" si="390"/>
        <v>0</v>
      </c>
      <c r="E166" s="42">
        <f>Table3[[#This Row],[Italy]]</f>
        <v>35483</v>
      </c>
      <c r="F166" s="14">
        <f t="shared" si="391"/>
        <v>1.6912365758096796E-2</v>
      </c>
      <c r="G166" s="41">
        <f>Table3[[#This Row],[Spain]]</f>
        <v>29094</v>
      </c>
      <c r="H166" s="18">
        <f t="shared" si="392"/>
        <v>0.28609837647788772</v>
      </c>
      <c r="I166" s="41">
        <f>Table3[[#This Row],[USA]]</f>
        <v>187410</v>
      </c>
      <c r="J166" s="18">
        <f t="shared" si="393"/>
        <v>0.26053508663995334</v>
      </c>
      <c r="K166" s="41">
        <f>Table3[[#This Row],[France]]</f>
        <v>30606</v>
      </c>
      <c r="L166" s="18">
        <f t="shared" si="394"/>
        <v>1.3071041108424287E-2</v>
      </c>
      <c r="M166" s="41">
        <f>Table3[[#This Row],[Iran]]</f>
        <v>21571</v>
      </c>
      <c r="N166" s="18">
        <f t="shared" si="395"/>
        <v>0.50787438262976425</v>
      </c>
      <c r="O166" s="41">
        <f>Table3[[#This Row],[Germany]]</f>
        <v>9376</v>
      </c>
      <c r="P166" s="18">
        <f t="shared" si="396"/>
        <v>8.5397096498719044E-2</v>
      </c>
      <c r="Q166" s="41">
        <f>Table3[[#This Row],[South Korea]]</f>
        <v>0</v>
      </c>
      <c r="R166" s="18" t="e">
        <f t="shared" si="397"/>
        <v>#DIV/0!</v>
      </c>
      <c r="S166" s="41">
        <f>Table3[[#This Row],[UK]]</f>
        <v>41501</v>
      </c>
      <c r="T166" s="18">
        <f t="shared" si="398"/>
        <v>4.8193932383912867E-3</v>
      </c>
      <c r="U166" s="41">
        <f>Table3[[#This Row],[Canada]]</f>
        <v>9120</v>
      </c>
      <c r="V166" s="18">
        <f t="shared" si="399"/>
        <v>6.5832784726793936E-2</v>
      </c>
      <c r="W166" s="41">
        <f>Table3[[#This Row],[India ]]</f>
        <v>65427</v>
      </c>
      <c r="X166" s="16">
        <f t="shared" si="400"/>
        <v>2.0240452837249916</v>
      </c>
      <c r="Y166" s="24">
        <f>Table3[[#This Row],[Japan]]</f>
        <v>1298</v>
      </c>
      <c r="Z166" s="44">
        <f t="shared" si="401"/>
        <v>0.93312597200622094</v>
      </c>
      <c r="AA166" s="24">
        <f>Table3[[#This Row],[Australia]]</f>
        <v>0</v>
      </c>
      <c r="AB166" s="44" t="e">
        <f t="shared" si="402"/>
        <v>#DIV/0!</v>
      </c>
      <c r="AC166" s="24">
        <f>Table3[[#This Row],[Brazil]]</f>
        <v>120896</v>
      </c>
      <c r="AD166" s="44">
        <f t="shared" si="403"/>
        <v>0.33029593852180117</v>
      </c>
      <c r="AE166" s="40">
        <f>Table3[[#This Row],[Russia]]</f>
        <v>17176</v>
      </c>
      <c r="AF166" s="44">
        <f t="shared" si="404"/>
        <v>0.48557889194407067</v>
      </c>
      <c r="AG166" s="40">
        <f>Table3[[#This Row],[Turkey]]</f>
        <v>6370</v>
      </c>
      <c r="AH166" s="44">
        <f t="shared" si="405"/>
        <v>1.3685550604710375</v>
      </c>
    </row>
    <row r="167" spans="2:34" x14ac:dyDescent="0.3">
      <c r="B167" s="4">
        <v>44075</v>
      </c>
      <c r="C167" s="42">
        <f>Table3[[#This Row],[China]]</f>
        <v>4634</v>
      </c>
      <c r="D167" s="14">
        <f t="shared" si="390"/>
        <v>0</v>
      </c>
      <c r="E167" s="42">
        <f>Table3[[#This Row],[Italy]]</f>
        <v>35491</v>
      </c>
      <c r="F167" s="14">
        <f t="shared" si="391"/>
        <v>2.2546007947467802E-2</v>
      </c>
      <c r="G167" s="41">
        <f>Table3[[#This Row],[Spain]]</f>
        <v>29094</v>
      </c>
      <c r="H167" s="18">
        <f t="shared" si="392"/>
        <v>0</v>
      </c>
      <c r="I167" s="41">
        <f>Table3[[#This Row],[USA]]</f>
        <v>188027</v>
      </c>
      <c r="J167" s="18">
        <f t="shared" si="393"/>
        <v>0.32922469452003628</v>
      </c>
      <c r="K167" s="41">
        <f>Table3[[#This Row],[France]]</f>
        <v>30635</v>
      </c>
      <c r="L167" s="18">
        <f t="shared" si="394"/>
        <v>9.4752662876560145E-2</v>
      </c>
      <c r="M167" s="41">
        <f>Table3[[#This Row],[Iran]]</f>
        <v>21672</v>
      </c>
      <c r="N167" s="18">
        <f t="shared" si="395"/>
        <v>0.46822122293820412</v>
      </c>
      <c r="O167" s="41">
        <f>Table3[[#This Row],[Germany]]</f>
        <v>9385</v>
      </c>
      <c r="P167" s="18">
        <f t="shared" si="396"/>
        <v>9.5989761092150169E-2</v>
      </c>
      <c r="Q167" s="41">
        <f>Table3[[#This Row],[South Korea]]</f>
        <v>0</v>
      </c>
      <c r="R167" s="18" t="e">
        <f t="shared" si="397"/>
        <v>#DIV/0!</v>
      </c>
      <c r="S167" s="41">
        <f>Table3[[#This Row],[UK]]</f>
        <v>41504</v>
      </c>
      <c r="T167" s="18">
        <f t="shared" si="398"/>
        <v>7.2287414761090093E-3</v>
      </c>
      <c r="U167" s="41">
        <f>Table3[[#This Row],[Canada]]</f>
        <v>9129</v>
      </c>
      <c r="V167" s="18">
        <f t="shared" si="399"/>
        <v>9.8684210526315791E-2</v>
      </c>
      <c r="W167" s="41">
        <f>Table3[[#This Row],[India ]]</f>
        <v>66448</v>
      </c>
      <c r="X167" s="16">
        <f t="shared" si="400"/>
        <v>1.5605178290308281</v>
      </c>
      <c r="Y167" s="24">
        <f>Table3[[#This Row],[Japan]]</f>
        <v>1313</v>
      </c>
      <c r="Z167" s="44">
        <f t="shared" si="401"/>
        <v>1.1556240369799691</v>
      </c>
      <c r="AA167" s="24">
        <f>Table3[[#This Row],[Australia]]</f>
        <v>0</v>
      </c>
      <c r="AB167" s="44" t="e">
        <f t="shared" si="402"/>
        <v>#DIV/0!</v>
      </c>
      <c r="AC167" s="24">
        <f>Table3[[#This Row],[Brazil]]</f>
        <v>121727</v>
      </c>
      <c r="AD167" s="44">
        <f t="shared" si="403"/>
        <v>0.68736765484383278</v>
      </c>
      <c r="AE167" s="40">
        <f>Table3[[#This Row],[Russia]]</f>
        <v>17299</v>
      </c>
      <c r="AF167" s="44">
        <f t="shared" si="404"/>
        <v>0.716115510013973</v>
      </c>
      <c r="AG167" s="40">
        <f>Table3[[#This Row],[Turkey]]</f>
        <v>6417</v>
      </c>
      <c r="AH167" s="44">
        <f t="shared" si="405"/>
        <v>0.73783359497645207</v>
      </c>
    </row>
    <row r="168" spans="2:34" x14ac:dyDescent="0.3">
      <c r="B168" s="4">
        <v>44076</v>
      </c>
      <c r="C168" s="42">
        <f>Table3[[#This Row],[China]]</f>
        <v>4634</v>
      </c>
      <c r="D168" s="14">
        <f t="shared" ref="D168:D173" si="406">((C168-C167)/C167)*100</f>
        <v>0</v>
      </c>
      <c r="E168" s="42">
        <f>Table3[[#This Row],[Italy]]</f>
        <v>35497</v>
      </c>
      <c r="F168" s="14">
        <f t="shared" ref="F168:F173" si="407">((E168-E167)/E167)*100</f>
        <v>1.6905694401397536E-2</v>
      </c>
      <c r="G168" s="41">
        <f>Table3[[#This Row],[Spain]]</f>
        <v>29194</v>
      </c>
      <c r="H168" s="18">
        <f t="shared" ref="H168:H173" si="408">((G168-G167)/G167)*100</f>
        <v>0.34371348044270295</v>
      </c>
      <c r="I168" s="41">
        <f>Table3[[#This Row],[USA]]</f>
        <v>189279</v>
      </c>
      <c r="J168" s="18">
        <f t="shared" ref="J168:J173" si="409">((I168-I167)/I167)*100</f>
        <v>0.66586181771766817</v>
      </c>
      <c r="K168" s="41">
        <f>Table3[[#This Row],[France]]</f>
        <v>30661</v>
      </c>
      <c r="L168" s="18">
        <f t="shared" ref="L168:L173" si="410">((K168-K167)/K167)*100</f>
        <v>8.4870246450138728E-2</v>
      </c>
      <c r="M168" s="41">
        <f>Table3[[#This Row],[Iran]]</f>
        <v>21797</v>
      </c>
      <c r="N168" s="18">
        <f t="shared" ref="N168:N173" si="411">((M168-M167)/M167)*100</f>
        <v>0.57678110003691396</v>
      </c>
      <c r="O168" s="41">
        <f>Table3[[#This Row],[Germany]]</f>
        <v>9397</v>
      </c>
      <c r="P168" s="18">
        <f t="shared" ref="P168:P173" si="412">((O168-O167)/O167)*100</f>
        <v>0.12786361214704314</v>
      </c>
      <c r="Q168" s="41">
        <f>Table3[[#This Row],[South Korea]]</f>
        <v>0</v>
      </c>
      <c r="R168" s="18" t="e">
        <f t="shared" ref="R168:R173" si="413">((Q168-Q167)/Q167)*100</f>
        <v>#DIV/0!</v>
      </c>
      <c r="S168" s="41">
        <f>Table3[[#This Row],[UK]]</f>
        <v>41514</v>
      </c>
      <c r="T168" s="18">
        <f t="shared" ref="T168:T173" si="414">((S168-S167)/S167)*100</f>
        <v>2.4094063222821899E-2</v>
      </c>
      <c r="U168" s="41">
        <f>Table3[[#This Row],[Canada]]</f>
        <v>9134</v>
      </c>
      <c r="V168" s="18">
        <f t="shared" ref="V168:V173" si="415">((U168-U167)/U167)*100</f>
        <v>5.4770511556577937E-2</v>
      </c>
      <c r="W168" s="41">
        <f>Table3[[#This Row],[India ]]</f>
        <v>67476</v>
      </c>
      <c r="X168" s="16">
        <f t="shared" ref="X168:X173" si="416">((W168-W167)/W167)*100</f>
        <v>1.5470744040452684</v>
      </c>
      <c r="Y168" s="24">
        <f>Table3[[#This Row],[Japan]]</f>
        <v>1327</v>
      </c>
      <c r="Z168" s="44">
        <f t="shared" ref="Z168:Z173" si="417">((Y168-Y167)/Y167)*100</f>
        <v>1.0662604722010662</v>
      </c>
      <c r="AA168" s="24">
        <f>Table3[[#This Row],[Australia]]</f>
        <v>0</v>
      </c>
      <c r="AB168" s="44" t="e">
        <f t="shared" ref="AB168:AB173" si="418">((AA168-AA167)/AA167)*100</f>
        <v>#DIV/0!</v>
      </c>
      <c r="AC168" s="24">
        <f>Table3[[#This Row],[Brazil]]</f>
        <v>122941</v>
      </c>
      <c r="AD168" s="44">
        <f t="shared" ref="AD168:AD173" si="419">((AC168-AC167)/AC167)*100</f>
        <v>0.99731366089692508</v>
      </c>
      <c r="AE168" s="40">
        <f>Table3[[#This Row],[Russia]]</f>
        <v>17414</v>
      </c>
      <c r="AF168" s="44">
        <f t="shared" ref="AF168:AF173" si="420">((AE168-AE167)/AE167)*100</f>
        <v>0.66477831088502226</v>
      </c>
      <c r="AG168" s="40">
        <f>Table3[[#This Row],[Turkey]]</f>
        <v>6417</v>
      </c>
      <c r="AH168" s="44">
        <f t="shared" ref="AH168:AH173" si="421">((AG168-AG167)/AG167)*100</f>
        <v>0</v>
      </c>
    </row>
    <row r="169" spans="2:34" x14ac:dyDescent="0.3">
      <c r="B169" s="4">
        <v>44077</v>
      </c>
      <c r="C169" s="42">
        <f>Table3[[#This Row],[China]]</f>
        <v>4634</v>
      </c>
      <c r="D169" s="14">
        <f t="shared" si="406"/>
        <v>0</v>
      </c>
      <c r="E169" s="42">
        <f>Table3[[#This Row],[Italy]]</f>
        <v>35507</v>
      </c>
      <c r="F169" s="14">
        <f t="shared" si="407"/>
        <v>2.8171394765754851E-2</v>
      </c>
      <c r="G169" s="41">
        <f>Table3[[#This Row],[Spain]]</f>
        <v>29324</v>
      </c>
      <c r="H169" s="18">
        <f t="shared" si="408"/>
        <v>0.44529697883126673</v>
      </c>
      <c r="I169" s="41">
        <f>Table3[[#This Row],[USA]]</f>
        <v>190959</v>
      </c>
      <c r="J169" s="18">
        <f t="shared" si="409"/>
        <v>0.88757865373337763</v>
      </c>
      <c r="K169" s="41">
        <f>Table3[[#This Row],[France]]</f>
        <v>30706</v>
      </c>
      <c r="L169" s="18">
        <f t="shared" si="410"/>
        <v>0.14676625028537882</v>
      </c>
      <c r="M169" s="41">
        <f>Table3[[#This Row],[Iran]]</f>
        <v>21926</v>
      </c>
      <c r="N169" s="18">
        <f t="shared" si="411"/>
        <v>0.5918245630132587</v>
      </c>
      <c r="O169" s="41">
        <f>Table3[[#This Row],[Germany]]</f>
        <v>9403</v>
      </c>
      <c r="P169" s="18">
        <f t="shared" si="412"/>
        <v>6.3850164946259447E-2</v>
      </c>
      <c r="Q169" s="41">
        <f>Table3[[#This Row],[South Korea]]</f>
        <v>0</v>
      </c>
      <c r="R169" s="18" t="e">
        <f t="shared" si="413"/>
        <v>#DIV/0!</v>
      </c>
      <c r="S169" s="41">
        <f>Table3[[#This Row],[UK]]</f>
        <v>41527</v>
      </c>
      <c r="T169" s="18">
        <f t="shared" si="414"/>
        <v>3.1314737197090138E-2</v>
      </c>
      <c r="U169" s="41">
        <f>Table3[[#This Row],[Canada]]</f>
        <v>9141</v>
      </c>
      <c r="V169" s="18">
        <f t="shared" si="415"/>
        <v>7.6636741843661038E-2</v>
      </c>
      <c r="W169" s="41">
        <f>Table3[[#This Row],[India ]]</f>
        <v>68569</v>
      </c>
      <c r="X169" s="16">
        <f t="shared" si="416"/>
        <v>1.6198352006639396</v>
      </c>
      <c r="Y169" s="24">
        <f>Table3[[#This Row],[Japan]]</f>
        <v>1334</v>
      </c>
      <c r="Z169" s="44">
        <f t="shared" si="417"/>
        <v>0.52750565184626974</v>
      </c>
      <c r="AA169" s="24">
        <f>Table3[[#This Row],[Australia]]</f>
        <v>0</v>
      </c>
      <c r="AB169" s="44" t="e">
        <f t="shared" si="418"/>
        <v>#DIV/0!</v>
      </c>
      <c r="AC169" s="24">
        <f>Table3[[#This Row],[Brazil]]</f>
        <v>124729</v>
      </c>
      <c r="AD169" s="44">
        <f t="shared" si="419"/>
        <v>1.4543561545782122</v>
      </c>
      <c r="AE169" s="40">
        <f>Table3[[#This Row],[Russia]]</f>
        <v>17528</v>
      </c>
      <c r="AF169" s="44">
        <f t="shared" si="420"/>
        <v>0.6546456873779718</v>
      </c>
      <c r="AG169" s="40">
        <f>Table3[[#This Row],[Turkey]]</f>
        <v>6511</v>
      </c>
      <c r="AH169" s="44">
        <f t="shared" si="421"/>
        <v>1.4648589683652797</v>
      </c>
    </row>
    <row r="170" spans="2:34" x14ac:dyDescent="0.3">
      <c r="B170" s="8">
        <v>44079</v>
      </c>
      <c r="C170" s="78">
        <f>Table3[[#This Row],[China]]</f>
        <v>4634</v>
      </c>
      <c r="D170" s="14">
        <f t="shared" si="406"/>
        <v>0</v>
      </c>
      <c r="E170" s="78">
        <f>Table3[[#This Row],[Italy]]</f>
        <v>35534</v>
      </c>
      <c r="F170" s="14">
        <f t="shared" si="407"/>
        <v>7.6041343960345856E-2</v>
      </c>
      <c r="G170" s="79">
        <f>Table3[[#This Row],[Spain]]</f>
        <v>29418</v>
      </c>
      <c r="H170" s="18">
        <f t="shared" si="408"/>
        <v>0.32055654071750106</v>
      </c>
      <c r="I170" s="79">
        <f>Table3[[#This Row],[USA]]</f>
        <v>192358</v>
      </c>
      <c r="J170" s="18">
        <f t="shared" si="409"/>
        <v>0.73261799653328719</v>
      </c>
      <c r="K170" s="79">
        <f>Table3[[#This Row],[France]]</f>
        <v>30724</v>
      </c>
      <c r="L170" s="18">
        <f t="shared" si="410"/>
        <v>5.8620465055689436E-2</v>
      </c>
      <c r="M170" s="79">
        <f>Table3[[#This Row],[Iran]]</f>
        <v>22154</v>
      </c>
      <c r="N170" s="18">
        <f t="shared" si="411"/>
        <v>1.0398613518197575</v>
      </c>
      <c r="O170" s="79">
        <f>Table3[[#This Row],[Germany]]</f>
        <v>9405</v>
      </c>
      <c r="P170" s="18">
        <f t="shared" si="412"/>
        <v>2.1269807508242051E-2</v>
      </c>
      <c r="Q170" s="79">
        <f>Table3[[#This Row],[South Korea]]</f>
        <v>0</v>
      </c>
      <c r="R170" s="18" t="e">
        <f t="shared" si="413"/>
        <v>#DIV/0!</v>
      </c>
      <c r="S170" s="79">
        <f>Table3[[#This Row],[UK]]</f>
        <v>41549</v>
      </c>
      <c r="T170" s="18">
        <f t="shared" si="414"/>
        <v>5.2977580851012597E-2</v>
      </c>
      <c r="U170" s="79">
        <f>Table3[[#This Row],[Canada]]</f>
        <v>9143</v>
      </c>
      <c r="V170" s="18">
        <f t="shared" si="415"/>
        <v>2.187944426211574E-2</v>
      </c>
      <c r="W170" s="79">
        <f>Table3[[#This Row],[India ]]</f>
        <v>70633</v>
      </c>
      <c r="X170" s="18">
        <f t="shared" si="416"/>
        <v>3.0101066079423648</v>
      </c>
      <c r="Y170" s="28">
        <f>Table3[[#This Row],[Japan]]</f>
        <v>1361</v>
      </c>
      <c r="Z170" s="36">
        <f t="shared" si="417"/>
        <v>2.0239880059970012</v>
      </c>
      <c r="AA170" s="28">
        <f>Table3[[#This Row],[Australia]]</f>
        <v>0</v>
      </c>
      <c r="AB170" s="36" t="e">
        <f t="shared" si="418"/>
        <v>#DIV/0!</v>
      </c>
      <c r="AC170" s="24">
        <f>Table3[[#This Row],[Brazil]]</f>
        <v>125659</v>
      </c>
      <c r="AD170" s="36">
        <f t="shared" si="419"/>
        <v>0.74561649656455198</v>
      </c>
      <c r="AE170" s="80">
        <f>Table3[[#This Row],[Russia]]</f>
        <v>17759</v>
      </c>
      <c r="AF170" s="36">
        <f t="shared" si="420"/>
        <v>1.3178913738019169</v>
      </c>
      <c r="AG170" s="80">
        <f>Table3[[#This Row],[Turkey]]</f>
        <v>6620</v>
      </c>
      <c r="AH170" s="36">
        <f t="shared" si="421"/>
        <v>1.6740900015358624</v>
      </c>
    </row>
    <row r="171" spans="2:34" x14ac:dyDescent="0.3">
      <c r="B171" s="8">
        <v>44080</v>
      </c>
      <c r="C171" s="42">
        <f>Table3[[#This Row],[China]]</f>
        <v>4634</v>
      </c>
      <c r="D171" s="14">
        <f t="shared" si="406"/>
        <v>0</v>
      </c>
      <c r="E171" s="42">
        <f>Table3[[#This Row],[Italy]]</f>
        <v>35541</v>
      </c>
      <c r="F171" s="14">
        <f t="shared" si="407"/>
        <v>1.9699442787189735E-2</v>
      </c>
      <c r="G171" s="41">
        <f>Table3[[#This Row],[Spain]]</f>
        <v>29418</v>
      </c>
      <c r="H171" s="18">
        <f t="shared" si="408"/>
        <v>0</v>
      </c>
      <c r="I171" s="41">
        <f>Table3[[#This Row],[USA]]</f>
        <v>193020</v>
      </c>
      <c r="J171" s="18">
        <f t="shared" si="409"/>
        <v>0.3441499703677518</v>
      </c>
      <c r="K171" s="41">
        <f>Table3[[#This Row],[France]]</f>
        <v>30724</v>
      </c>
      <c r="L171" s="18">
        <f t="shared" si="410"/>
        <v>0</v>
      </c>
      <c r="M171" s="41">
        <f>Table3[[#This Row],[Iran]]</f>
        <v>22293</v>
      </c>
      <c r="N171" s="18">
        <f t="shared" si="411"/>
        <v>0.62742619842917757</v>
      </c>
      <c r="O171" s="41">
        <f>Table3[[#This Row],[Germany]]</f>
        <v>9405</v>
      </c>
      <c r="P171" s="18">
        <f t="shared" si="412"/>
        <v>0</v>
      </c>
      <c r="Q171" s="41">
        <f>Table3[[#This Row],[South Korea]]</f>
        <v>0</v>
      </c>
      <c r="R171" s="18" t="e">
        <f t="shared" si="413"/>
        <v>#DIV/0!</v>
      </c>
      <c r="S171" s="41">
        <f>Table3[[#This Row],[UK]]</f>
        <v>41551</v>
      </c>
      <c r="T171" s="18">
        <f t="shared" si="414"/>
        <v>4.8135935882933408E-3</v>
      </c>
      <c r="U171" s="41">
        <f>Table3[[#This Row],[Canada]]</f>
        <v>9145</v>
      </c>
      <c r="V171" s="18">
        <f t="shared" si="415"/>
        <v>2.1874658208465493E-2</v>
      </c>
      <c r="W171" s="41">
        <f>Table3[[#This Row],[India ]]</f>
        <v>71739</v>
      </c>
      <c r="X171" s="16">
        <f t="shared" si="416"/>
        <v>1.5658403295909844</v>
      </c>
      <c r="Y171" s="24">
        <f>Table3[[#This Row],[Japan]]</f>
        <v>1369</v>
      </c>
      <c r="Z171" s="44">
        <f t="shared" si="417"/>
        <v>0.58780308596620123</v>
      </c>
      <c r="AA171" s="24">
        <f>Table3[[#This Row],[Australia]]</f>
        <v>0</v>
      </c>
      <c r="AB171" s="44" t="e">
        <f t="shared" si="418"/>
        <v>#DIV/0!</v>
      </c>
      <c r="AC171" s="24">
        <f>Table3[[#This Row],[Brazil]]</f>
        <v>126266</v>
      </c>
      <c r="AD171" s="44">
        <f t="shared" si="419"/>
        <v>0.48305334277688028</v>
      </c>
      <c r="AE171" s="40">
        <f>Table3[[#This Row],[Russia]]</f>
        <v>17820</v>
      </c>
      <c r="AF171" s="44">
        <f t="shared" si="420"/>
        <v>0.34348780899825443</v>
      </c>
      <c r="AG171" s="40">
        <f>Table3[[#This Row],[Turkey]]</f>
        <v>6673</v>
      </c>
      <c r="AH171" s="44">
        <f t="shared" si="421"/>
        <v>0.80060422960725086</v>
      </c>
    </row>
    <row r="172" spans="2:34" x14ac:dyDescent="0.3">
      <c r="B172" s="8">
        <v>44081</v>
      </c>
      <c r="C172" s="42">
        <f>Table3[[#This Row],[China]]</f>
        <v>4634</v>
      </c>
      <c r="D172" s="14">
        <f t="shared" si="406"/>
        <v>0</v>
      </c>
      <c r="E172" s="42">
        <f>Table3[[#This Row],[Italy]]</f>
        <v>35553</v>
      </c>
      <c r="F172" s="14">
        <f t="shared" si="407"/>
        <v>3.3763822064657723E-2</v>
      </c>
      <c r="G172" s="41">
        <f>Table3[[#This Row],[Spain]]</f>
        <v>29516</v>
      </c>
      <c r="H172" s="18">
        <f t="shared" si="408"/>
        <v>0.33312937657216668</v>
      </c>
      <c r="I172" s="41">
        <f>Table3[[#This Row],[USA]]</f>
        <v>193383</v>
      </c>
      <c r="J172" s="18">
        <f t="shared" si="409"/>
        <v>0.18806341311781163</v>
      </c>
      <c r="K172" s="41">
        <f>Table3[[#This Row],[France]]</f>
        <v>30724</v>
      </c>
      <c r="L172" s="18">
        <f t="shared" si="410"/>
        <v>0</v>
      </c>
      <c r="M172" s="41">
        <f>Table3[[#This Row],[Iran]]</f>
        <v>22410</v>
      </c>
      <c r="N172" s="18">
        <f t="shared" si="411"/>
        <v>0.5248284214775939</v>
      </c>
      <c r="O172" s="41">
        <f>Table3[[#This Row],[Germany]]</f>
        <v>9408</v>
      </c>
      <c r="P172" s="18">
        <f t="shared" si="412"/>
        <v>3.1897926634768738E-2</v>
      </c>
      <c r="Q172" s="41">
        <f>Table3[[#This Row],[South Korea]]</f>
        <v>0</v>
      </c>
      <c r="R172" s="18" t="e">
        <f t="shared" si="413"/>
        <v>#DIV/0!</v>
      </c>
      <c r="S172" s="41">
        <f>Table3[[#This Row],[UK]]</f>
        <v>41554</v>
      </c>
      <c r="T172" s="18">
        <f t="shared" si="414"/>
        <v>7.2200428389208446E-3</v>
      </c>
      <c r="U172" s="41">
        <f>Table3[[#This Row],[Canada]]</f>
        <v>9146</v>
      </c>
      <c r="V172" s="18">
        <f t="shared" si="415"/>
        <v>1.0934937124111536E-2</v>
      </c>
      <c r="W172" s="41">
        <f>Table3[[#This Row],[India ]]</f>
        <v>72386</v>
      </c>
      <c r="X172" s="16">
        <f t="shared" si="416"/>
        <v>0.90188042766138365</v>
      </c>
      <c r="Y172" s="24">
        <f>Table3[[#This Row],[Japan]]</f>
        <v>1380</v>
      </c>
      <c r="Z172" s="44">
        <f t="shared" si="417"/>
        <v>0.80350620891161428</v>
      </c>
      <c r="AA172" s="24">
        <f>Table3[[#This Row],[Australia]]</f>
        <v>0</v>
      </c>
      <c r="AB172" s="44" t="e">
        <f t="shared" si="418"/>
        <v>#DIV/0!</v>
      </c>
      <c r="AC172" s="24">
        <f>Table3[[#This Row],[Brazil]]</f>
        <v>126736</v>
      </c>
      <c r="AD172" s="44">
        <f t="shared" si="419"/>
        <v>0.37223005401295678</v>
      </c>
      <c r="AE172" s="40">
        <f>Table3[[#This Row],[Russia]]</f>
        <v>17871</v>
      </c>
      <c r="AF172" s="44">
        <f t="shared" si="420"/>
        <v>0.28619528619528622</v>
      </c>
      <c r="AG172" s="40">
        <f>Table3[[#This Row],[Turkey]]</f>
        <v>6730</v>
      </c>
      <c r="AH172" s="44">
        <f t="shared" si="421"/>
        <v>0.85418852090514019</v>
      </c>
    </row>
    <row r="173" spans="2:34" x14ac:dyDescent="0.3">
      <c r="B173" s="8">
        <v>44082</v>
      </c>
      <c r="C173" s="42">
        <f>Table3[[#This Row],[China]]</f>
        <v>4634</v>
      </c>
      <c r="D173" s="14">
        <f t="shared" si="406"/>
        <v>0</v>
      </c>
      <c r="E173" s="42">
        <f>Table3[[#This Row],[Italy]]</f>
        <v>35563</v>
      </c>
      <c r="F173" s="14">
        <f t="shared" si="407"/>
        <v>2.812702162967963E-2</v>
      </c>
      <c r="G173" s="41">
        <f>Table3[[#This Row],[Spain]]</f>
        <v>29516</v>
      </c>
      <c r="H173" s="18">
        <f t="shared" si="408"/>
        <v>0</v>
      </c>
      <c r="I173" s="41">
        <f>Table3[[#This Row],[USA]]</f>
        <v>193670</v>
      </c>
      <c r="J173" s="18">
        <f t="shared" si="409"/>
        <v>0.14841014980634284</v>
      </c>
      <c r="K173" s="41">
        <f>Table3[[#This Row],[France]]</f>
        <v>30726</v>
      </c>
      <c r="L173" s="18">
        <f t="shared" si="410"/>
        <v>6.5095690665277952E-3</v>
      </c>
      <c r="M173" s="41">
        <f>Table3[[#This Row],[Iran]]</f>
        <v>22542</v>
      </c>
      <c r="N173" s="18">
        <f t="shared" si="411"/>
        <v>0.58902275769745649</v>
      </c>
      <c r="O173" s="41">
        <f>Table3[[#This Row],[Germany]]</f>
        <v>9412</v>
      </c>
      <c r="P173" s="18">
        <f t="shared" si="412"/>
        <v>4.2517006802721087E-2</v>
      </c>
      <c r="Q173" s="41">
        <f>Table3[[#This Row],[South Korea]]</f>
        <v>0</v>
      </c>
      <c r="R173" s="18" t="e">
        <f t="shared" si="413"/>
        <v>#DIV/0!</v>
      </c>
      <c r="S173" s="41">
        <f>Table3[[#This Row],[UK]]</f>
        <v>41554</v>
      </c>
      <c r="T173" s="18">
        <f t="shared" si="414"/>
        <v>0</v>
      </c>
      <c r="U173" s="41">
        <f>Table3[[#This Row],[Canada]]</f>
        <v>9146</v>
      </c>
      <c r="V173" s="18">
        <f t="shared" si="415"/>
        <v>0</v>
      </c>
      <c r="W173" s="41">
        <f>Table3[[#This Row],[India ]]</f>
        <v>73457</v>
      </c>
      <c r="X173" s="16">
        <f t="shared" si="416"/>
        <v>1.4795678722404886</v>
      </c>
      <c r="Y173" s="24">
        <f>Table3[[#This Row],[Japan]]</f>
        <v>1397</v>
      </c>
      <c r="Z173" s="44">
        <f t="shared" si="417"/>
        <v>1.2318840579710146</v>
      </c>
      <c r="AA173" s="24">
        <f>Table3[[#This Row],[Australia]]</f>
        <v>0</v>
      </c>
      <c r="AB173" s="44" t="e">
        <f t="shared" si="418"/>
        <v>#DIV/0!</v>
      </c>
      <c r="AC173" s="24">
        <f>Table3[[#This Row],[Brazil]]</f>
        <v>127001</v>
      </c>
      <c r="AD173" s="44">
        <f t="shared" si="419"/>
        <v>0.20909607372806466</v>
      </c>
      <c r="AE173" s="40">
        <f>Table3[[#This Row],[Russia]]</f>
        <v>17993</v>
      </c>
      <c r="AF173" s="44">
        <f t="shared" si="420"/>
        <v>0.68267024788763919</v>
      </c>
      <c r="AG173" s="40">
        <f>Table3[[#This Row],[Turkey]]</f>
        <v>6730</v>
      </c>
      <c r="AH173" s="44">
        <f t="shared" si="421"/>
        <v>0</v>
      </c>
    </row>
    <row r="174" spans="2:34" x14ac:dyDescent="0.3">
      <c r="B174" s="8">
        <v>44083</v>
      </c>
      <c r="C174" s="42">
        <f>Table3[[#This Row],[China]]</f>
        <v>4634</v>
      </c>
      <c r="D174" s="14">
        <f>((C174-C173)/C173)*100</f>
        <v>0</v>
      </c>
      <c r="E174" s="42">
        <f>Table3[[#This Row],[Italy]]</f>
        <v>35577</v>
      </c>
      <c r="F174" s="14">
        <f>((E174-E173)/E173)*100</f>
        <v>3.9366757585130613E-2</v>
      </c>
      <c r="G174" s="41">
        <f>Table3[[#This Row],[Spain]]</f>
        <v>29628</v>
      </c>
      <c r="H174" s="18">
        <f>((G174-G173)/G173)*100</f>
        <v>0.37945521073316169</v>
      </c>
      <c r="I174" s="41">
        <f>Table3[[#This Row],[USA]]</f>
        <v>194473</v>
      </c>
      <c r="J174" s="18">
        <f>((I174-I173)/I173)*100</f>
        <v>0.41462281199979345</v>
      </c>
      <c r="K174" s="41">
        <f>Table3[[#This Row],[France]]</f>
        <v>30794</v>
      </c>
      <c r="L174" s="18">
        <f>((K174-K173)/K173)*100</f>
        <v>0.221310941873332</v>
      </c>
      <c r="M174" s="41">
        <f>Table3[[#This Row],[Iran]]</f>
        <v>22669</v>
      </c>
      <c r="N174" s="18">
        <f>((M174-M173)/M173)*100</f>
        <v>0.5633927779256499</v>
      </c>
      <c r="O174" s="41">
        <f>Table3[[#This Row],[Germany]]</f>
        <v>9415</v>
      </c>
      <c r="P174" s="18">
        <f>((O174-O173)/O173)*100</f>
        <v>3.1874203144921377E-2</v>
      </c>
      <c r="Q174" s="41">
        <f>Table3[[#This Row],[South Korea]]</f>
        <v>0</v>
      </c>
      <c r="R174" s="18" t="e">
        <f>((Q174-Q173)/Q173)*100</f>
        <v>#DIV/0!</v>
      </c>
      <c r="S174" s="41">
        <f>Table3[[#This Row],[UK]]</f>
        <v>41594</v>
      </c>
      <c r="T174" s="18">
        <f>((S174-S173)/S173)*100</f>
        <v>9.626028781826057E-2</v>
      </c>
      <c r="U174" s="41">
        <f>Table3[[#This Row],[Canada]]</f>
        <v>9154</v>
      </c>
      <c r="V174" s="18">
        <f>((U174-U173)/U173)*100</f>
        <v>8.7469932210802542E-2</v>
      </c>
      <c r="W174" s="41">
        <f>Table3[[#This Row],[India ]]</f>
        <v>74625</v>
      </c>
      <c r="X174" s="16">
        <f>((W174-W173)/W173)*100</f>
        <v>1.5900458771798469</v>
      </c>
      <c r="Y174" s="24">
        <f>Table3[[#This Row],[Japan]]</f>
        <v>1412</v>
      </c>
      <c r="Z174" s="44">
        <f>((Y174-Y173)/Y173)*100</f>
        <v>1.0737294201861132</v>
      </c>
      <c r="AA174" s="24">
        <f>Table3[[#This Row],[Australia]]</f>
        <v>0</v>
      </c>
      <c r="AB174" s="44" t="e">
        <f>((AA174-AA173)/AA173)*100</f>
        <v>#DIV/0!</v>
      </c>
      <c r="AC174" s="24">
        <f>Table3[[#This Row],[Brazil]]</f>
        <v>128119</v>
      </c>
      <c r="AD174" s="44">
        <f>((AC174-AC173)/AC173)*100</f>
        <v>0.88030802907063721</v>
      </c>
      <c r="AE174" s="40">
        <f>Table3[[#This Row],[Russia]]</f>
        <v>18135</v>
      </c>
      <c r="AF174" s="44">
        <f>((AE174-AE173)/AE173)*100</f>
        <v>0.78919579836603126</v>
      </c>
      <c r="AG174" s="40">
        <f>Table3[[#This Row],[Turkey]]</f>
        <v>6837</v>
      </c>
      <c r="AH174" s="44">
        <f>((AG174-AG173)/AG173)*100</f>
        <v>1.5898959881129271</v>
      </c>
    </row>
    <row r="175" spans="2:34" x14ac:dyDescent="0.3">
      <c r="B175" s="8">
        <v>44084</v>
      </c>
      <c r="C175" s="42">
        <f>Table3[[#This Row],[China]]</f>
        <v>4634</v>
      </c>
      <c r="D175" s="14">
        <f>((C175-C174)/C174)*100</f>
        <v>0</v>
      </c>
      <c r="E175" s="42">
        <f>Table3[[#This Row],[Italy]]</f>
        <v>35587</v>
      </c>
      <c r="F175" s="14">
        <f>((E175-E174)/E174)*100</f>
        <v>2.8108047333951711E-2</v>
      </c>
      <c r="G175" s="41">
        <f>Table3[[#This Row],[Spain]]</f>
        <v>29628</v>
      </c>
      <c r="H175" s="18">
        <f>((G175-G174)/G174)*100</f>
        <v>0</v>
      </c>
      <c r="I175" s="41">
        <f>Table3[[#This Row],[USA]]</f>
        <v>195590</v>
      </c>
      <c r="J175" s="18">
        <f>((I175-I174)/I174)*100</f>
        <v>0.57437279210995873</v>
      </c>
      <c r="K175" s="41">
        <f>Table3[[#This Row],[France]]</f>
        <v>30794</v>
      </c>
      <c r="L175" s="18">
        <f>((K175-K174)/K174)*100</f>
        <v>0</v>
      </c>
      <c r="M175" s="41">
        <f>Table3[[#This Row],[Iran]]</f>
        <v>22798</v>
      </c>
      <c r="N175" s="18">
        <f>((M175-M174)/M174)*100</f>
        <v>0.56905906744893908</v>
      </c>
      <c r="O175" s="41">
        <f>Table3[[#This Row],[Germany]]</f>
        <v>9421</v>
      </c>
      <c r="P175" s="18">
        <f>((O175-O174)/O174)*100</f>
        <v>6.3728093467870423E-2</v>
      </c>
      <c r="Q175" s="41">
        <f>Table3[[#This Row],[South Korea]]</f>
        <v>0</v>
      </c>
      <c r="R175" s="18" t="e">
        <f>((Q175-Q174)/Q174)*100</f>
        <v>#DIV/0!</v>
      </c>
      <c r="S175" s="41">
        <f>Table3[[#This Row],[UK]]</f>
        <v>41608</v>
      </c>
      <c r="T175" s="18">
        <f>((S175-S174)/S174)*100</f>
        <v>3.3658700774150119E-2</v>
      </c>
      <c r="U175" s="41">
        <f>Table3[[#This Row],[Canada]]</f>
        <v>9158</v>
      </c>
      <c r="V175" s="18">
        <f>((U175-U174)/U174)*100</f>
        <v>4.3696744592527856E-2</v>
      </c>
      <c r="W175" s="41">
        <f>Table3[[#This Row],[India ]]</f>
        <v>76245</v>
      </c>
      <c r="X175" s="16">
        <f>((W175-W174)/W174)*100</f>
        <v>2.1708542713567835</v>
      </c>
      <c r="Y175" s="24">
        <f>Table3[[#This Row],[Japan]]</f>
        <v>1419</v>
      </c>
      <c r="Z175" s="44">
        <f>((Y175-Y174)/Y174)*100</f>
        <v>0.49575070821529743</v>
      </c>
      <c r="AA175" s="24">
        <f>Table3[[#This Row],[Australia]]</f>
        <v>0</v>
      </c>
      <c r="AB175" s="44" t="e">
        <f>((AA175-AA174)/AA174)*100</f>
        <v>#DIV/0!</v>
      </c>
      <c r="AC175" s="24">
        <f>Table3[[#This Row],[Brazil]]</f>
        <v>128857</v>
      </c>
      <c r="AD175" s="44">
        <f>((AC175-AC174)/AC174)*100</f>
        <v>0.57602697492175237</v>
      </c>
      <c r="AE175" s="40">
        <f>Table3[[#This Row],[Russia]]</f>
        <v>18263</v>
      </c>
      <c r="AF175" s="44">
        <f>((AE175-AE174)/AE174)*100</f>
        <v>0.7058174800110284</v>
      </c>
      <c r="AG175" s="40">
        <f>Table3[[#This Row],[Turkey]]</f>
        <v>6837</v>
      </c>
      <c r="AH175" s="44">
        <f>((AG175-AG174)/AG174)*100</f>
        <v>0</v>
      </c>
    </row>
    <row r="176" spans="2:34" x14ac:dyDescent="0.3">
      <c r="B176" s="8">
        <v>44085</v>
      </c>
      <c r="C176" s="42">
        <f>Table3[[#This Row],[China]]</f>
        <v>4634</v>
      </c>
      <c r="D176" s="14">
        <f>((C176-C175)/C175)*100</f>
        <v>0</v>
      </c>
      <c r="E176" s="42">
        <f>Table3[[#This Row],[Italy]]</f>
        <v>35597</v>
      </c>
      <c r="F176" s="14">
        <f>((E176-E175)/E175)*100</f>
        <v>2.8100148930789333E-2</v>
      </c>
      <c r="G176" s="41">
        <f>Table3[[#This Row],[Spain]]</f>
        <v>29747</v>
      </c>
      <c r="H176" s="18">
        <f>((G176-G175)/G175)*100</f>
        <v>0.40164709058998244</v>
      </c>
      <c r="I176" s="41">
        <f>Table3[[#This Row],[USA]]</f>
        <v>196747</v>
      </c>
      <c r="J176" s="18">
        <f>((I176-I175)/I175)*100</f>
        <v>0.59154353494554934</v>
      </c>
      <c r="K176" s="41">
        <f>Table3[[#This Row],[France]]</f>
        <v>30813</v>
      </c>
      <c r="L176" s="18">
        <f>((K176-K175)/K175)*100</f>
        <v>6.170033123335715E-2</v>
      </c>
      <c r="M176" s="41">
        <f>Table3[[#This Row],[Iran]]</f>
        <v>22913</v>
      </c>
      <c r="N176" s="18">
        <f>((M176-M175)/M175)*100</f>
        <v>0.50443021317659442</v>
      </c>
      <c r="O176" s="41">
        <f>Table3[[#This Row],[Germany]]</f>
        <v>9427</v>
      </c>
      <c r="P176" s="18">
        <f>((O176-O175)/O175)*100</f>
        <v>6.3687506634115265E-2</v>
      </c>
      <c r="Q176" s="41">
        <f>Table3[[#This Row],[South Korea]]</f>
        <v>0</v>
      </c>
      <c r="R176" s="18" t="e">
        <f>((Q176-Q175)/Q175)*100</f>
        <v>#DIV/0!</v>
      </c>
      <c r="S176" s="41">
        <f>Table3[[#This Row],[UK]]</f>
        <v>41614</v>
      </c>
      <c r="T176" s="18">
        <f>((S176-S175)/S175)*100</f>
        <v>1.4420303787733129E-2</v>
      </c>
      <c r="U176" s="41">
        <f>Table3[[#This Row],[Canada]]</f>
        <v>9163</v>
      </c>
      <c r="V176" s="18">
        <f>((U176-U175)/U175)*100</f>
        <v>5.4597073596855207E-2</v>
      </c>
      <c r="W176" s="41">
        <f>Table3[[#This Row],[India ]]</f>
        <v>77462</v>
      </c>
      <c r="X176" s="16">
        <f>((W176-W175)/W175)*100</f>
        <v>1.5961702406715195</v>
      </c>
      <c r="Y176" s="24">
        <f>Table3[[#This Row],[Japan]]</f>
        <v>1428</v>
      </c>
      <c r="Z176" s="44">
        <f>((Y176-Y175)/Y175)*100</f>
        <v>0.63424947145877375</v>
      </c>
      <c r="AA176" s="24">
        <f>Table3[[#This Row],[Australia]]</f>
        <v>0</v>
      </c>
      <c r="AB176" s="44" t="e">
        <f>((AA176-AA175)/AA175)*100</f>
        <v>#DIV/0!</v>
      </c>
      <c r="AC176" s="24">
        <f>Table3[[#This Row],[Brazil]]</f>
        <v>129865</v>
      </c>
      <c r="AD176" s="44">
        <f>((AC176-AC175)/AC175)*100</f>
        <v>0.78226250805156095</v>
      </c>
      <c r="AE176" s="40">
        <f>Table3[[#This Row],[Russia]]</f>
        <v>18365</v>
      </c>
      <c r="AF176" s="44">
        <f>((AE176-AE175)/AE175)*100</f>
        <v>0.55850626950665283</v>
      </c>
      <c r="AG176" s="40">
        <f>Table3[[#This Row],[Turkey]]</f>
        <v>6951</v>
      </c>
      <c r="AH176" s="44">
        <f>((AG176-AG175)/AG175)*100</f>
        <v>1.6673979815708644</v>
      </c>
    </row>
    <row r="177" spans="2:34" x14ac:dyDescent="0.3">
      <c r="B177" s="8">
        <v>44086</v>
      </c>
      <c r="C177" s="42">
        <f>Table3[[#This Row],[China]]</f>
        <v>4634</v>
      </c>
      <c r="D177" s="14">
        <f>((C177-C176)/C176)*100</f>
        <v>0</v>
      </c>
      <c r="E177" s="42">
        <f>Table3[[#This Row],[Italy]]</f>
        <v>35603</v>
      </c>
      <c r="F177" s="14">
        <f>((E177-E176)/E176)*100</f>
        <v>1.6855352979183641E-2</v>
      </c>
      <c r="G177" s="41">
        <f>Table3[[#This Row],[Spain]]</f>
        <v>29747</v>
      </c>
      <c r="H177" s="18">
        <f>((G177-G176)/G176)*100</f>
        <v>0</v>
      </c>
      <c r="I177" s="41">
        <f>Table3[[#This Row],[USA]]</f>
        <v>197678</v>
      </c>
      <c r="J177" s="18">
        <f>((I177-I176)/I176)*100</f>
        <v>0.47319654175158965</v>
      </c>
      <c r="K177" s="41">
        <f>Table3[[#This Row],[France]]</f>
        <v>30893</v>
      </c>
      <c r="L177" s="18">
        <f>((K177-K176)/K176)*100</f>
        <v>0.25963067536429429</v>
      </c>
      <c r="M177" s="41">
        <f>Table3[[#This Row],[Iran]]</f>
        <v>23029</v>
      </c>
      <c r="N177" s="18">
        <f>((M177-M176)/M176)*100</f>
        <v>0.50626282023305547</v>
      </c>
      <c r="O177" s="41">
        <f>Table3[[#This Row],[Germany]]</f>
        <v>9431</v>
      </c>
      <c r="P177" s="18">
        <f>((O177-O176)/O176)*100</f>
        <v>4.2431314309960749E-2</v>
      </c>
      <c r="Q177" s="41">
        <f>Table3[[#This Row],[South Korea]]</f>
        <v>0</v>
      </c>
      <c r="R177" s="18" t="e">
        <f>((Q177-Q176)/Q176)*100</f>
        <v>#DIV/0!</v>
      </c>
      <c r="S177" s="41">
        <f>Table3[[#This Row],[UK]]</f>
        <v>41623</v>
      </c>
      <c r="T177" s="18">
        <f>((S177-S176)/S176)*100</f>
        <v>2.162733695390974E-2</v>
      </c>
      <c r="U177" s="41">
        <f>Table3[[#This Row],[Canada]]</f>
        <v>9170</v>
      </c>
      <c r="V177" s="18">
        <f>((U177-U176)/U176)*100</f>
        <v>7.6394194041252861E-2</v>
      </c>
      <c r="W177" s="41">
        <f>Table3[[#This Row],[India ]]</f>
        <v>78552</v>
      </c>
      <c r="X177" s="16">
        <f>((W177-W176)/W176)*100</f>
        <v>1.4071415661872917</v>
      </c>
      <c r="Y177" s="24">
        <f>Table3[[#This Row],[Japan]]</f>
        <v>1441</v>
      </c>
      <c r="Z177" s="44">
        <f>((Y177-Y176)/Y176)*100</f>
        <v>0.9103641456582634</v>
      </c>
      <c r="AA177" s="24">
        <f>Table3[[#This Row],[Australia]]</f>
        <v>0</v>
      </c>
      <c r="AB177" s="44" t="e">
        <f>((AA177-AA176)/AA176)*100</f>
        <v>#DIV/0!</v>
      </c>
      <c r="AC177" s="24">
        <f>Table3[[#This Row],[Brazil]]</f>
        <v>130870</v>
      </c>
      <c r="AD177" s="44">
        <f>((AC177-AC176)/AC176)*100</f>
        <v>0.77388056828244722</v>
      </c>
      <c r="AE177" s="40">
        <f>Table3[[#This Row],[Russia]]</f>
        <v>18484</v>
      </c>
      <c r="AF177" s="44">
        <f>((AE177-AE176)/AE176)*100</f>
        <v>0.64797168527089577</v>
      </c>
      <c r="AG177" s="40">
        <f>Table3[[#This Row],[Turkey]]</f>
        <v>6999</v>
      </c>
      <c r="AH177" s="44">
        <f>((AG177-AG176)/AG176)*100</f>
        <v>0.69054812257229181</v>
      </c>
    </row>
    <row r="178" spans="2:34" x14ac:dyDescent="0.3">
      <c r="B178" s="8">
        <v>44087</v>
      </c>
      <c r="C178" s="42">
        <f>Table3[[#This Row],[China]]</f>
        <v>4634</v>
      </c>
      <c r="D178" s="14">
        <f>((C178-C177)/C177)*100</f>
        <v>0</v>
      </c>
      <c r="E178" s="42">
        <f>Table3[[#This Row],[Italy]]</f>
        <v>35610</v>
      </c>
      <c r="F178" s="14">
        <f>((E178-E177)/E177)*100</f>
        <v>1.966126450018257E-2</v>
      </c>
      <c r="G178" s="41">
        <f>Table3[[#This Row],[Spain]]</f>
        <v>29747</v>
      </c>
      <c r="H178" s="18">
        <f>((G178-G177)/G177)*100</f>
        <v>0</v>
      </c>
      <c r="I178" s="41">
        <f>Table3[[#This Row],[USA]]</f>
        <v>198293</v>
      </c>
      <c r="J178" s="18">
        <f>((I178-I177)/I177)*100</f>
        <v>0.31111201044122261</v>
      </c>
      <c r="K178" s="41">
        <f>Table3[[#This Row],[France]]</f>
        <v>30916</v>
      </c>
      <c r="L178" s="18">
        <f>((K178-K177)/K177)*100</f>
        <v>7.445052277214903E-2</v>
      </c>
      <c r="M178" s="41">
        <f>Table3[[#This Row],[Iran]]</f>
        <v>23157</v>
      </c>
      <c r="N178" s="18">
        <f>((M178-M177)/M177)*100</f>
        <v>0.55582092144687134</v>
      </c>
      <c r="O178" s="41">
        <f>Table3[[#This Row],[Germany]]</f>
        <v>9431</v>
      </c>
      <c r="P178" s="18">
        <f>((O178-O177)/O177)*100</f>
        <v>0</v>
      </c>
      <c r="Q178" s="41">
        <f>Table3[[#This Row],[South Korea]]</f>
        <v>0</v>
      </c>
      <c r="R178" s="18" t="e">
        <f>((Q178-Q177)/Q177)*100</f>
        <v>#DIV/0!</v>
      </c>
      <c r="S178" s="41">
        <f>Table3[[#This Row],[UK]]</f>
        <v>41628</v>
      </c>
      <c r="T178" s="18">
        <f>((S178-S177)/S177)*100</f>
        <v>1.2012589193474761E-2</v>
      </c>
      <c r="U178" s="41">
        <f>Table3[[#This Row],[Canada]]</f>
        <v>9171</v>
      </c>
      <c r="V178" s="18">
        <f>((U178-U177)/U177)*100</f>
        <v>1.0905125408942203E-2</v>
      </c>
      <c r="W178" s="41">
        <f>Table3[[#This Row],[India ]]</f>
        <v>79690</v>
      </c>
      <c r="X178" s="16">
        <f>((W178-W177)/W177)*100</f>
        <v>1.448721865770445</v>
      </c>
      <c r="Y178" s="24">
        <f>Table3[[#This Row],[Japan]]</f>
        <v>1447</v>
      </c>
      <c r="Z178" s="44">
        <f>((Y178-Y177)/Y177)*100</f>
        <v>0.41637751561415681</v>
      </c>
      <c r="AA178" s="24">
        <f>Table3[[#This Row],[Australia]]</f>
        <v>0</v>
      </c>
      <c r="AB178" s="44" t="e">
        <f>((AA178-AA177)/AA177)*100</f>
        <v>#DIV/0!</v>
      </c>
      <c r="AC178" s="24">
        <f>Table3[[#This Row],[Brazil]]</f>
        <v>131408</v>
      </c>
      <c r="AD178" s="44">
        <f>((AC178-AC177)/AC177)*100</f>
        <v>0.41109497975089782</v>
      </c>
      <c r="AE178" s="40">
        <f>Table3[[#This Row],[Russia]]</f>
        <v>18578</v>
      </c>
      <c r="AF178" s="44">
        <f>((AE178-AE177)/AE177)*100</f>
        <v>0.50854793334776016</v>
      </c>
      <c r="AG178" s="40">
        <f>Table3[[#This Row],[Turkey]]</f>
        <v>7056</v>
      </c>
      <c r="AH178" s="44">
        <f>((AG178-AG177)/AG177)*100</f>
        <v>0.81440205743677674</v>
      </c>
    </row>
  </sheetData>
  <phoneticPr fontId="4" type="noConversion"/>
  <conditionalFormatting sqref="T152:T1048576 D1:D1048576 F1:F1048576 H1:H71 J1:J1048576 L1:L1048576 N1:N1048576 P1:P1048576 R1:R1048576 T1:T148 V1:V1048576 X1:X1048576 Z1:Z1048576 AB1:AB71 AB73:AB1048576 AD1:AD1048576 H73:H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T152:T1048576 D1:D1048576 F1:F1048576 H1:H71 J1:J1048576 L1:L1048576 N1:N1048576 R1:R1048576 T1:T148 V1:V1048576 X1:X1048576 Z1:Z1048576 AB1:AB71 AF1:AF11 AH1:AH5 AF13:AF1048576 AH10:AH1048576 AH7 AB73:AB1048576 AD1:AD1048576 H73:H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BE4F-6F4B-44AC-9796-87EF85935398}">
  <dimension ref="A2:S180"/>
  <sheetViews>
    <sheetView topLeftCell="A163" workbookViewId="0">
      <selection activeCell="N175" sqref="N175"/>
    </sheetView>
  </sheetViews>
  <sheetFormatPr defaultRowHeight="14.4" x14ac:dyDescent="0.3"/>
  <cols>
    <col min="1" max="1" width="9.6640625" customWidth="1"/>
    <col min="2" max="2" width="9.5546875" bestFit="1" customWidth="1"/>
  </cols>
  <sheetData>
    <row r="2" spans="1:19" x14ac:dyDescent="0.3">
      <c r="A2" t="s">
        <v>34</v>
      </c>
      <c r="B2" s="3" t="s">
        <v>0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30" t="s">
        <v>29</v>
      </c>
      <c r="O2" s="30" t="s">
        <v>27</v>
      </c>
      <c r="P2" s="30" t="s">
        <v>28</v>
      </c>
      <c r="Q2" s="30" t="s">
        <v>42</v>
      </c>
      <c r="R2" s="30" t="s">
        <v>43</v>
      </c>
      <c r="S2" s="30" t="s">
        <v>55</v>
      </c>
    </row>
    <row r="3" spans="1:19" x14ac:dyDescent="0.3">
      <c r="A3" s="10">
        <f>(Global!F4/Global!D4)*100</f>
        <v>3.9531495055782342</v>
      </c>
      <c r="B3" s="2">
        <v>43906</v>
      </c>
      <c r="C3" s="34">
        <f>(Table3[[#This Row],[China]]/'Cumulative Cases'!C4)*100</f>
        <v>3.9735345040811278</v>
      </c>
      <c r="D3" s="34">
        <f>(Table3[[#This Row],[Italy]]/'Cumulative Cases'!D4)*100</f>
        <v>7.7126518942101496</v>
      </c>
      <c r="E3" s="34">
        <f>(Table3[[#This Row],[Spain]]/'Cumulative Cases'!E4)*100</f>
        <v>3.5604535339620642</v>
      </c>
      <c r="F3" s="34">
        <f>(Table3[[#This Row],[USA]]/'Cumulative Cases'!F4)*100</f>
        <v>1.7439082656473961</v>
      </c>
      <c r="G3" s="34">
        <f>(Table3[[#This Row],[France]]/'Cumulative Cases'!G4)*100</f>
        <v>2.3418771897473722</v>
      </c>
      <c r="H3" s="34">
        <f>(Table3[[#This Row],[Iran]]/'Cumulative Cases'!H4)*100</f>
        <v>5.6900807150957249</v>
      </c>
      <c r="I3" s="34">
        <f>(Table3[[#This Row],[Germany]]/'Cumulative Cases'!I4)*100</f>
        <v>0.20715370805137412</v>
      </c>
      <c r="J3" s="34">
        <f>(Table3[[#This Row],[South Korea]]/'Cumulative Cases'!J4)*100</f>
        <v>0.98348712967459928</v>
      </c>
      <c r="K3" s="34">
        <f>(Table3[[#This Row],[UK]]/'Cumulative Cases'!K4)*100</f>
        <v>3.4171502256608637</v>
      </c>
      <c r="L3" s="34">
        <f>(Table3[[#This Row],[Canada]]/'Cumulative Cases'!L4)*100</f>
        <v>1.0638297872340425</v>
      </c>
      <c r="M3" s="34">
        <f>(Table3[[#This Row],[India ]]/'Cumulative Cases'!M4)*100</f>
        <v>1.5384615384615385</v>
      </c>
      <c r="N3" s="34">
        <f>(Table3[[#This Row],[Japan]]/'Cumulative Cases'!N4)*100</f>
        <v>3.3532934131736525</v>
      </c>
      <c r="O3" s="34">
        <f>(Table3[[#This Row],[Australia]]/'Cumulative Cases'!O4)*100</f>
        <v>1.5915119363395225</v>
      </c>
      <c r="P3" s="34">
        <f>(Table3[[#This Row],[Brazil]]/'Cumulative Cases'!P4)*100</f>
        <v>0</v>
      </c>
      <c r="Q3" s="34">
        <f>(Table3[[#This Row],[Russia]]/'Cumulative Cases'!Q4)*100</f>
        <v>0</v>
      </c>
      <c r="R3" s="34"/>
      <c r="S3" s="22"/>
    </row>
    <row r="4" spans="1:19" x14ac:dyDescent="0.3">
      <c r="A4" s="10">
        <f>(Global!F5/Global!D5)*100</f>
        <v>4.0393816709606183</v>
      </c>
      <c r="B4" s="2">
        <v>43907</v>
      </c>
      <c r="C4" s="34">
        <f>(Table3[[#This Row],[China]]/'Cumulative Cases'!C5)*100</f>
        <v>3.9885758089044399</v>
      </c>
      <c r="D4" s="34">
        <f>(Table3[[#This Row],[Italy]]/'Cumulative Cases'!D5)*100</f>
        <v>7.9445185044118585</v>
      </c>
      <c r="E4" s="34">
        <f>(Table3[[#This Row],[Spain]]/'Cumulative Cases'!E5)*100</f>
        <v>4.5096825537182781</v>
      </c>
      <c r="F4" s="34">
        <f>(Table3[[#This Row],[USA]]/'Cumulative Cases'!F5)*100</f>
        <v>1.6990716412681732</v>
      </c>
      <c r="G4" s="34">
        <f>(Table3[[#This Row],[France]]/'Cumulative Cases'!G5)*100</f>
        <v>2.231267902909694</v>
      </c>
      <c r="H4" s="34">
        <f>(Table3[[#This Row],[Iran]]/'Cumulative Cases'!H5)*100</f>
        <v>6.1104582843713278</v>
      </c>
      <c r="I4" s="34">
        <f>(Table3[[#This Row],[Germany]]/'Cumulative Cases'!I5)*100</f>
        <v>0.25007814942169426</v>
      </c>
      <c r="J4" s="34">
        <f>(Table3[[#This Row],[South Korea]]/'Cumulative Cases'!J5)*100</f>
        <v>1.0096153846153846</v>
      </c>
      <c r="K4" s="34">
        <f>(Table3[[#This Row],[UK]]/'Cumulative Cases'!K5)*100</f>
        <v>3.6410256410256405</v>
      </c>
      <c r="L4" s="34">
        <f>(Table3[[#This Row],[Canada]]/'Cumulative Cases'!L5)*100</f>
        <v>1.070663811563169</v>
      </c>
      <c r="M4" s="34">
        <f>(Table3[[#This Row],[India ]]/'Cumulative Cases'!M5)*100</f>
        <v>2.112676056338028</v>
      </c>
      <c r="N4" s="34">
        <f>(Table3[[#This Row],[Japan]]/'Cumulative Cases'!N5)*100</f>
        <v>3.4077555816686247</v>
      </c>
      <c r="O4" s="34">
        <f>(Table3[[#This Row],[Australia]]/'Cumulative Cases'!O5)*100</f>
        <v>1.3274336283185841</v>
      </c>
      <c r="P4" s="34">
        <f>(Table3[[#This Row],[Brazil]]/'Cumulative Cases'!P5)*100</f>
        <v>0.28409090909090912</v>
      </c>
      <c r="Q4" s="34">
        <f>(Table3[[#This Row],[Russia]]/'Cumulative Cases'!Q5)*100</f>
        <v>0</v>
      </c>
      <c r="R4" s="34"/>
      <c r="S4" s="22"/>
    </row>
    <row r="5" spans="1:19" x14ac:dyDescent="0.3">
      <c r="A5" s="10">
        <f>(Global!F6/Global!D6)*100</f>
        <v>4.0912865393407296</v>
      </c>
      <c r="B5" s="2">
        <v>43908</v>
      </c>
      <c r="C5" s="34">
        <f>(Table3[[#This Row],[China]]/'Cumulative Cases'!C6)*100</f>
        <v>4.0009393617284257</v>
      </c>
      <c r="D5" s="34">
        <f>(Table3[[#This Row],[Italy]]/'Cumulative Cases'!D6)*100</f>
        <v>8.3387001932069555</v>
      </c>
      <c r="E5" s="34">
        <f>(Table3[[#This Row],[Spain]]/'Cumulative Cases'!E6)*100</f>
        <v>4.4859813084112146</v>
      </c>
      <c r="F5" s="34">
        <f>(Table3[[#This Row],[USA]]/'Cumulative Cases'!F6)*100</f>
        <v>1.5131750587007564</v>
      </c>
      <c r="G5" s="34">
        <f>(Table3[[#This Row],[France]]/'Cumulative Cases'!G6)*100</f>
        <v>2.2639068564036222</v>
      </c>
      <c r="H5" s="34">
        <f>(Table3[[#This Row],[Iran]]/'Cumulative Cases'!H6)*100</f>
        <v>6.5376418409077814</v>
      </c>
      <c r="I5" s="34">
        <f>(Table3[[#This Row],[Germany]]/'Cumulative Cases'!I6)*100</f>
        <v>0.22201078338090707</v>
      </c>
      <c r="J5" s="34">
        <f>(Table3[[#This Row],[South Korea]]/'Cumulative Cases'!J6)*100</f>
        <v>1.0816593367407583</v>
      </c>
      <c r="K5" s="34">
        <f>(Table3[[#This Row],[UK]]/'Cumulative Cases'!K6)*100</f>
        <v>3.9364118092354281</v>
      </c>
      <c r="L5" s="34">
        <f>(Table3[[#This Row],[Canada]]/'Cumulative Cases'!L6)*100</f>
        <v>1.2422360248447204</v>
      </c>
      <c r="M5" s="34">
        <f>(Table3[[#This Row],[India ]]/'Cumulative Cases'!M6)*100</f>
        <v>1.9230769230769231</v>
      </c>
      <c r="N5" s="34">
        <f>(Table3[[#This Row],[Japan]]/'Cumulative Cases'!N6)*100</f>
        <v>3.159041394335512</v>
      </c>
      <c r="O5" s="34">
        <f>(Table3[[#This Row],[Australia]]/'Cumulative Cases'!O6)*100</f>
        <v>1.056338028169014</v>
      </c>
      <c r="P5" s="34">
        <f>(Table3[[#This Row],[Brazil]]/'Cumulative Cases'!P6)*100</f>
        <v>0.25380710659898476</v>
      </c>
      <c r="Q5" s="34">
        <f>(Table3[[#This Row],[Russia]]/'Cumulative Cases'!Q6)*100</f>
        <v>0</v>
      </c>
      <c r="R5" s="34">
        <f>(Table3[[#This Row],[Turkey]]/'Cumulative Cases'!R6)*100</f>
        <v>1.0204081632653061</v>
      </c>
      <c r="S5" s="22"/>
    </row>
    <row r="6" spans="1:19" x14ac:dyDescent="0.3">
      <c r="A6" s="10">
        <f>(Global!F7/Global!D7)*100</f>
        <v>4.1381922235313926</v>
      </c>
      <c r="B6" s="2">
        <v>43909</v>
      </c>
      <c r="C6" s="34">
        <f>(Table3[[#This Row],[China]]/'Cumulative Cases'!C7)*100</f>
        <v>4.0096379587297664</v>
      </c>
      <c r="D6" s="34">
        <f>(Table3[[#This Row],[Italy]]/'Cumulative Cases'!D7)*100</f>
        <v>8.2977945656147192</v>
      </c>
      <c r="E6" s="34">
        <f>(Table3[[#This Row],[Spain]]/'Cumulative Cases'!E7)*100</f>
        <v>4.6162690428283994</v>
      </c>
      <c r="F6" s="34">
        <f>(Table3[[#This Row],[USA]]/'Cumulative Cases'!F7)*100</f>
        <v>1.5068734578780403</v>
      </c>
      <c r="G6" s="34">
        <f>(Table3[[#This Row],[France]]/'Cumulative Cases'!G7)*100</f>
        <v>2.8902999781037879</v>
      </c>
      <c r="H6" s="34">
        <f>(Table3[[#This Row],[Iran]]/'Cumulative Cases'!H7)*100</f>
        <v>6.9756071059922862</v>
      </c>
      <c r="I6" s="34">
        <f>(Table3[[#This Row],[Germany]]/'Cumulative Cases'!I7)*100</f>
        <v>0.28300644991443991</v>
      </c>
      <c r="J6" s="34">
        <f>(Table3[[#This Row],[South Korea]]/'Cumulative Cases'!J7)*100</f>
        <v>1.0974897840046702</v>
      </c>
      <c r="K6" s="34">
        <f>(Table3[[#This Row],[UK]]/'Cumulative Cases'!K7)*100</f>
        <v>5.0609530845954929</v>
      </c>
      <c r="L6" s="34">
        <f>(Table3[[#This Row],[Canada]]/'Cumulative Cases'!L7)*100</f>
        <v>1.2547051442910917</v>
      </c>
      <c r="M6" s="34">
        <f>(Table3[[#This Row],[India ]]/'Cumulative Cases'!M7)*100</f>
        <v>2.030456852791878</v>
      </c>
      <c r="N6" s="34">
        <f>(Table3[[#This Row],[Japan]]/'Cumulative Cases'!N7)*100</f>
        <v>3.4518828451882846</v>
      </c>
      <c r="O6" s="34">
        <f>(Table3[[#This Row],[Australia]]/'Cumulative Cases'!O7)*100</f>
        <v>0.84507042253521114</v>
      </c>
      <c r="P6" s="34">
        <f>(Table3[[#This Row],[Brazil]]/'Cumulative Cases'!P7)*100</f>
        <v>1.1214953271028036</v>
      </c>
      <c r="Q6" s="34">
        <f>(Table3[[#This Row],[Russia]]/'Cumulative Cases'!Q7)*100</f>
        <v>0.50251256281407031</v>
      </c>
      <c r="R6" s="34">
        <f>(Table3[[#This Row],[Turkey]]/'Cumulative Cases'!R7)*100</f>
        <v>1.5625</v>
      </c>
      <c r="S6" s="22"/>
    </row>
    <row r="7" spans="1:19" x14ac:dyDescent="0.3">
      <c r="A7" s="10">
        <f>(Global!F8/Global!D8)*100</f>
        <v>4.1926419901093963</v>
      </c>
      <c r="B7" s="2">
        <v>43910</v>
      </c>
      <c r="C7" s="34">
        <f>(Table3[[#This Row],[China]]/'Cumulative Cases'!C8)*100</f>
        <v>4.0122503920866421</v>
      </c>
      <c r="D7" s="34">
        <f>(Table3[[#This Row],[Italy]]/'Cumulative Cases'!D8)*100</f>
        <v>8.5748920695008621</v>
      </c>
      <c r="E7" s="34">
        <f>(Table3[[#This Row],[Spain]]/'Cumulative Cases'!E8)*100</f>
        <v>5.0999412110523226</v>
      </c>
      <c r="F7" s="34">
        <f>(Table3[[#This Row],[USA]]/'Cumulative Cases'!F8)*100</f>
        <v>1.3524167626902783</v>
      </c>
      <c r="G7" s="34">
        <f>(Table3[[#This Row],[France]]/'Cumulative Cases'!G8)*100</f>
        <v>3.3833560709413368</v>
      </c>
      <c r="H7" s="34">
        <f>(Table3[[#This Row],[Iran]]/'Cumulative Cases'!H8)*100</f>
        <v>7.2874288039056143</v>
      </c>
      <c r="I7" s="34">
        <f>(Table3[[#This Row],[Germany]]/'Cumulative Cases'!I8)*100</f>
        <v>0.26824577386375142</v>
      </c>
      <c r="J7" s="34">
        <f>(Table3[[#This Row],[South Korea]]/'Cumulative Cases'!J8)*100</f>
        <v>1.1558021266759131</v>
      </c>
      <c r="K7" s="34">
        <f>(Table3[[#This Row],[UK]]/'Cumulative Cases'!K8)*100</f>
        <v>5.6286326093606602</v>
      </c>
      <c r="L7" s="34">
        <f>(Table3[[#This Row],[Canada]]/'Cumulative Cases'!L8)*100</f>
        <v>1.3785790031813361</v>
      </c>
      <c r="M7" s="34">
        <f>(Table3[[#This Row],[India ]]/'Cumulative Cases'!M8)*100</f>
        <v>2.0080321285140563</v>
      </c>
      <c r="N7" s="34">
        <f>(Table3[[#This Row],[Japan]]/'Cumulative Cases'!N8)*100</f>
        <v>3.3596837944664033</v>
      </c>
      <c r="O7" s="34">
        <f>(Table3[[#This Row],[Australia]]/'Cumulative Cases'!O8)*100</f>
        <v>0.79908675799086759</v>
      </c>
      <c r="P7" s="34">
        <f>(Table3[[#This Row],[Brazil]]/'Cumulative Cases'!P8)*100</f>
        <v>1.0687022900763359</v>
      </c>
      <c r="Q7" s="34">
        <f>(Table3[[#This Row],[Russia]]/'Cumulative Cases'!Q8)*100</f>
        <v>0.39525691699604742</v>
      </c>
      <c r="R7" s="34">
        <f>(Table3[[#This Row],[Turkey]]/'Cumulative Cases'!R8)*100</f>
        <v>1.1142061281337048</v>
      </c>
      <c r="S7" s="22"/>
    </row>
    <row r="8" spans="1:19" x14ac:dyDescent="0.3">
      <c r="A8" s="10">
        <f>(Global!F9/Global!D9)*100</f>
        <v>4.2911383097480593</v>
      </c>
      <c r="B8" s="2">
        <v>43911</v>
      </c>
      <c r="C8" s="34">
        <f>(Table3[[#This Row],[China]]/'Cumulative Cases'!C9)*100</f>
        <v>4.0178240797886788</v>
      </c>
      <c r="D8" s="34">
        <f>(Table3[[#This Row],[Italy]]/'Cumulative Cases'!D9)*100</f>
        <v>9.0055619843965804</v>
      </c>
      <c r="E8" s="34">
        <f>(Table3[[#This Row],[Spain]]/'Cumulative Cases'!E9)*100</f>
        <v>5.4307558918578076</v>
      </c>
      <c r="F8" s="34">
        <f>(Table3[[#This Row],[USA]]/'Cumulative Cases'!F9)*100</f>
        <v>1.2740287219195967</v>
      </c>
      <c r="G8" s="34">
        <f>(Table3[[#This Row],[France]]/'Cumulative Cases'!G9)*100</f>
        <v>3.5387144758474909</v>
      </c>
      <c r="H8" s="34">
        <f>(Table3[[#This Row],[Iran]]/'Cumulative Cases'!H9)*100</f>
        <v>7.5497331392527904</v>
      </c>
      <c r="I8" s="34">
        <f>(Table3[[#This Row],[Germany]]/'Cumulative Cases'!I9)*100</f>
        <v>0.3404979782932539</v>
      </c>
      <c r="J8" s="34">
        <f>(Table3[[#This Row],[South Korea]]/'Cumulative Cases'!J9)*100</f>
        <v>1.1819524946016593</v>
      </c>
      <c r="K8" s="34">
        <f>(Table3[[#This Row],[UK]]/'Cumulative Cases'!K9)*100</f>
        <v>5.6034482758620694</v>
      </c>
      <c r="L8" s="34">
        <f>(Table3[[#This Row],[Canada]]/'Cumulative Cases'!L9)*100</f>
        <v>1.2205754141238012</v>
      </c>
      <c r="M8" s="34">
        <f>(Table3[[#This Row],[India ]]/'Cumulative Cases'!M9)*100</f>
        <v>1.5197568389057752</v>
      </c>
      <c r="N8" s="34">
        <f>(Table3[[#This Row],[Japan]]/'Cumulative Cases'!N9)*100</f>
        <v>3.4155597722960152</v>
      </c>
      <c r="O8" s="34">
        <f>(Table3[[#This Row],[Australia]]/'Cumulative Cases'!O9)*100</f>
        <v>0.65298507462686561</v>
      </c>
      <c r="P8" s="34">
        <f>(Table3[[#This Row],[Brazil]]/'Cumulative Cases'!P9)*100</f>
        <v>1.762977473065622</v>
      </c>
      <c r="Q8" s="34">
        <f>(Table3[[#This Row],[Russia]]/'Cumulative Cases'!Q9)*100</f>
        <v>0.32679738562091504</v>
      </c>
      <c r="R8" s="34">
        <f>(Table3[[#This Row],[Turkey]]/'Cumulative Cases'!R9)*100</f>
        <v>1.3432835820895521</v>
      </c>
      <c r="S8" s="22"/>
    </row>
    <row r="9" spans="1:19" x14ac:dyDescent="0.3">
      <c r="A9" s="10">
        <f>(Global!F10/Global!D10)*100</f>
        <v>4.3291406498359519</v>
      </c>
      <c r="B9" s="2">
        <v>43912</v>
      </c>
      <c r="C9" s="34">
        <f>(Table3[[#This Row],[China]]/'Cumulative Cases'!C10)*100</f>
        <v>4.0229459659511475</v>
      </c>
      <c r="D9" s="34">
        <f>(Table3[[#This Row],[Italy]]/'Cumulative Cases'!D10)*100</f>
        <v>9.2596976563292639</v>
      </c>
      <c r="E9" s="34">
        <f>(Table3[[#This Row],[Spain]]/'Cumulative Cases'!E10)*100</f>
        <v>6.1392161661364195</v>
      </c>
      <c r="F9" s="34">
        <f>(Table3[[#This Row],[USA]]/'Cumulative Cases'!F10)*100</f>
        <v>1.1920368281454834</v>
      </c>
      <c r="G9" s="34">
        <f>(Table3[[#This Row],[France]]/'Cumulative Cases'!G10)*100</f>
        <v>3.8868524794245793</v>
      </c>
      <c r="H9" s="34">
        <f>(Table3[[#This Row],[Iran]]/'Cumulative Cases'!H10)*100</f>
        <v>7.7872261761715498</v>
      </c>
      <c r="I9" s="34">
        <f>(Table3[[#This Row],[Germany]]/'Cumulative Cases'!I10)*100</f>
        <v>0.34133450781766134</v>
      </c>
      <c r="J9" s="34">
        <f>(Table3[[#This Row],[South Korea]]/'Cumulative Cases'!J10)*100</f>
        <v>1.2251320669888728</v>
      </c>
      <c r="K9" s="34">
        <f>(Table3[[#This Row],[UK]]/'Cumulative Cases'!K10)*100</f>
        <v>5.5998405739338386</v>
      </c>
      <c r="L9" s="34">
        <f>(Table3[[#This Row],[Canada]]/'Cumulative Cases'!L10)*100</f>
        <v>1.4440433212996391</v>
      </c>
      <c r="M9" s="34">
        <f>(Table3[[#This Row],[India ]]/'Cumulative Cases'!M10)*100</f>
        <v>1.7902813299232736</v>
      </c>
      <c r="N9" s="34">
        <f>(Table3[[#This Row],[Japan]]/'Cumulative Cases'!N10)*100</f>
        <v>3.7238873751135335</v>
      </c>
      <c r="O9" s="34">
        <f>(Table3[[#This Row],[Australia]]/'Cumulative Cases'!O10)*100</f>
        <v>0.51736881005173685</v>
      </c>
      <c r="P9" s="34">
        <f>(Table3[[#This Row],[Brazil]]/'Cumulative Cases'!P10)*100</f>
        <v>1.4888337468982631</v>
      </c>
      <c r="Q9" s="34">
        <f>(Table3[[#This Row],[Russia]]/'Cumulative Cases'!Q10)*100</f>
        <v>0.27247956403269752</v>
      </c>
      <c r="R9" s="34">
        <f>(Table3[[#This Row],[Turkey]]/'Cumulative Cases'!R10)*100</f>
        <v>2.2175290390707496</v>
      </c>
      <c r="S9" s="22"/>
    </row>
    <row r="10" spans="1:19" x14ac:dyDescent="0.3">
      <c r="A10" s="10">
        <f>(Global!F11/Global!D11)*100</f>
        <v>4.3718738889838766</v>
      </c>
      <c r="B10" s="2">
        <v>43913</v>
      </c>
      <c r="C10" s="34">
        <f>(Table3[[#This Row],[China]]/'Cumulative Cases'!C11)*100</f>
        <v>4.0312638690270717</v>
      </c>
      <c r="D10" s="34">
        <f>(Table3[[#This Row],[Italy]]/'Cumulative Cases'!D11)*100</f>
        <v>9.507571017394568</v>
      </c>
      <c r="E10" s="34">
        <f>(Table3[[#This Row],[Spain]]/'Cumulative Cases'!E11)*100</f>
        <v>6.6668681434917945</v>
      </c>
      <c r="F10" s="34">
        <f>(Table3[[#This Row],[USA]]/'Cumulative Cases'!F11)*100</f>
        <v>1.1780422637843089</v>
      </c>
      <c r="G10" s="34">
        <f>(Table3[[#This Row],[France]]/'Cumulative Cases'!G11)*100</f>
        <v>4.0385882916891367</v>
      </c>
      <c r="H10" s="34">
        <f>(Table3[[#This Row],[Iran]]/'Cumulative Cases'!H11)*100</f>
        <v>7.8615124300403485</v>
      </c>
      <c r="I10" s="34">
        <f>(Table3[[#This Row],[Germany]]/'Cumulative Cases'!I11)*100</f>
        <v>0.3967221644120707</v>
      </c>
      <c r="J10" s="34">
        <f>(Table3[[#This Row],[South Korea]]/'Cumulative Cases'!J11)*100</f>
        <v>1.3168173194955919</v>
      </c>
      <c r="K10" s="34">
        <f>(Table3[[#This Row],[UK]]/'Cumulative Cases'!K11)*100</f>
        <v>5.6673997631534423</v>
      </c>
      <c r="L10" s="34">
        <f>(Table3[[#This Row],[Canada]]/'Cumulative Cases'!L11)*100</f>
        <v>1.3435700575815739</v>
      </c>
      <c r="M10" s="34">
        <f>(Table3[[#This Row],[India ]]/'Cumulative Cases'!M11)*100</f>
        <v>2.0161290322580645</v>
      </c>
      <c r="N10" s="34">
        <f>(Table3[[#This Row],[Japan]]/'Cumulative Cases'!N11)*100</f>
        <v>3.690685413005272</v>
      </c>
      <c r="O10" s="34">
        <f>(Table3[[#This Row],[Australia]]/'Cumulative Cases'!O11)*100</f>
        <v>0.40768782760629008</v>
      </c>
      <c r="P10" s="34">
        <f>(Table3[[#This Row],[Brazil]]/'Cumulative Cases'!P11)*100</f>
        <v>1.5346838551258442</v>
      </c>
      <c r="Q10" s="34">
        <f>(Table3[[#This Row],[Russia]]/'Cumulative Cases'!Q11)*100</f>
        <v>0.22831050228310501</v>
      </c>
      <c r="R10" s="34">
        <f>(Table3[[#This Row],[Turkey]]/'Cumulative Cases'!R11)*100</f>
        <v>2.4271844660194173</v>
      </c>
      <c r="S10" s="22"/>
    </row>
    <row r="11" spans="1:19" x14ac:dyDescent="0.3">
      <c r="A11" s="10">
        <f>(Global!F12/Global!D12)*100</f>
        <v>4.4614433664706441</v>
      </c>
      <c r="B11" s="2">
        <v>43914</v>
      </c>
      <c r="C11" s="34">
        <f>(Table3[[#This Row],[China]]/'Cumulative Cases'!C12)*100</f>
        <v>4.0367085489036709</v>
      </c>
      <c r="D11" s="34">
        <f>(Table3[[#This Row],[Italy]]/'Cumulative Cases'!D12)*100</f>
        <v>9.8589106048340458</v>
      </c>
      <c r="E11" s="34">
        <f>(Table3[[#This Row],[Spain]]/'Cumulative Cases'!E12)*100</f>
        <v>7.0571630204657732</v>
      </c>
      <c r="F11" s="34">
        <f>(Table3[[#This Row],[USA]]/'Cumulative Cases'!F12)*100</f>
        <v>1.2301547678482276</v>
      </c>
      <c r="G11" s="34">
        <f>(Table3[[#This Row],[France]]/'Cumulative Cases'!G12)*100</f>
        <v>4.3311845286059629</v>
      </c>
      <c r="H11" s="34">
        <f>(Table3[[#This Row],[Iran]]/'Cumulative Cases'!H12)*100</f>
        <v>7.7949296682922897</v>
      </c>
      <c r="I11" s="34">
        <f>(Table3[[#This Row],[Germany]]/'Cumulative Cases'!I12)*100</f>
        <v>0.46965209847736994</v>
      </c>
      <c r="J11" s="34">
        <f>(Table3[[#This Row],[South Korea]]/'Cumulative Cases'!J12)*100</f>
        <v>1.3832023901737303</v>
      </c>
      <c r="K11" s="34">
        <f>(Table3[[#This Row],[UK]]/'Cumulative Cases'!K12)*100</f>
        <v>5.2247121455986134</v>
      </c>
      <c r="L11" s="34">
        <f>(Table3[[#This Row],[Canada]]/'Cumulative Cases'!L12)*100</f>
        <v>1.188843164151806</v>
      </c>
      <c r="M11" s="34">
        <f>(Table3[[#This Row],[India ]]/'Cumulative Cases'!M12)*100</f>
        <v>1.8148820326678767</v>
      </c>
      <c r="N11" s="34">
        <f>(Table3[[#This Row],[Japan]]/'Cumulative Cases'!N12)*100</f>
        <v>3.556658395368073</v>
      </c>
      <c r="O11" s="34">
        <f>(Table3[[#This Row],[Australia]]/'Cumulative Cases'!O12)*100</f>
        <v>0.37313432835820892</v>
      </c>
      <c r="P11" s="34">
        <f>(Table3[[#This Row],[Brazil]]/'Cumulative Cases'!P12)*100</f>
        <v>1.7171717171717171</v>
      </c>
      <c r="Q11" s="34">
        <f>(Table3[[#This Row],[Russia]]/'Cumulative Cases'!Q12)*100</f>
        <v>0.20202020202020202</v>
      </c>
      <c r="R11" s="34">
        <f>(Table3[[#This Row],[Turkey]]/'Cumulative Cases'!R12)*100</f>
        <v>2.4198822759973839</v>
      </c>
      <c r="S11" s="22"/>
    </row>
    <row r="12" spans="1:19" x14ac:dyDescent="0.3">
      <c r="A12" s="10">
        <f>(Global!F13/Global!D13)*100</f>
        <v>4.5378429360955757</v>
      </c>
      <c r="B12" s="2">
        <v>43915</v>
      </c>
      <c r="C12" s="34">
        <f>(Table3[[#This Row],[China]]/'Cumulative Cases'!C13)*100</f>
        <v>4.0395956710702894</v>
      </c>
      <c r="D12" s="34">
        <f>(Table3[[#This Row],[Italy]]/'Cumulative Cases'!D13)*100</f>
        <v>10.025923352397243</v>
      </c>
      <c r="E12" s="35">
        <f>(Table3[[#This Row],[Spain]]/'Cumulative Cases'!E13)*100</f>
        <v>7.3219911783238816</v>
      </c>
      <c r="F12" s="35">
        <f>(Table3[[#This Row],[USA]]/'Cumulative Cases'!F13)*100</f>
        <v>1.3754448990453381</v>
      </c>
      <c r="G12" s="35">
        <f>(Table3[[#This Row],[France]]/'Cumulative Cases'!G13)*100</f>
        <v>4.8556546305288251</v>
      </c>
      <c r="H12" s="35">
        <f>(Table3[[#This Row],[Iran]]/'Cumulative Cases'!H13)*100</f>
        <v>7.6707168445544189</v>
      </c>
      <c r="I12" s="35">
        <f>(Table3[[#This Row],[Germany]]/'Cumulative Cases'!I13)*100</f>
        <v>0.51594992404798079</v>
      </c>
      <c r="J12" s="35">
        <f>(Table3[[#This Row],[South Korea]]/'Cumulative Cases'!J13)*100</f>
        <v>1.4337309839115682</v>
      </c>
      <c r="K12" s="35">
        <f>(Table3[[#This Row],[UK]]/'Cumulative Cases'!K13)*100</f>
        <v>5.360901324749288</v>
      </c>
      <c r="L12" s="35">
        <f>(Table3[[#This Row],[Canada]]/'Cumulative Cases'!L13)*100</f>
        <v>0.95791994526171742</v>
      </c>
      <c r="M12" s="35">
        <f>(Table3[[#This Row],[India ]]/'Cumulative Cases'!M13)*100</f>
        <v>1.8151815181518154</v>
      </c>
      <c r="N12" s="35">
        <f>(Table3[[#This Row],[Japan]]/'Cumulative Cases'!N13)*100</f>
        <v>3.4642032332563506</v>
      </c>
      <c r="O12" s="35">
        <f>(Table3[[#This Row],[Australia]]/'Cumulative Cases'!O13)*100</f>
        <v>0.37021801727684078</v>
      </c>
      <c r="P12" s="35">
        <f>(Table3[[#This Row],[Brazil]]/'Cumulative Cases'!P13)*100</f>
        <v>2.0668425681618294</v>
      </c>
      <c r="Q12" s="34">
        <f>(Table3[[#This Row],[Russia]]/'Cumulative Cases'!Q13)*100</f>
        <v>0.303951367781155</v>
      </c>
      <c r="R12" s="34">
        <f>(Table3[[#This Row],[Turkey]]/'Cumulative Cases'!R13)*100</f>
        <v>2.3504273504273505</v>
      </c>
      <c r="S12" s="22"/>
    </row>
    <row r="13" spans="1:19" x14ac:dyDescent="0.3">
      <c r="A13" s="10">
        <f>(Global!F14/Global!D14)*100</f>
        <v>4.5305168377038569</v>
      </c>
      <c r="B13" s="2">
        <v>43916</v>
      </c>
      <c r="C13" s="34">
        <f>(Table3[[#This Row],[China]]/'Cumulative Cases'!C14)*100</f>
        <v>4.0431001611335935</v>
      </c>
      <c r="D13" s="34">
        <f>(Table3[[#This Row],[Italy]]/'Cumulative Cases'!D14)*100</f>
        <v>10.193698891908324</v>
      </c>
      <c r="E13" s="34">
        <f>(Table3[[#This Row],[Spain]]/'Cumulative Cases'!E14)*100</f>
        <v>7.3758385678950837</v>
      </c>
      <c r="F13" s="34">
        <f>(Table3[[#This Row],[USA]]/'Cumulative Cases'!F14)*100</f>
        <v>1.4096049827897066</v>
      </c>
      <c r="G13" s="34">
        <f>(Table3[[#This Row],[France]]/'Cumulative Cases'!G14)*100</f>
        <v>5.8171840164637283</v>
      </c>
      <c r="H13" s="34">
        <f>(Table3[[#This Row],[Iran]]/'Cumulative Cases'!H14)*100</f>
        <v>7.5970890294497719</v>
      </c>
      <c r="I13" s="34">
        <f>(Table3[[#This Row],[Germany]]/'Cumulative Cases'!I14)*100</f>
        <v>0.58287876121766669</v>
      </c>
      <c r="J13" s="34">
        <f>(Table3[[#This Row],[South Korea]]/'Cumulative Cases'!J14)*100</f>
        <v>1.4717021967319555</v>
      </c>
      <c r="K13" s="34">
        <f>(Table3[[#This Row],[UK]]/'Cumulative Cases'!K14)*100</f>
        <v>4.9579687768056271</v>
      </c>
      <c r="L13" s="34">
        <f>(Table3[[#This Row],[Canada]]/'Cumulative Cases'!L14)*100</f>
        <v>1.0033444816053512</v>
      </c>
      <c r="M13" s="34">
        <f>(Table3[[#This Row],[India ]]/'Cumulative Cases'!M14)*100</f>
        <v>2.1857923497267762</v>
      </c>
      <c r="N13" s="34">
        <f>(Table3[[#This Row],[Japan]]/'Cumulative Cases'!N14)*100</f>
        <v>3.354746609564597</v>
      </c>
      <c r="O13" s="34">
        <f>(Table3[[#This Row],[Australia]]/'Cumulative Cases'!O14)*100</f>
        <v>0.46263345195729533</v>
      </c>
      <c r="P13" s="34">
        <f>(Table3[[#This Row],[Brazil]]/'Cumulative Cases'!P14)*100</f>
        <v>2.4128686327077746</v>
      </c>
      <c r="Q13" s="34">
        <f>(Table3[[#This Row],[Russia]]/'Cumulative Cases'!Q14)*100</f>
        <v>0.35714285714285715</v>
      </c>
      <c r="R13" s="34">
        <f>(Table3[[#This Row],[Turkey]]/'Cumulative Cases'!R14)*100</f>
        <v>2.4249897246198109</v>
      </c>
      <c r="S13" s="22"/>
    </row>
    <row r="14" spans="1:19" x14ac:dyDescent="0.3">
      <c r="A14" s="10">
        <f>(Global!F15/Global!D15)*100</f>
        <v>4.59434942635799</v>
      </c>
      <c r="B14" s="2">
        <v>43917</v>
      </c>
      <c r="C14" s="34">
        <f>(Table3[[#This Row],[China]]/'Cumulative Cases'!C15)*100</f>
        <v>4.046960476980761</v>
      </c>
      <c r="D14" s="34">
        <f>(Table3[[#This Row],[Italy]]/'Cumulative Cases'!D15)*100</f>
        <v>10.559781729057319</v>
      </c>
      <c r="E14" s="34">
        <f>(Table3[[#This Row],[Spain]]/'Cumulative Cases'!E15)*100</f>
        <v>7.7022744657269078</v>
      </c>
      <c r="F14" s="34">
        <f>(Table3[[#This Row],[USA]]/'Cumulative Cases'!F15)*100</f>
        <v>1.5262884356339028</v>
      </c>
      <c r="G14" s="34">
        <f>(Table3[[#This Row],[France]]/'Cumulative Cases'!G15)*100</f>
        <v>5.7314724071508225</v>
      </c>
      <c r="H14" s="34">
        <f>(Table3[[#This Row],[Iran]]/'Cumulative Cases'!H15)*100</f>
        <v>7.3549424718545104</v>
      </c>
      <c r="I14" s="34">
        <f>(Table3[[#This Row],[Germany]]/'Cumulative Cases'!I15)*100</f>
        <v>0.61608300907911806</v>
      </c>
      <c r="J14" s="34">
        <f>(Table3[[#This Row],[South Korea]]/'Cumulative Cases'!J15)*100</f>
        <v>1.5109301328761251</v>
      </c>
      <c r="K14" s="34">
        <f>(Table3[[#This Row],[UK]]/'Cumulative Cases'!K15)*100</f>
        <v>5.3495652173913042</v>
      </c>
      <c r="L14" s="34">
        <f>(Table3[[#This Row],[Canada]]/'Cumulative Cases'!L15)*100</f>
        <v>1.0516252390057361</v>
      </c>
      <c r="M14" s="34">
        <f>(Table3[[#This Row],[India ]]/'Cumulative Cases'!M15)*100</f>
        <v>2.254791431792559</v>
      </c>
      <c r="N14" s="34">
        <f>(Table3[[#This Row],[Japan]]/'Cumulative Cases'!N15)*100</f>
        <v>3.3574720210664912</v>
      </c>
      <c r="O14" s="34">
        <f>(Table3[[#This Row],[Australia]]/'Cumulative Cases'!O15)*100</f>
        <v>0.4088050314465409</v>
      </c>
      <c r="P14" s="34">
        <f>(Table3[[#This Row],[Brazil]]/'Cumulative Cases'!P15)*100</f>
        <v>2.5437727122563594</v>
      </c>
      <c r="Q14" s="34">
        <f>(Table3[[#This Row],[Russia]]/'Cumulative Cases'!Q15)*100</f>
        <v>0.38610038610038611</v>
      </c>
      <c r="R14" s="34">
        <f>(Table3[[#This Row],[Turkey]]/'Cumulative Cases'!R15)*100</f>
        <v>1.6146016146016147</v>
      </c>
      <c r="S14" s="22"/>
    </row>
    <row r="15" spans="1:19" x14ac:dyDescent="0.3">
      <c r="A15" s="10">
        <f>(Global!F16/Global!D16)*100</f>
        <v>4.6488924953326096</v>
      </c>
      <c r="B15" s="2">
        <v>43918</v>
      </c>
      <c r="C15" s="34">
        <f>(Table3[[#This Row],[China]]/'Cumulative Cases'!C16)*100</f>
        <v>4.0478618198793628</v>
      </c>
      <c r="D15" s="34">
        <f>(Table3[[#This Row],[Italy]]/'Cumulative Cases'!D16)*100</f>
        <v>10.838956657150273</v>
      </c>
      <c r="E15" s="34">
        <f>(Table3[[#This Row],[Spain]]/'Cumulative Cases'!E16)*100</f>
        <v>8.0441793193173794</v>
      </c>
      <c r="F15" s="34">
        <f>(Table3[[#This Row],[USA]]/'Cumulative Cases'!F16)*100</f>
        <v>1.6336401120409194</v>
      </c>
      <c r="G15" s="34">
        <f>(Table3[[#This Row],[France]]/'Cumulative Cases'!G16)*100</f>
        <v>5.9641255605381165</v>
      </c>
      <c r="H15" s="34">
        <f>(Table3[[#This Row],[Iran]]/'Cumulative Cases'!H16)*100</f>
        <v>7.1085630366018977</v>
      </c>
      <c r="I15" s="34">
        <f>(Table3[[#This Row],[Germany]]/'Cumulative Cases'!I16)*100</f>
        <v>0.7188356286253158</v>
      </c>
      <c r="J15" s="34">
        <f>(Table3[[#This Row],[South Korea]]/'Cumulative Cases'!J16)*100</f>
        <v>1.6037138636843216</v>
      </c>
      <c r="K15" s="34">
        <f>(Table3[[#This Row],[UK]]/'Cumulative Cases'!K16)*100</f>
        <v>5.8898329576325068</v>
      </c>
      <c r="L15" s="34">
        <f>(Table3[[#This Row],[Canada]]/'Cumulative Cases'!L16)*100</f>
        <v>1.0305483989694517</v>
      </c>
      <c r="M15" s="34">
        <f>(Table3[[#This Row],[India ]]/'Cumulative Cases'!M16)*100</f>
        <v>2.1436227224008575</v>
      </c>
      <c r="N15" s="34">
        <f>(Table3[[#This Row],[Japan]]/'Cumulative Cases'!N16)*100</f>
        <v>3.1358885017421603</v>
      </c>
      <c r="O15" s="34">
        <f>(Table3[[#This Row],[Australia]]/'Cumulative Cases'!O16)*100</f>
        <v>0.38461538461538464</v>
      </c>
      <c r="P15" s="34">
        <f>(Table3[[#This Row],[Brazil]]/'Cumulative Cases'!P16)*100</f>
        <v>2.6508742244782857</v>
      </c>
      <c r="Q15" s="34">
        <f>(Table3[[#This Row],[Russia]]/'Cumulative Cases'!Q16)*100</f>
        <v>0.55379746835443033</v>
      </c>
      <c r="R15" s="34">
        <f>(Table3[[#This Row],[Turkey]]/'Cumulative Cases'!R16)*100</f>
        <v>1.4590651175358011</v>
      </c>
      <c r="S15" s="22"/>
    </row>
    <row r="16" spans="1:19" x14ac:dyDescent="0.3">
      <c r="A16" s="10">
        <f>(Global!F17/Global!D17)*100</f>
        <v>4.7326225684703642</v>
      </c>
      <c r="B16" s="2">
        <v>43919</v>
      </c>
      <c r="C16" s="34">
        <f>(Table3[[#This Row],[China]]/'Cumulative Cases'!C17)*100</f>
        <v>4.0518141076800296</v>
      </c>
      <c r="D16" s="34">
        <f>(Table3[[#This Row],[Italy]]/'Cumulative Cases'!D17)*100</f>
        <v>11.033995639222431</v>
      </c>
      <c r="E16" s="34">
        <f>(Table3[[#This Row],[Spain]]/'Cumulative Cases'!E17)*100</f>
        <v>8.3833551187197806</v>
      </c>
      <c r="F16" s="34">
        <f>(Table3[[#This Row],[USA]]/'Cumulative Cases'!F17)*100</f>
        <v>1.7672703644097891</v>
      </c>
      <c r="G16" s="34">
        <f>(Table3[[#This Row],[France]]/'Cumulative Cases'!G17)*100</f>
        <v>6.1583499667332005</v>
      </c>
      <c r="H16" s="34">
        <f>(Table3[[#This Row],[Iran]]/'Cumulative Cases'!H17)*100</f>
        <v>6.8913310188206429</v>
      </c>
      <c r="I16" s="34">
        <f>(Table3[[#This Row],[Germany]]/'Cumulative Cases'!I17)*100</f>
        <v>0.82319432325194697</v>
      </c>
      <c r="J16" s="34">
        <f>(Table3[[#This Row],[South Korea]]/'Cumulative Cases'!J17)*100</f>
        <v>1.6487530001043516</v>
      </c>
      <c r="K16" s="34">
        <f>(Table3[[#This Row],[UK]]/'Cumulative Cases'!K17)*100</f>
        <v>6.3261960864665507</v>
      </c>
      <c r="L16" s="34">
        <f>(Table3[[#This Row],[Canada]]/'Cumulative Cases'!L17)*100</f>
        <v>1.0873258579680598</v>
      </c>
      <c r="M16" s="34">
        <f>(Table3[[#This Row],[India ]]/'Cumulative Cases'!M17)*100</f>
        <v>2.3957409050576755</v>
      </c>
      <c r="N16" s="34">
        <f>(Table3[[#This Row],[Japan]]/'Cumulative Cases'!N17)*100</f>
        <v>2.9520295202952029</v>
      </c>
      <c r="O16" s="34">
        <f>(Table3[[#This Row],[Australia]]/'Cumulative Cases'!O17)*100</f>
        <v>0.4020100502512563</v>
      </c>
      <c r="P16" s="34">
        <f>(Table3[[#This Row],[Brazil]]/'Cumulative Cases'!P17)*100</f>
        <v>2.9206190713929105</v>
      </c>
      <c r="Q16" s="34">
        <f>(Table3[[#This Row],[Russia]]/'Cumulative Cases'!Q17)*100</f>
        <v>0.58670143415906129</v>
      </c>
      <c r="R16" s="34">
        <f>(Table3[[#This Row],[Turkey]]/'Cumulative Cases'!R17)*100</f>
        <v>1.421286752739503</v>
      </c>
      <c r="S16" s="22"/>
    </row>
    <row r="17" spans="1:19" x14ac:dyDescent="0.3">
      <c r="A17" s="10">
        <f>(Global!F18/Global!D18)*100</f>
        <v>4.8206965174129355</v>
      </c>
      <c r="B17" s="2">
        <v>43920</v>
      </c>
      <c r="C17" s="34">
        <f>(Table3[[#This Row],[China]]/'Cumulative Cases'!C18)*100</f>
        <v>4.0550325850832731</v>
      </c>
      <c r="D17" s="34">
        <f>(Table3[[#This Row],[Italy]]/'Cumulative Cases'!D18)*100</f>
        <v>11.392877854116907</v>
      </c>
      <c r="E17" s="34">
        <f>(Table3[[#This Row],[Spain]]/'Cumulative Cases'!E18)*100</f>
        <v>8.7137172971513746</v>
      </c>
      <c r="F17" s="34">
        <f>(Table3[[#This Row],[USA]]/'Cumulative Cases'!F18)*100</f>
        <v>1.7708100643746318</v>
      </c>
      <c r="G17" s="34">
        <f>(Table3[[#This Row],[France]]/'Cumulative Cases'!G18)*100</f>
        <v>6.4867824961417835</v>
      </c>
      <c r="H17" s="34">
        <f>(Table3[[#This Row],[Iran]]/'Cumulative Cases'!H18)*100</f>
        <v>6.6441739968670923</v>
      </c>
      <c r="I17" s="34">
        <f>(Table3[[#This Row],[Germany]]/'Cumulative Cases'!I18)*100</f>
        <v>0.93069429794626801</v>
      </c>
      <c r="J17" s="34">
        <f>(Table3[[#This Row],[South Korea]]/'Cumulative Cases'!J18)*100</f>
        <v>1.6768450470965739</v>
      </c>
      <c r="K17" s="34">
        <f>(Table3[[#This Row],[UK]]/'Cumulative Cases'!K18)*100</f>
        <v>6.3592430332866625</v>
      </c>
      <c r="L17" s="34">
        <f>(Table3[[#This Row],[Canada]]/'Cumulative Cases'!L18)*100</f>
        <v>1.0043471743366812</v>
      </c>
      <c r="M17" s="34">
        <f>(Table3[[#This Row],[India ]]/'Cumulative Cases'!M18)*100</f>
        <v>2.9776674937965262</v>
      </c>
      <c r="N17" s="34">
        <f>(Table3[[#This Row],[Japan]]/'Cumulative Cases'!N18)*100</f>
        <v>2.9352226720647772</v>
      </c>
      <c r="O17" s="34">
        <f>(Table3[[#This Row],[Australia]]/'Cumulative Cases'!O18)*100</f>
        <v>0.42402826855123671</v>
      </c>
      <c r="P17" s="34">
        <f>(Table3[[#This Row],[Brazil]]/'Cumulative Cases'!P18)*100</f>
        <v>3.225806451612903</v>
      </c>
      <c r="Q17" s="34">
        <f>(Table3[[#This Row],[Russia]]/'Cumulative Cases'!Q18)*100</f>
        <v>0.49019607843137253</v>
      </c>
      <c r="R17" s="34">
        <f>(Table3[[#This Row],[Turkey]]/'Cumulative Cases'!R18)*100</f>
        <v>1.5516763646439458</v>
      </c>
      <c r="S17" s="22"/>
    </row>
    <row r="18" spans="1:19" x14ac:dyDescent="0.3">
      <c r="A18" s="10">
        <f>(Global!F19/Global!D19)*100</f>
        <v>4.9196556204936872</v>
      </c>
      <c r="B18" s="2">
        <v>43921</v>
      </c>
      <c r="C18" s="34">
        <f>(Table3[[#This Row],[China]]/'Cumulative Cases'!C19)*100</f>
        <v>4.0540209018203228</v>
      </c>
      <c r="D18" s="34">
        <f>(Table3[[#This Row],[Italy]]/'Cumulative Cases'!D19)*100</f>
        <v>11.747580157289777</v>
      </c>
      <c r="E18" s="34">
        <f>(Table3[[#This Row],[Spain]]/'Cumulative Cases'!E19)*100</f>
        <v>8.7118219075613421</v>
      </c>
      <c r="F18" s="34">
        <f>(Table3[[#This Row],[USA]]/'Cumulative Cases'!F19)*100</f>
        <v>1.9437111229449688</v>
      </c>
      <c r="G18" s="34">
        <f>(Table3[[#This Row],[France]]/'Cumulative Cases'!G19)*100</f>
        <v>6.787878787878789</v>
      </c>
      <c r="H18" s="34">
        <f>(Table3[[#This Row],[Iran]]/'Cumulative Cases'!H19)*100</f>
        <v>6.4968838272878084</v>
      </c>
      <c r="I18" s="34">
        <f>(Table3[[#This Row],[Germany]]/'Cumulative Cases'!I19)*100</f>
        <v>1.0456287305725316</v>
      </c>
      <c r="J18" s="34">
        <f>(Table3[[#This Row],[South Korea]]/'Cumulative Cases'!J19)*100</f>
        <v>1.6860821581851624</v>
      </c>
      <c r="K18" s="34">
        <f>(Table3[[#This Row],[UK]]/'Cumulative Cases'!K19)*100</f>
        <v>7.1133200795228628</v>
      </c>
      <c r="L18" s="34">
        <f>(Table3[[#This Row],[Canada]]/'Cumulative Cases'!L19)*100</f>
        <v>1.2309339042012308</v>
      </c>
      <c r="M18" s="34">
        <f>(Table3[[#This Row],[India ]]/'Cumulative Cases'!M19)*100</f>
        <v>2.9120198265179678</v>
      </c>
      <c r="N18" s="34">
        <f>(Table3[[#This Row],[Japan]]/'Cumulative Cases'!N19)*100</f>
        <v>2.6903784769721844</v>
      </c>
      <c r="O18" s="34">
        <f>(Table3[[#This Row],[Australia]]/'Cumulative Cases'!O19)*100</f>
        <v>0.41657531243148432</v>
      </c>
      <c r="P18" s="34">
        <f>(Table3[[#This Row],[Brazil]]/'Cumulative Cases'!P19)*100</f>
        <v>3.5630965005302224</v>
      </c>
      <c r="Q18" s="34">
        <f>(Table3[[#This Row],[Russia]]/'Cumulative Cases'!Q19)*100</f>
        <v>0.72742832691484804</v>
      </c>
      <c r="R18" s="34">
        <f>(Table3[[#This Row],[Turkey]]/'Cumulative Cases'!R19)*100</f>
        <v>1.5815534698100657</v>
      </c>
      <c r="S18" s="22"/>
    </row>
    <row r="19" spans="1:19" x14ac:dyDescent="0.3">
      <c r="A19" s="10">
        <f>(Global!F20/Global!D20)*100</f>
        <v>4.9963249429571999</v>
      </c>
      <c r="B19" s="2">
        <v>43922</v>
      </c>
      <c r="C19" s="34">
        <f>(Table3[[#This Row],[China]]/'Cumulative Cases'!C20)*100</f>
        <v>4.0610132914807</v>
      </c>
      <c r="D19" s="34">
        <f>(Table3[[#This Row],[Italy]]/'Cumulative Cases'!D20)*100</f>
        <v>11.897010147050842</v>
      </c>
      <c r="E19" s="34">
        <f>(Table3[[#This Row],[Spain]]/'Cumulative Cases'!E20)*100</f>
        <v>8.8636719667893793</v>
      </c>
      <c r="F19" s="34">
        <f>(Table3[[#This Row],[USA]]/'Cumulative Cases'!F20)*100</f>
        <v>2.2025400417487662</v>
      </c>
      <c r="G19" s="34">
        <f>(Table3[[#This Row],[France]]/'Cumulative Cases'!G20)*100</f>
        <v>6.7583640270104359</v>
      </c>
      <c r="H19" s="34">
        <f>(Table3[[#This Row],[Iran]]/'Cumulative Cases'!H20)*100</f>
        <v>6.3790893618809488</v>
      </c>
      <c r="I19" s="34">
        <f>(Table3[[#This Row],[Germany]]/'Cumulative Cases'!I20)*100</f>
        <v>1.139215813772027</v>
      </c>
      <c r="J19" s="34">
        <f>(Table3[[#This Row],[South Korea]]/'Cumulative Cases'!J20)*100</f>
        <v>1.7093152624658641</v>
      </c>
      <c r="K19" s="34">
        <f>(Table3[[#This Row],[UK]]/'Cumulative Cases'!K20)*100</f>
        <v>7.9799145009160615</v>
      </c>
      <c r="L19" s="34">
        <f>(Table3[[#This Row],[Canada]]/'Cumulative Cases'!L20)*100</f>
        <v>1.1381599747075559</v>
      </c>
      <c r="M19" s="34">
        <f>(Table3[[#This Row],[India ]]/'Cumulative Cases'!M20)*100</f>
        <v>2.7335984095427435</v>
      </c>
      <c r="N19" s="34">
        <f>(Table3[[#This Row],[Japan]]/'Cumulative Cases'!N20)*100</f>
        <v>2.7666399358460305</v>
      </c>
      <c r="O19" s="34">
        <f>(Table3[[#This Row],[Australia]]/'Cumulative Cases'!O20)*100</f>
        <v>0.43174342105263164</v>
      </c>
      <c r="P19" s="34">
        <f>(Table3[[#This Row],[Brazil]]/'Cumulative Cases'!P20)*100</f>
        <v>3.4779672463278746</v>
      </c>
      <c r="Q19" s="34">
        <f>(Table3[[#This Row],[Russia]]/'Cumulative Cases'!Q20)*100</f>
        <v>0.86424198775657179</v>
      </c>
      <c r="R19" s="34">
        <f>(Table3[[#This Row],[Turkey]]/'Cumulative Cases'!R20)*100</f>
        <v>1.7666943044837045</v>
      </c>
      <c r="S19" s="22"/>
    </row>
    <row r="20" spans="1:19" x14ac:dyDescent="0.3">
      <c r="A20" s="10">
        <f>(Global!F21/Global!D21)*100</f>
        <v>5.1167971101745939</v>
      </c>
      <c r="B20" s="2">
        <v>43923</v>
      </c>
      <c r="C20" s="34">
        <f>(Table3[[#This Row],[China]]/'Cumulative Cases'!C21)*100</f>
        <v>4.0666748376026476</v>
      </c>
      <c r="D20" s="34">
        <f>(Table3[[#This Row],[Italy]]/'Cumulative Cases'!D21)*100</f>
        <v>12.074590860970828</v>
      </c>
      <c r="E20" s="34">
        <f>(Table3[[#This Row],[Spain]]/'Cumulative Cases'!E21)*100</f>
        <v>9.1583664435131258</v>
      </c>
      <c r="F20" s="34">
        <f>(Table3[[#This Row],[USA]]/'Cumulative Cases'!F21)*100</f>
        <v>2.4473242588103674</v>
      </c>
      <c r="G20" s="34">
        <f>(Table3[[#This Row],[France]]/'Cumulative Cases'!G21)*100</f>
        <v>7.0750495709698367</v>
      </c>
      <c r="H20" s="34">
        <f>(Table3[[#This Row],[Iran]]/'Cumulative Cases'!H21)*100</f>
        <v>6.2613933581675525</v>
      </c>
      <c r="I20" s="34">
        <f>(Table3[[#This Row],[Germany]]/'Cumulative Cases'!I21)*100</f>
        <v>1.2684231899290543</v>
      </c>
      <c r="J20" s="34">
        <f>(Table3[[#This Row],[South Korea]]/'Cumulative Cases'!J21)*100</f>
        <v>1.7341619887730555</v>
      </c>
      <c r="K20" s="34">
        <f>(Table3[[#This Row],[UK]]/'Cumulative Cases'!K21)*100</f>
        <v>8.6630286493860851</v>
      </c>
      <c r="L20" s="34">
        <f>(Table3[[#This Row],[Canada]]/'Cumulative Cases'!L21)*100</f>
        <v>1.2106975063245393</v>
      </c>
      <c r="M20" s="34">
        <f>(Table3[[#This Row],[India ]]/'Cumulative Cases'!M21)*100</f>
        <v>2.766798418972332</v>
      </c>
      <c r="N20" s="34">
        <f>(Table3[[#This Row],[Japan]]/'Cumulative Cases'!N21)*100</f>
        <v>2.6002166847237271</v>
      </c>
      <c r="O20" s="34">
        <f>(Table3[[#This Row],[Australia]]/'Cumulative Cases'!O21)*100</f>
        <v>0.48666536889234957</v>
      </c>
      <c r="P20" s="34">
        <f>(Table3[[#This Row],[Brazil]]/'Cumulative Cases'!P21)*100</f>
        <v>3.5841274356421557</v>
      </c>
      <c r="Q20" s="34">
        <f>(Table3[[#This Row],[Russia]]/'Cumulative Cases'!Q21)*100</f>
        <v>0.84554678692220964</v>
      </c>
      <c r="R20" s="34">
        <f>(Table3[[#This Row],[Turkey]]/'Cumulative Cases'!R21)*100</f>
        <v>1.9630548662806728</v>
      </c>
      <c r="S20" s="22"/>
    </row>
    <row r="21" spans="1:19" x14ac:dyDescent="0.3">
      <c r="A21" s="10">
        <f>(Global!F22/Global!D22)*100</f>
        <v>5.3165528469823817</v>
      </c>
      <c r="B21" s="2">
        <v>43924</v>
      </c>
      <c r="C21" s="34">
        <f>(Table3[[#This Row],[China]]/'Cumulative Cases'!C22)*100</f>
        <v>4.0699312693726037</v>
      </c>
      <c r="D21" s="34">
        <f>(Table3[[#This Row],[Italy]]/'Cumulative Cases'!D22)*100</f>
        <v>12.25182972118137</v>
      </c>
      <c r="E21" s="34">
        <f>(Table3[[#This Row],[Spain]]/'Cumulative Cases'!E22)*100</f>
        <v>9.3526463342111974</v>
      </c>
      <c r="F21" s="34">
        <f>(Table3[[#This Row],[USA]]/'Cumulative Cases'!F22)*100</f>
        <v>2.5558744435154006</v>
      </c>
      <c r="G21" s="34">
        <f>(Table3[[#This Row],[France]]/'Cumulative Cases'!G22)*100</f>
        <v>9.1142881312917687</v>
      </c>
      <c r="H21" s="34">
        <f>(Table3[[#This Row],[Iran]]/'Cumulative Cases'!H22)*100</f>
        <v>6.1937085158791341</v>
      </c>
      <c r="I21" s="34">
        <f>(Table3[[#This Row],[Germany]]/'Cumulative Cases'!I22)*100</f>
        <v>1.3678559445252207</v>
      </c>
      <c r="J21" s="34">
        <f>(Table3[[#This Row],[South Korea]]/'Cumulative Cases'!J22)*100</f>
        <v>1.7292784734645201</v>
      </c>
      <c r="K21" s="34">
        <f>(Table3[[#This Row],[UK]]/'Cumulative Cases'!K22)*100</f>
        <v>9.4450848878641782</v>
      </c>
      <c r="L21" s="34">
        <f>(Table3[[#This Row],[Canada]]/'Cumulative Cases'!L22)*100</f>
        <v>1.4727164382395506</v>
      </c>
      <c r="M21" s="34">
        <f>(Table3[[#This Row],[India ]]/'Cumulative Cases'!M22)*100</f>
        <v>2.7513920733704551</v>
      </c>
      <c r="N21" s="34">
        <f>(Table3[[#This Row],[Japan]]/'Cumulative Cases'!N22)*100</f>
        <v>2.4608501118568231</v>
      </c>
      <c r="O21" s="34">
        <f>(Table3[[#This Row],[Australia]]/'Cumulative Cases'!O22)*100</f>
        <v>0.52336448598130847</v>
      </c>
      <c r="P21" s="34">
        <f>(Table3[[#This Row],[Brazil]]/'Cumulative Cases'!P22)*100</f>
        <v>4.1681856847733627</v>
      </c>
      <c r="Q21" s="34">
        <f>(Table3[[#This Row],[Russia]]/'Cumulative Cases'!Q22)*100</f>
        <v>0.81947457218606889</v>
      </c>
      <c r="R21" s="34">
        <f>(Table3[[#This Row],[Turkey]]/'Cumulative Cases'!R22)*100</f>
        <v>2.0314516514506957</v>
      </c>
      <c r="S21" s="22"/>
    </row>
    <row r="22" spans="1:19" x14ac:dyDescent="0.3">
      <c r="A22" s="10">
        <f>(Global!F23/Global!D23)*100</f>
        <v>5.3700551682846518</v>
      </c>
      <c r="B22" s="2">
        <v>43925</v>
      </c>
      <c r="C22" s="34">
        <f>(Table3[[#This Row],[China]]/'Cumulative Cases'!C23)*100</f>
        <v>4.0740332439152853</v>
      </c>
      <c r="D22" s="34">
        <f>(Table3[[#This Row],[Italy]]/'Cumulative Cases'!D23)*100</f>
        <v>12.325887412542526</v>
      </c>
      <c r="E22" s="34">
        <f>(Table3[[#This Row],[Spain]]/'Cumulative Cases'!E23)*100</f>
        <v>9.471203181118522</v>
      </c>
      <c r="F22" s="34">
        <f>(Table3[[#This Row],[USA]]/'Cumulative Cases'!F23)*100</f>
        <v>2.7127081764443233</v>
      </c>
      <c r="G22" s="34">
        <f>(Table3[[#This Row],[France]]/'Cumulative Cases'!G23)*100</f>
        <v>7.9194304144100283</v>
      </c>
      <c r="H22" s="34">
        <f>(Table3[[#This Row],[Iran]]/'Cumulative Cases'!H23)*100</f>
        <v>6.1927058105950525</v>
      </c>
      <c r="I22" s="34">
        <f>(Table3[[#This Row],[Germany]]/'Cumulative Cases'!I23)*100</f>
        <v>1.4106668113504421</v>
      </c>
      <c r="J22" s="34">
        <f>(Table3[[#This Row],[South Korea]]/'Cumulative Cases'!J23)*100</f>
        <v>1.7723513194170932</v>
      </c>
      <c r="K22" s="34">
        <f>(Table3[[#This Row],[UK]]/'Cumulative Cases'!K23)*100</f>
        <v>10.292819129895234</v>
      </c>
      <c r="L22" s="34">
        <f>(Table3[[#This Row],[Canada]]/'Cumulative Cases'!L23)*100</f>
        <v>1.6752875781672198</v>
      </c>
      <c r="M22" s="34">
        <f>(Table3[[#This Row],[India ]]/'Cumulative Cases'!M23)*100</f>
        <v>2.5992573550414169</v>
      </c>
      <c r="N22" s="34">
        <f>(Table3[[#This Row],[Japan]]/'Cumulative Cases'!N23)*100</f>
        <v>2.3952095808383236</v>
      </c>
      <c r="O22" s="34">
        <f>(Table3[[#This Row],[Australia]]/'Cumulative Cases'!O23)*100</f>
        <v>0.54054054054054057</v>
      </c>
      <c r="P22" s="34">
        <f>(Table3[[#This Row],[Brazil]]/'Cumulative Cases'!P23)*100</f>
        <v>4.0038334575657544</v>
      </c>
      <c r="Q22" s="34">
        <f>(Table3[[#This Row],[Russia]]/'Cumulative Cases'!Q23)*100</f>
        <v>0.90889875290636224</v>
      </c>
      <c r="R22" s="34">
        <f>(Table3[[#This Row],[Turkey]]/'Cumulative Cases'!R23)*100</f>
        <v>2.0314516514506957</v>
      </c>
      <c r="S22" s="22"/>
    </row>
    <row r="23" spans="1:19" x14ac:dyDescent="0.3">
      <c r="A23" s="10">
        <f>(Global!F24/Global!D24)*100</f>
        <v>5.4438090571904567</v>
      </c>
      <c r="B23" s="2">
        <v>43926</v>
      </c>
      <c r="C23" s="34">
        <f>(Table3[[#This Row],[China]]/'Cumulative Cases'!C24)*100</f>
        <v>4.0301687610469479</v>
      </c>
      <c r="D23" s="34">
        <f>(Table3[[#This Row],[Italy]]/'Cumulative Cases'!D24)*100</f>
        <v>12.320470267084406</v>
      </c>
      <c r="E23" s="34">
        <f>(Table3[[#This Row],[Spain]]/'Cumulative Cases'!E24)*100</f>
        <v>9.4968606367439339</v>
      </c>
      <c r="F23" s="34">
        <f>(Table3[[#This Row],[USA]]/'Cumulative Cases'!F24)*100</f>
        <v>2.8705269524644192</v>
      </c>
      <c r="G23" s="34">
        <f>(Table3[[#This Row],[France]]/'Cumulative Cases'!G24)*100</f>
        <v>8.3201267828843104</v>
      </c>
      <c r="H23" s="34">
        <f>(Table3[[#This Row],[Iran]]/'Cumulative Cases'!H24)*100</f>
        <v>6.1879572699481331</v>
      </c>
      <c r="I23" s="34">
        <f>(Table3[[#This Row],[Germany]]/'Cumulative Cases'!I24)*100</f>
        <v>1.5430567508732851</v>
      </c>
      <c r="J23" s="34">
        <f>(Table3[[#This Row],[South Korea]]/'Cumulative Cases'!J24)*100</f>
        <v>1.7876330956334865</v>
      </c>
      <c r="K23" s="34">
        <f>(Table3[[#This Row],[UK]]/'Cumulative Cases'!K24)*100</f>
        <v>10.18881956782217</v>
      </c>
      <c r="L23" s="34">
        <f>(Table3[[#This Row],[Canada]]/'Cumulative Cases'!L24)*100</f>
        <v>1.7801697371144689</v>
      </c>
      <c r="M23" s="34">
        <f>(Table3[[#This Row],[India ]]/'Cumulative Cases'!M24)*100</f>
        <v>2.7591973244147154</v>
      </c>
      <c r="N23" s="34">
        <f>(Table3[[#This Row],[Japan]]/'Cumulative Cases'!N24)*100</f>
        <v>2.3952095808383236</v>
      </c>
      <c r="O23" s="34">
        <f>(Table3[[#This Row],[Australia]]/'Cumulative Cases'!O24)*100</f>
        <v>0.59785475646210662</v>
      </c>
      <c r="P23" s="34">
        <f>(Table3[[#This Row],[Brazil]]/'Cumulative Cases'!P24)*100</f>
        <v>4.2108251324753976</v>
      </c>
      <c r="Q23" s="34"/>
      <c r="R23" s="34"/>
      <c r="S23" s="22"/>
    </row>
    <row r="24" spans="1:19" x14ac:dyDescent="0.3">
      <c r="A24" s="10">
        <f>(Global!F25/Global!D25)*100</f>
        <v>5.5688711549315384</v>
      </c>
      <c r="B24" s="2">
        <v>43927</v>
      </c>
      <c r="C24" s="34">
        <f>(Table3[[#This Row],[China]]/'Cumulative Cases'!C25)*100</f>
        <v>4.0325900099271204</v>
      </c>
      <c r="D24" s="34">
        <f>(Table3[[#This Row],[Italy]]/'Cumulative Cases'!D25)*100</f>
        <v>12.465766860057187</v>
      </c>
      <c r="E24" s="34">
        <f>(Table3[[#This Row],[Spain]]/'Cumulative Cases'!E25)*100</f>
        <v>9.7525031103738371</v>
      </c>
      <c r="F24" s="34">
        <f>(Table3[[#This Row],[USA]]/'Cumulative Cases'!F25)*100</f>
        <v>2.9513213664197768</v>
      </c>
      <c r="G24" s="34">
        <f>(Table3[[#This Row],[France]]/'Cumulative Cases'!G25)*100</f>
        <v>9.0919293949596991</v>
      </c>
      <c r="H24" s="34">
        <f>(Table3[[#This Row],[Iran]]/'Cumulative Cases'!H25)*100</f>
        <v>6.1801652892561982</v>
      </c>
      <c r="I24" s="34">
        <f>(Table3[[#This Row],[Germany]]/'Cumulative Cases'!I25)*100</f>
        <v>1.5803336259877085</v>
      </c>
      <c r="J24" s="34">
        <f>(Table3[[#This Row],[South Korea]]/'Cumulative Cases'!J25)*100</f>
        <v>1.8378063010501748</v>
      </c>
      <c r="K24" s="34">
        <f>(Table3[[#This Row],[UK]]/'Cumulative Cases'!K25)*100</f>
        <v>10.411176561773368</v>
      </c>
      <c r="L24" s="34">
        <f>(Table3[[#This Row],[Canada]]/'Cumulative Cases'!L25)*100</f>
        <v>1.8444165621079047</v>
      </c>
      <c r="M24" s="34">
        <f>(Table3[[#This Row],[India ]]/'Cumulative Cases'!M25)*100</f>
        <v>2.8254499790707408</v>
      </c>
      <c r="N24" s="34">
        <f>(Table3[[#This Row],[Japan]]/'Cumulative Cases'!N25)*100</f>
        <v>2.3757041391133971</v>
      </c>
      <c r="O24" s="34">
        <f>(Table3[[#This Row],[Australia]]/'Cumulative Cases'!O25)*100</f>
        <v>0.70726237709159911</v>
      </c>
      <c r="P24" s="34">
        <f>(Table3[[#This Row],[Brazil]]/'Cumulative Cases'!P25)*100</f>
        <v>4.3931238062163569</v>
      </c>
      <c r="Q24" s="34">
        <f>(Table3[[#This Row],[Russia]]/'Cumulative Cases'!Q25)*100</f>
        <v>0.74097430238057693</v>
      </c>
      <c r="R24" s="34">
        <f>(Table3[[#This Row],[Turkey]]/'Cumulative Cases'!R25)*100</f>
        <v>2.1477975973789585</v>
      </c>
      <c r="S24" s="22"/>
    </row>
    <row r="25" spans="1:19" x14ac:dyDescent="0.3">
      <c r="A25" s="10">
        <f>(Global!F26/Global!D26)*100</f>
        <v>5.7957933884652437</v>
      </c>
      <c r="B25" s="2">
        <v>43928</v>
      </c>
      <c r="C25" s="34">
        <f>(Table3[[#This Row],[China]]/'Cumulative Cases'!C26)*100</f>
        <v>4.0325900099271204</v>
      </c>
      <c r="D25" s="34">
        <f>(Table3[[#This Row],[Italy]]/'Cumulative Cases'!D26)*100</f>
        <v>12.631835145221485</v>
      </c>
      <c r="E25" s="34">
        <f>(Table3[[#This Row],[Spain]]/'Cumulative Cases'!E26)*100</f>
        <v>9.8903288710492419</v>
      </c>
      <c r="F25" s="34">
        <f>(Table3[[#This Row],[USA]]/'Cumulative Cases'!F26)*100</f>
        <v>3.1685169112789362</v>
      </c>
      <c r="G25" s="34">
        <f>(Table3[[#This Row],[France]]/'Cumulative Cases'!G26)*100</f>
        <v>10.537700234669932</v>
      </c>
      <c r="H25" s="34">
        <f>(Table3[[#This Row],[Iran]]/'Cumulative Cases'!H26)*100</f>
        <v>6.1144929620220809</v>
      </c>
      <c r="I25" s="34">
        <f>(Table3[[#This Row],[Germany]]/'Cumulative Cases'!I26)*100</f>
        <v>1.830672217575581</v>
      </c>
      <c r="J25" s="34">
        <f>(Table3[[#This Row],[South Korea]]/'Cumulative Cases'!J26)*100</f>
        <v>1.9262414093504983</v>
      </c>
      <c r="K25" s="34">
        <f>(Table3[[#This Row],[UK]]/'Cumulative Cases'!K26)*100</f>
        <v>11.149125665254697</v>
      </c>
      <c r="L25" s="34">
        <f>(Table3[[#This Row],[Canada]]/'Cumulative Cases'!L26)*100</f>
        <v>1.9654759870107674</v>
      </c>
      <c r="M25" s="34">
        <f>(Table3[[#This Row],[India ]]/'Cumulative Cases'!M26)*100</f>
        <v>2.88551620760727</v>
      </c>
      <c r="N25" s="34">
        <f>(Table3[[#This Row],[Japan]]/'Cumulative Cases'!N26)*100</f>
        <v>2.197802197802198</v>
      </c>
      <c r="O25" s="34">
        <f>(Table3[[#This Row],[Australia]]/'Cumulative Cases'!O26)*100</f>
        <v>0.81094779523568172</v>
      </c>
      <c r="P25" s="34">
        <f>(Table3[[#This Row],[Brazil]]/'Cumulative Cases'!P26)*100</f>
        <v>4.7022703401470469</v>
      </c>
      <c r="Q25" s="34">
        <f>(Table3[[#This Row],[Russia]]/'Cumulative Cases'!Q26)*100</f>
        <v>0.77364279044951312</v>
      </c>
      <c r="R25" s="34">
        <f>(Table3[[#This Row],[Turkey]]/'Cumulative Cases'!R26)*100</f>
        <v>2.1255387141223725</v>
      </c>
      <c r="S25" s="22"/>
    </row>
    <row r="26" spans="1:19" x14ac:dyDescent="0.3">
      <c r="A26" s="10">
        <f>(Global!F27/Global!D27)*100</f>
        <v>5.8733929267131293</v>
      </c>
      <c r="B26" s="2">
        <v>43929</v>
      </c>
      <c r="C26" s="34">
        <f>(Table3[[#This Row],[China]]/'Cumulative Cases'!C27)*100</f>
        <v>4.0350112588072928</v>
      </c>
      <c r="D26" s="34">
        <f>(Table3[[#This Row],[Italy]]/'Cumulative Cases'!D27)*100</f>
        <v>12.673035819311156</v>
      </c>
      <c r="E26" s="34">
        <f>(Table3[[#This Row],[Spain]]/'Cumulative Cases'!E27)*100</f>
        <v>10.002726838911991</v>
      </c>
      <c r="F26" s="34">
        <f>(Table3[[#This Row],[USA]]/'Cumulative Cases'!F27)*100</f>
        <v>3.4581276951980455</v>
      </c>
      <c r="G26" s="34">
        <f>(Table3[[#This Row],[France]]/'Cumulative Cases'!G27)*100</f>
        <v>9.9652513546470587</v>
      </c>
      <c r="H26" s="34">
        <f>(Table3[[#This Row],[Iran]]/'Cumulative Cases'!H27)*100</f>
        <v>6.1824544018827607</v>
      </c>
      <c r="I26" s="34">
        <f>(Table3[[#This Row],[Germany]]/'Cumulative Cases'!I27)*100</f>
        <v>1.974568574023615</v>
      </c>
      <c r="J26" s="34">
        <f>(Table3[[#This Row],[South Korea]]/'Cumulative Cases'!J27)*100</f>
        <v>1.9645608628659477</v>
      </c>
      <c r="K26" s="34">
        <f>(Table3[[#This Row],[UK]]/'Cumulative Cases'!K27)*100</f>
        <v>11.685574564075543</v>
      </c>
      <c r="L26" s="34">
        <f>(Table3[[#This Row],[Canada]]/'Cumulative Cases'!L27)*100</f>
        <v>2.1754423940689431</v>
      </c>
      <c r="M26" s="34">
        <f>(Table3[[#This Row],[India ]]/'Cumulative Cases'!M27)*100</f>
        <v>3.0256930358350238</v>
      </c>
      <c r="N26" s="34">
        <f>(Table3[[#This Row],[Japan]]/'Cumulative Cases'!N27)*100</f>
        <v>2.0761943156621649</v>
      </c>
      <c r="O26" s="34">
        <f>(Table3[[#This Row],[Australia]]/'Cumulative Cases'!O27)*100</f>
        <v>0.83153168135705979</v>
      </c>
      <c r="P26" s="34">
        <f>(Table3[[#This Row],[Brazil]]/'Cumulative Cases'!P27)*100</f>
        <v>4.945709281961471</v>
      </c>
      <c r="Q26" s="34">
        <f>(Table3[[#This Row],[Russia]]/'Cumulative Cases'!Q27)*100</f>
        <v>0.72647601476014756</v>
      </c>
      <c r="R26" s="34">
        <f>(Table3[[#This Row],[Turkey]]/'Cumulative Cases'!R27)*100</f>
        <v>2.1242086537958458</v>
      </c>
      <c r="S26" s="22"/>
    </row>
    <row r="27" spans="1:19" x14ac:dyDescent="0.3">
      <c r="A27" s="10">
        <f>(Global!F28/Global!D28)*100</f>
        <v>5.9790225712276293</v>
      </c>
      <c r="B27" s="2">
        <v>43930</v>
      </c>
      <c r="C27" s="34">
        <f>(Table3[[#This Row],[China]]/'Cumulative Cases'!C28)*100</f>
        <v>4.0374325076874653</v>
      </c>
      <c r="D27" s="34">
        <f>(Table3[[#This Row],[Italy]]/'Cumulative Cases'!D28)*100</f>
        <v>12.726804339047249</v>
      </c>
      <c r="E27" s="34">
        <f>(Table3[[#This Row],[Spain]]/'Cumulative Cases'!E28)*100</f>
        <v>9.9956705981134313</v>
      </c>
      <c r="F27" s="34">
        <f>(Table3[[#This Row],[USA]]/'Cumulative Cases'!F28)*100</f>
        <v>3.5380781433543023</v>
      </c>
      <c r="G27" s="34">
        <f>(Table3[[#This Row],[France]]/'Cumulative Cases'!G28)*100</f>
        <v>10.369514815412446</v>
      </c>
      <c r="H27" s="34">
        <f>(Table3[[#This Row],[Iran]]/'Cumulative Cases'!H28)*100</f>
        <v>6.2065841135608579</v>
      </c>
      <c r="I27" s="34">
        <f>(Table3[[#This Row],[Germany]]/'Cumulative Cases'!I28)*100</f>
        <v>2.1188165106633532</v>
      </c>
      <c r="J27" s="34">
        <f>(Table3[[#This Row],[South Korea]]/'Cumulative Cases'!J28)*100</f>
        <v>1.9572100163100834</v>
      </c>
      <c r="K27" s="34">
        <f>(Table3[[#This Row],[UK]]/'Cumulative Cases'!K28)*100</f>
        <v>12.259323570539514</v>
      </c>
      <c r="L27" s="34">
        <f>(Table3[[#This Row],[Canada]]/'Cumulative Cases'!L28)*100</f>
        <v>2.431126147897535</v>
      </c>
      <c r="M27" s="34">
        <f>(Table3[[#This Row],[India ]]/'Cumulative Cases'!M28)*100</f>
        <v>3.3605947955390332</v>
      </c>
      <c r="N27" s="34">
        <f>(Table3[[#This Row],[Japan]]/'Cumulative Cases'!N28)*100</f>
        <v>1.9286229271809661</v>
      </c>
      <c r="O27" s="34">
        <f>(Table3[[#This Row],[Australia]]/'Cumulative Cases'!O28)*100</f>
        <v>0.83497053045186642</v>
      </c>
      <c r="P27" s="34">
        <f>(Table3[[#This Row],[Brazil]]/'Cumulative Cases'!P28)*100</f>
        <v>5.0928736190360571</v>
      </c>
      <c r="Q27" s="34">
        <f>(Table3[[#This Row],[Russia]]/'Cumulative Cases'!Q28)*100</f>
        <v>0.75017273714342125</v>
      </c>
      <c r="R27" s="34">
        <f>(Table3[[#This Row],[Turkey]]/'Cumulative Cases'!R28)*100</f>
        <v>2.1474859278179839</v>
      </c>
      <c r="S27" s="22"/>
    </row>
    <row r="28" spans="1:19" x14ac:dyDescent="0.3">
      <c r="A28" s="10">
        <f>(Global!F29/Global!D29)*100</f>
        <v>6.0623060061481242</v>
      </c>
      <c r="B28" s="2">
        <v>43931</v>
      </c>
      <c r="C28" s="34">
        <f>(Table3[[#This Row],[China]]/'Cumulative Cases'!C29)*100</f>
        <v>4.0386431321275511</v>
      </c>
      <c r="D28" s="34">
        <f>(Table3[[#This Row],[Italy]]/'Cumulative Cases'!D29)*100</f>
        <v>12.772315469212684</v>
      </c>
      <c r="E28" s="34">
        <f>(Table3[[#This Row],[Spain]]/'Cumulative Cases'!E29)*100</f>
        <v>10.168541829828147</v>
      </c>
      <c r="F28" s="34">
        <f>(Table3[[#This Row],[USA]]/'Cumulative Cases'!F29)*100</f>
        <v>3.6789782294126412</v>
      </c>
      <c r="G28" s="34">
        <f>(Table3[[#This Row],[France]]/'Cumulative Cases'!G29)*100</f>
        <v>10.568675972419095</v>
      </c>
      <c r="H28" s="34">
        <f>(Table3[[#This Row],[Iran]]/'Cumulative Cases'!H29)*100</f>
        <v>6.2060065696855942</v>
      </c>
      <c r="I28" s="34">
        <f>(Table3[[#This Row],[Germany]]/'Cumulative Cases'!I29)*100</f>
        <v>2.2194097778075785</v>
      </c>
      <c r="J28" s="34">
        <f>(Table3[[#This Row],[South Korea]]/'Cumulative Cases'!J29)*100</f>
        <v>1.9904306220095696</v>
      </c>
      <c r="K28" s="34">
        <f>(Table3[[#This Row],[UK]]/'Cumulative Cases'!K29)*100</f>
        <v>12.145123240868786</v>
      </c>
      <c r="L28" s="34">
        <f>(Table3[[#This Row],[Canada]]/'Cumulative Cases'!L29)*100</f>
        <v>2.5263540530716102</v>
      </c>
      <c r="M28" s="34">
        <f>(Table3[[#This Row],[India ]]/'Cumulative Cases'!M29)*100</f>
        <v>3.2376941300342197</v>
      </c>
      <c r="N28" s="34">
        <f>(Table3[[#This Row],[Japan]]/'Cumulative Cases'!N29)*100</f>
        <v>1.9400065210303228</v>
      </c>
      <c r="O28" s="34">
        <f>(Table3[[#This Row],[Australia]]/'Cumulative Cases'!O29)*100</f>
        <v>0.87040618955512572</v>
      </c>
      <c r="P28" s="34">
        <f>(Table3[[#This Row],[Brazil]]/'Cumulative Cases'!P29)*100</f>
        <v>5.2943414687177253</v>
      </c>
      <c r="Q28" s="34">
        <f>(Table3[[#This Row],[Russia]]/'Cumulative Cases'!Q29)*100</f>
        <v>0.78878912477972651</v>
      </c>
      <c r="R28" s="34">
        <f>(Table3[[#This Row],[Turkey]]/'Cumulative Cases'!R29)*100</f>
        <v>2.1391056582108914</v>
      </c>
      <c r="S28" s="22"/>
    </row>
    <row r="29" spans="1:19" x14ac:dyDescent="0.3">
      <c r="A29" s="10">
        <f>(Global!F30/Global!D30)*100</f>
        <v>6.1315269911308281</v>
      </c>
      <c r="B29" s="2">
        <v>43932</v>
      </c>
      <c r="C29" s="34">
        <f>(Table3[[#This Row],[China]]/'Cumulative Cases'!C30)*100</f>
        <v>4.0422750054478103</v>
      </c>
      <c r="D29" s="34">
        <f>(Table3[[#This Row],[Italy]]/'Cumulative Cases'!D30)*100</f>
        <v>12.785100248898345</v>
      </c>
      <c r="E29" s="34">
        <f>(Table3[[#This Row],[Spain]]/'Cumulative Cases'!E30)*100</f>
        <v>10.180191866965647</v>
      </c>
      <c r="F29" s="34">
        <f>(Table3[[#This Row],[USA]]/'Cumulative Cases'!F30)*100</f>
        <v>3.8457852386556621</v>
      </c>
      <c r="G29" s="34">
        <f>(Table3[[#This Row],[France]]/'Cumulative Cases'!G30)*100</f>
        <v>10.660681506162556</v>
      </c>
      <c r="H29" s="34">
        <f>(Table3[[#This Row],[Iran]]/'Cumulative Cases'!H30)*100</f>
        <v>6.2217081494809294</v>
      </c>
      <c r="I29" s="34">
        <f>(Table3[[#This Row],[Germany]]/'Cumulative Cases'!I30)*100</f>
        <v>2.2691999803956806</v>
      </c>
      <c r="J29" s="34">
        <f>(Table3[[#This Row],[South Korea]]/'Cumulative Cases'!J30)*100</f>
        <v>2.0133587786259541</v>
      </c>
      <c r="K29" s="34">
        <f>(Table3[[#This Row],[UK]]/'Cumulative Cases'!K30)*100</f>
        <v>12.501424212885013</v>
      </c>
      <c r="L29" s="34">
        <f>(Table3[[#This Row],[Canada]]/'Cumulative Cases'!L30)*100</f>
        <v>2.7962371623371016</v>
      </c>
      <c r="M29" s="34">
        <f>(Table3[[#This Row],[India ]]/'Cumulative Cases'!M30)*100</f>
        <v>3.4127266263775331</v>
      </c>
      <c r="N29" s="34">
        <f>(Table3[[#This Row],[Japan]]/'Cumulative Cases'!N30)*100</f>
        <v>1.9066878520872454</v>
      </c>
      <c r="O29" s="34">
        <f>(Table3[[#This Row],[Australia]]/'Cumulative Cases'!O30)*100</f>
        <v>0.88846580993177848</v>
      </c>
      <c r="P29" s="34">
        <f>(Table3[[#This Row],[Brazil]]/'Cumulative Cases'!P30)*100</f>
        <v>5.3885084846680558</v>
      </c>
      <c r="Q29" s="34">
        <f>(Table3[[#This Row],[Russia]]/'Cumulative Cases'!Q30)*100</f>
        <v>0.78032979976442873</v>
      </c>
      <c r="R29" s="34">
        <f>(Table3[[#This Row],[Turkey]]/'Cumulative Cases'!R30)*100</f>
        <v>2.1105296451779858</v>
      </c>
      <c r="S29" s="22"/>
    </row>
    <row r="30" spans="1:19" x14ac:dyDescent="0.3">
      <c r="A30" s="10">
        <f>(Global!F31/Global!D31)*100</f>
        <v>6.187214325008072</v>
      </c>
      <c r="B30" s="2">
        <v>43933</v>
      </c>
      <c r="C30" s="34">
        <f>(Table3[[#This Row],[China]]/'Cumulative Cases'!C31)*100</f>
        <v>4.0422750054478103</v>
      </c>
      <c r="D30" s="34">
        <f>(Table3[[#This Row],[Italy]]/'Cumulative Cases'!D31)*100</f>
        <v>12.726156443659944</v>
      </c>
      <c r="E30" s="34">
        <f>(Table3[[#This Row],[Spain]]/'Cumulative Cases'!E31)*100</f>
        <v>10.298413080791352</v>
      </c>
      <c r="F30" s="34">
        <f>(Table3[[#This Row],[USA]]/'Cumulative Cases'!F31)*100</f>
        <v>3.9415825984800938</v>
      </c>
      <c r="G30" s="34">
        <f>(Table3[[#This Row],[France]]/'Cumulative Cases'!G31)*100</f>
        <v>10.855186249443777</v>
      </c>
      <c r="H30" s="34">
        <f>(Table3[[#This Row],[Iran]]/'Cumulative Cases'!H31)*100</f>
        <v>6.2411070501911112</v>
      </c>
      <c r="I30" s="34">
        <f>(Table3[[#This Row],[Germany]]/'Cumulative Cases'!I31)*100</f>
        <v>2.3351332492843944</v>
      </c>
      <c r="J30" s="34">
        <f>(Table3[[#This Row],[South Korea]]/'Cumulative Cases'!J31)*100</f>
        <v>2.0357686453576864</v>
      </c>
      <c r="K30" s="34">
        <f>(Table3[[#This Row],[UK]]/'Cumulative Cases'!K31)*100</f>
        <v>12.591511527189454</v>
      </c>
      <c r="L30" s="34">
        <f>(Table3[[#This Row],[Canada]]/'Cumulative Cases'!L31)*100</f>
        <v>2.8435420001685063</v>
      </c>
      <c r="M30" s="34">
        <f>(Table3[[#This Row],[India ]]/'Cumulative Cases'!M31)*100</f>
        <v>3.5962624945675792</v>
      </c>
      <c r="N30" s="34">
        <f>(Table3[[#This Row],[Japan]]/'Cumulative Cases'!N31)*100</f>
        <v>1.8516015677794297</v>
      </c>
      <c r="O30" s="34">
        <f>(Table3[[#This Row],[Australia]]/'Cumulative Cases'!O31)*100</f>
        <v>0.95011876484560576</v>
      </c>
      <c r="P30" s="34">
        <f>(Table3[[#This Row],[Brazil]]/'Cumulative Cases'!P31)*100</f>
        <v>5.4308093994778064</v>
      </c>
      <c r="Q30" s="34">
        <f>(Table3[[#This Row],[Russia]]/'Cumulative Cases'!Q31)*100</f>
        <v>0.82435003170577037</v>
      </c>
      <c r="R30" s="34">
        <f>(Table3[[#This Row],[Turkey]]/'Cumulative Cases'!R31)*100</f>
        <v>2.1033780462111107</v>
      </c>
      <c r="S30" s="22"/>
    </row>
    <row r="31" spans="1:19" x14ac:dyDescent="0.3">
      <c r="A31" s="10">
        <f>(Global!F32/Global!D32)*100</f>
        <v>6.2343305858028071</v>
      </c>
      <c r="B31" s="2">
        <v>43934</v>
      </c>
      <c r="C31" s="34">
        <f>(Table3[[#This Row],[China]]/'Cumulative Cases'!C32)*100</f>
        <v>4.0446962543279827</v>
      </c>
      <c r="D31" s="34">
        <f>(Table3[[#This Row],[Italy]]/'Cumulative Cases'!D32)*100</f>
        <v>12.829434037964843</v>
      </c>
      <c r="E31" s="34">
        <f>(Table3[[#This Row],[Spain]]/'Cumulative Cases'!E32)*100</f>
        <v>10.391985651578798</v>
      </c>
      <c r="F31" s="34">
        <f>(Table3[[#This Row],[USA]]/'Cumulative Cases'!F32)*100</f>
        <v>4.0033929125053564</v>
      </c>
      <c r="G31" s="34">
        <f>(Table3[[#This Row],[France]]/'Cumulative Cases'!G32)*100</f>
        <v>10.942469238698923</v>
      </c>
      <c r="H31" s="34">
        <f>(Table3[[#This Row],[Iran]]/'Cumulative Cases'!H32)*100</f>
        <v>6.2548599648036234</v>
      </c>
      <c r="I31" s="34">
        <f>(Table3[[#This Row],[Germany]]/'Cumulative Cases'!I32)*100</f>
        <v>2.4266912592222081</v>
      </c>
      <c r="J31" s="34">
        <f>(Table3[[#This Row],[South Korea]]/'Cumulative Cases'!J32)*100</f>
        <v>2.0594096991553577</v>
      </c>
      <c r="K31" s="34">
        <f>(Table3[[#This Row],[UK]]/'Cumulative Cases'!K32)*100</f>
        <v>12.7836517304025</v>
      </c>
      <c r="L31" s="34">
        <f>(Table3[[#This Row],[Canada]]/'Cumulative Cases'!L32)*100</f>
        <v>3.0024269944413997</v>
      </c>
      <c r="M31" s="34">
        <f>(Table3[[#This Row],[India ]]/'Cumulative Cases'!M32)*100</f>
        <v>3.4248541088682671</v>
      </c>
      <c r="N31" s="34">
        <f>(Table3[[#This Row],[Japan]]/'Cumulative Cases'!N32)*100</f>
        <v>1.8600416233090531</v>
      </c>
      <c r="O31" s="34">
        <f>(Table3[[#This Row],[Australia]]/'Cumulative Cases'!O32)*100</f>
        <v>0.95927032552288094</v>
      </c>
      <c r="P31" s="34">
        <f>(Table3[[#This Row],[Brazil]]/'Cumulative Cases'!P32)*100</f>
        <v>5.589788732394366</v>
      </c>
      <c r="Q31" s="34">
        <f>(Table3[[#This Row],[Russia]]/'Cumulative Cases'!Q32)*100</f>
        <v>0.80750763858577035</v>
      </c>
      <c r="R31" s="34">
        <f>(Table3[[#This Row],[Turkey]]/'Cumulative Cases'!R32)*100</f>
        <v>2.1228848957394879</v>
      </c>
      <c r="S31" s="22"/>
    </row>
    <row r="32" spans="1:19" x14ac:dyDescent="0.3">
      <c r="A32" s="10">
        <f>(Global!F33/Global!D33)*100</f>
        <v>6.318064896180914</v>
      </c>
      <c r="B32" s="2">
        <v>43935</v>
      </c>
      <c r="C32" s="34">
        <f>(Table3[[#This Row],[China]]/'Cumulative Cases'!C33)*100</f>
        <v>4.0446962543279827</v>
      </c>
      <c r="D32" s="34">
        <f>(Table3[[#This Row],[Italy]]/'Cumulative Cases'!D33)*100</f>
        <v>12.965265127270936</v>
      </c>
      <c r="E32" s="34">
        <f>(Table3[[#This Row],[Spain]]/'Cumulative Cases'!E33)*100</f>
        <v>10.512293301670962</v>
      </c>
      <c r="F32" s="34">
        <f>(Table3[[#This Row],[USA]]/'Cumulative Cases'!F33)*100</f>
        <v>4.1243787853629001</v>
      </c>
      <c r="G32" s="34">
        <f>(Table3[[#This Row],[France]]/'Cumulative Cases'!G33)*100</f>
        <v>10.976043767401938</v>
      </c>
      <c r="H32" s="34">
        <f>(Table3[[#This Row],[Iran]]/'Cumulative Cases'!H33)*100</f>
        <v>6.2542569814495765</v>
      </c>
      <c r="I32" s="34">
        <f>(Table3[[#This Row],[Germany]]/'Cumulative Cases'!I33)*100</f>
        <v>2.5965298142717499</v>
      </c>
      <c r="J32" s="34">
        <f>(Table3[[#This Row],[South Korea]]/'Cumulative Cases'!J33)*100</f>
        <v>2.1014767133661492</v>
      </c>
      <c r="K32" s="34">
        <f>(Table3[[#This Row],[UK]]/'Cumulative Cases'!K33)*100</f>
        <v>12.897212190938824</v>
      </c>
      <c r="L32" s="34">
        <f>(Table3[[#This Row],[Canada]]/'Cumulative Cases'!L33)*100</f>
        <v>3.1443180950927268</v>
      </c>
      <c r="M32" s="34">
        <f>(Table3[[#This Row],[India ]]/'Cumulative Cases'!M33)*100</f>
        <v>3.2851167654234925</v>
      </c>
      <c r="N32" s="34">
        <f>(Table3[[#This Row],[Japan]]/'Cumulative Cases'!N33)*100</f>
        <v>1.9821363024593173</v>
      </c>
      <c r="O32" s="34">
        <f>(Table3[[#This Row],[Australia]]/'Cumulative Cases'!O33)*100</f>
        <v>0.93932861102556209</v>
      </c>
      <c r="P32" s="34">
        <f>(Table3[[#This Row],[Brazil]]/'Cumulative Cases'!P33)*100</f>
        <v>5.7015184740783642</v>
      </c>
      <c r="Q32" s="34">
        <f>(Table3[[#This Row],[Russia]]/'Cumulative Cases'!Q33)*100</f>
        <v>0.8056108425741636</v>
      </c>
      <c r="R32" s="34">
        <f>(Table3[[#This Row],[Turkey]]/'Cumulative Cases'!R33)*100</f>
        <v>2.1547818340986931</v>
      </c>
      <c r="S32" s="22"/>
    </row>
    <row r="33" spans="1:19" x14ac:dyDescent="0.3">
      <c r="A33" s="10">
        <f>(Global!F34/Global!D34)*100</f>
        <v>6.4863318919262465</v>
      </c>
      <c r="B33" s="2">
        <v>43936</v>
      </c>
      <c r="C33" s="34">
        <f>(Table3[[#This Row],[China]]/'Cumulative Cases'!C34)*100</f>
        <v>4.0459068787680685</v>
      </c>
      <c r="D33" s="34">
        <f>(Table3[[#This Row],[Italy]]/'Cumulative Cases'!D34)*100</f>
        <v>13.105870243104961</v>
      </c>
      <c r="E33" s="34">
        <f>(Table3[[#This Row],[Spain]]/'Cumulative Cases'!E34)*100</f>
        <v>10.530700939577669</v>
      </c>
      <c r="F33" s="34">
        <f>(Table3[[#This Row],[USA]]/'Cumulative Cases'!F34)*100</f>
        <v>4.3808963978076143</v>
      </c>
      <c r="G33" s="34">
        <f>(Table3[[#This Row],[France]]/'Cumulative Cases'!G34)*100</f>
        <v>11.610071485090929</v>
      </c>
      <c r="H33" s="34">
        <f>(Table3[[#This Row],[Iran]]/'Cumulative Cases'!H34)*100</f>
        <v>6.2535181767008341</v>
      </c>
      <c r="I33" s="34">
        <f>(Table3[[#This Row],[Germany]]/'Cumulative Cases'!I34)*100</f>
        <v>2.7831057956297718</v>
      </c>
      <c r="J33" s="34">
        <f>(Table3[[#This Row],[South Korea]]/'Cumulative Cases'!J34)*100</f>
        <v>2.12444528373147</v>
      </c>
      <c r="K33" s="34">
        <f>(Table3[[#This Row],[UK]]/'Cumulative Cases'!K34)*100</f>
        <v>13.067143263333197</v>
      </c>
      <c r="L33" s="34">
        <f>(Table3[[#This Row],[Canada]]/'Cumulative Cases'!L34)*100</f>
        <v>3.5667434851976596</v>
      </c>
      <c r="M33" s="34">
        <f>(Table3[[#This Row],[India ]]/'Cumulative Cases'!M34)*100</f>
        <v>3.4114793856103476</v>
      </c>
      <c r="N33" s="34">
        <f>(Table3[[#This Row],[Japan]]/'Cumulative Cases'!N34)*100</f>
        <v>2.049982724864678</v>
      </c>
      <c r="O33" s="34">
        <f>(Table3[[#This Row],[Australia]]/'Cumulative Cases'!O34)*100</f>
        <v>0.97719869706840379</v>
      </c>
      <c r="P33" s="34">
        <f>(Table3[[#This Row],[Brazil]]/'Cumulative Cases'!P34)*100</f>
        <v>6.0889212269750699</v>
      </c>
      <c r="Q33" s="34">
        <f>(Table3[[#This Row],[Russia]]/'Cumulative Cases'!Q34)*100</f>
        <v>0.80849326255614529</v>
      </c>
      <c r="R33" s="34">
        <f>(Table3[[#This Row],[Turkey]]/'Cumulative Cases'!R34)*100</f>
        <v>2.1875720544154946</v>
      </c>
      <c r="S33" s="22"/>
    </row>
    <row r="34" spans="1:19" x14ac:dyDescent="0.3">
      <c r="A34" s="10">
        <f>(Global!F35/Global!D35)*100</f>
        <v>6.7208801499000632</v>
      </c>
      <c r="B34" s="2">
        <v>43937</v>
      </c>
      <c r="C34" s="34">
        <f>(Table3[[#This Row],[China]]/'Cumulative Cases'!C35)*100</f>
        <v>4.0459068787680685</v>
      </c>
      <c r="D34" s="34">
        <f>(Table3[[#This Row],[Italy]]/'Cumulative Cases'!D35)*100</f>
        <v>13.12292457130004</v>
      </c>
      <c r="E34" s="34">
        <f>(Table3[[#This Row],[Spain]]/'Cumulative Cases'!E35)*100</f>
        <v>10.464073166462454</v>
      </c>
      <c r="F34" s="34">
        <f>(Table3[[#This Row],[USA]]/'Cumulative Cases'!F35)*100</f>
        <v>5.0790990015728337</v>
      </c>
      <c r="G34" s="34">
        <f>(Table3[[#This Row],[France]]/'Cumulative Cases'!G35)*100</f>
        <v>12.119326674015813</v>
      </c>
      <c r="H34" s="34">
        <f>(Table3[[#This Row],[Iran]]/'Cumulative Cases'!H35)*100</f>
        <v>6.2427078658888391</v>
      </c>
      <c r="I34" s="34">
        <f>(Table3[[#This Row],[Germany]]/'Cumulative Cases'!I35)*100</f>
        <v>2.9053240894559256</v>
      </c>
      <c r="J34" s="34">
        <f>(Table3[[#This Row],[South Korea]]/'Cumulative Cases'!J35)*100</f>
        <v>2.1577310845189861</v>
      </c>
      <c r="K34" s="34">
        <f>(Table3[[#This Row],[UK]]/'Cumulative Cases'!K35)*100</f>
        <v>13.317102034085728</v>
      </c>
      <c r="L34" s="34">
        <f>(Table3[[#This Row],[Canada]]/'Cumulative Cases'!L35)*100</f>
        <v>3.9799498746867168</v>
      </c>
      <c r="M34" s="34">
        <f>(Table3[[#This Row],[India ]]/'Cumulative Cases'!M35)*100</f>
        <v>3.3288650580875783</v>
      </c>
      <c r="N34" s="34">
        <f>(Table3[[#This Row],[Japan]]/'Cumulative Cases'!N35)*100</f>
        <v>2.0438898450946645</v>
      </c>
      <c r="O34" s="34">
        <f>(Table3[[#This Row],[Australia]]/'Cumulative Cases'!O35)*100</f>
        <v>0.97237227967278905</v>
      </c>
      <c r="P34" s="34">
        <f>(Table3[[#This Row],[Brazil]]/'Cumulative Cases'!P35)*100</f>
        <v>6.0553159444102143</v>
      </c>
      <c r="Q34" s="34">
        <f>(Table3[[#This Row],[Russia]]/'Cumulative Cases'!Q35)*100</f>
        <v>0.83041019400100224</v>
      </c>
      <c r="R34" s="34">
        <f>(Table3[[#This Row],[Turkey]]/'Cumulative Cases'!R35)*100</f>
        <v>2.2144946288733438</v>
      </c>
      <c r="S34" s="22"/>
    </row>
    <row r="35" spans="1:19" x14ac:dyDescent="0.3">
      <c r="A35" s="10">
        <f>(Global!F36/Global!D36)*100</f>
        <v>6.8036663929174308</v>
      </c>
      <c r="B35" s="2">
        <v>43938</v>
      </c>
      <c r="C35" s="34">
        <f>(Table3[[#This Row],[China]]/'Cumulative Cases'!C36)*100</f>
        <v>5.601306003990568</v>
      </c>
      <c r="D35" s="34">
        <f>(Table3[[#This Row],[Italy]]/'Cumulative Cases'!D36)*100</f>
        <v>13.19055406706334</v>
      </c>
      <c r="E35" s="34">
        <f>(Table3[[#This Row],[Spain]]/'Cumulative Cases'!E36)*100</f>
        <v>10.427288628497605</v>
      </c>
      <c r="F35" s="34">
        <f>(Table3[[#This Row],[USA]]/'Cumulative Cases'!F36)*100</f>
        <v>5.2188786657497754</v>
      </c>
      <c r="G35" s="34">
        <f>(Table3[[#This Row],[France]]/'Cumulative Cases'!G36)*100</f>
        <v>11.103714314584435</v>
      </c>
      <c r="H35" s="34">
        <f>(Table3[[#This Row],[Iran]]/'Cumulative Cases'!H36)*100</f>
        <v>6.2369487005308573</v>
      </c>
      <c r="I35" s="34">
        <f>(Table3[[#This Row],[Germany]]/'Cumulative Cases'!I36)*100</f>
        <v>3.0919875310281131</v>
      </c>
      <c r="J35" s="34">
        <f>(Table3[[#This Row],[South Korea]]/'Cumulative Cases'!J36)*100</f>
        <v>2.1626704278326283</v>
      </c>
      <c r="K35" s="34">
        <f>(Table3[[#This Row],[UK]]/'Cumulative Cases'!K36)*100</f>
        <v>13.410370588451773</v>
      </c>
      <c r="L35" s="34">
        <f>(Table3[[#This Row],[Canada]]/'Cumulative Cases'!L36)*100</f>
        <v>4.0802342241325613</v>
      </c>
      <c r="M35" s="34">
        <f>(Table3[[#This Row],[India ]]/'Cumulative Cases'!M36)*100</f>
        <v>3.3386770753467623</v>
      </c>
      <c r="N35" s="34">
        <f>(Table3[[#This Row],[Japan]]/'Cumulative Cases'!N36)*100</f>
        <v>2.1017362168748095</v>
      </c>
      <c r="O35" s="34">
        <f>(Table3[[#This Row],[Australia]]/'Cumulative Cases'!O36)*100</f>
        <v>1.0113392583512106</v>
      </c>
      <c r="P35" s="34">
        <f>(Table3[[#This Row],[Brazil]]/'Cumulative Cases'!P36)*100</f>
        <v>6.3176253996963911</v>
      </c>
      <c r="Q35" s="34">
        <f>(Table3[[#This Row],[Russia]]/'Cumulative Cases'!Q36)*100</f>
        <v>0.85291177205698587</v>
      </c>
      <c r="R35" s="34">
        <f>(Table3[[#This Row],[Turkey]]/'Cumulative Cases'!R36)*100</f>
        <v>2.2521834339113385</v>
      </c>
      <c r="S35" s="22"/>
    </row>
    <row r="36" spans="1:19" x14ac:dyDescent="0.3">
      <c r="A36" s="10">
        <f>(Global!F37/Global!D37)*100</f>
        <v>7.0004868088030889</v>
      </c>
      <c r="B36" s="2">
        <v>43939</v>
      </c>
      <c r="C36" s="34">
        <f>(Table3[[#This Row],[China]]/'Cumulative Cases'!C37)*100</f>
        <v>5.5996808472055992</v>
      </c>
      <c r="D36" s="34">
        <f>(Table3[[#This Row],[Italy]]/'Cumulative Cases'!D37)*100</f>
        <v>13.202785277817252</v>
      </c>
      <c r="E36" s="34">
        <f>(Table3[[#This Row],[Spain]]/'Cumulative Cases'!E37)*100</f>
        <v>10.488412360841735</v>
      </c>
      <c r="F36" s="34">
        <f>(Table3[[#This Row],[USA]]/'Cumulative Cases'!F37)*100</f>
        <v>5.2555114080368055</v>
      </c>
      <c r="G36" s="34">
        <f>(Table3[[#This Row],[France]]/'Cumulative Cases'!G37)*100</f>
        <v>11.485309763969545</v>
      </c>
      <c r="H36" s="34">
        <f>(Table3[[#This Row],[Iran]]/'Cumulative Cases'!H37)*100</f>
        <v>6.2212494435376167</v>
      </c>
      <c r="I36" s="34">
        <f>(Table3[[#This Row],[Germany]]/'Cumulative Cases'!I37)*100</f>
        <v>3.1323414252153485</v>
      </c>
      <c r="J36" s="34">
        <f>(Table3[[#This Row],[South Korea]]/'Cumulative Cases'!J37)*100</f>
        <v>2.1777902938139491</v>
      </c>
      <c r="K36" s="34">
        <f>(Table3[[#This Row],[UK]]/'Cumulative Cases'!K37)*100</f>
        <v>13.539140408170415</v>
      </c>
      <c r="L36" s="34">
        <f>(Table3[[#This Row],[Canada]]/'Cumulative Cases'!L37)*100</f>
        <v>4.0951202583215132</v>
      </c>
      <c r="M36" s="34">
        <f>(Table3[[#This Row],[India ]]/'Cumulative Cases'!M37)*100</f>
        <v>3.3074672433532633</v>
      </c>
      <c r="N36" s="34">
        <f>(Table3[[#This Row],[Japan]]/'Cumulative Cases'!N37)*100</f>
        <v>2.1374484807821337</v>
      </c>
      <c r="O36" s="34">
        <f>(Table3[[#This Row],[Australia]]/'Cumulative Cases'!O37)*100</f>
        <v>1.051028179741051</v>
      </c>
      <c r="P36" s="34">
        <f>(Table3[[#This Row],[Brazil]]/'Cumulative Cases'!P37)*100</f>
        <v>6.2897930049964312</v>
      </c>
      <c r="Q36" s="34">
        <f>(Table3[[#This Row],[Russia]]/'Cumulative Cases'!Q37)*100</f>
        <v>0.85070529720327248</v>
      </c>
      <c r="R36" s="34">
        <f>(Table3[[#This Row],[Turkey]]/'Cumulative Cases'!R37)*100</f>
        <v>2.295667383303575</v>
      </c>
      <c r="S36" s="22"/>
    </row>
    <row r="37" spans="1:19" x14ac:dyDescent="0.3">
      <c r="A37" s="10">
        <f>(Global!F38/Global!D38)*100</f>
        <v>6.884710209741578</v>
      </c>
      <c r="B37" s="2">
        <v>43940</v>
      </c>
      <c r="C37" s="34">
        <f>(Table3[[#This Row],[China]]/'Cumulative Cases'!C38)*100</f>
        <v>5.5985979331600895</v>
      </c>
      <c r="D37" s="34">
        <f>(Table3[[#This Row],[Italy]]/'Cumulative Cases'!D38)*100</f>
        <v>13.219945019332632</v>
      </c>
      <c r="E37" s="34">
        <f>(Table3[[#This Row],[Spain]]/'Cumulative Cases'!E38)*100</f>
        <v>10.473787553538909</v>
      </c>
      <c r="F37" s="34">
        <f>(Table3[[#This Row],[USA]]/'Cumulative Cases'!F38)*100</f>
        <v>5.3113106856542043</v>
      </c>
      <c r="G37" s="34">
        <f>(Table3[[#This Row],[France]]/'Cumulative Cases'!G38)*100</f>
        <v>11.720092010865365</v>
      </c>
      <c r="H37" s="34">
        <f>(Table3[[#This Row],[Iran]]/'Cumulative Cases'!H38)*100</f>
        <v>6.2254442836116821</v>
      </c>
      <c r="I37" s="34">
        <f>(Table3[[#This Row],[Germany]]/'Cumulative Cases'!I38)*100</f>
        <v>3.1734014918945954</v>
      </c>
      <c r="J37" s="34">
        <f>(Table3[[#This Row],[South Korea]]/'Cumulative Cases'!J38)*100</f>
        <v>2.1949160491511117</v>
      </c>
      <c r="K37" s="34">
        <f>(Table3[[#This Row],[UK]]/'Cumulative Cases'!K38)*100</f>
        <v>13.375865141962404</v>
      </c>
      <c r="L37" s="34">
        <f>(Table3[[#This Row],[Canada]]/'Cumulative Cases'!L38)*100</f>
        <v>4.4082317867376775</v>
      </c>
      <c r="M37" s="34">
        <f>(Table3[[#This Row],[India ]]/'Cumulative Cases'!M38)*100</f>
        <v>3.1564007947771784</v>
      </c>
      <c r="N37" s="34">
        <f>(Table3[[#This Row],[Japan]]/'Cumulative Cases'!N38)*100</f>
        <v>2.2022763023965948</v>
      </c>
      <c r="O37" s="34">
        <f>(Table3[[#This Row],[Australia]]/'Cumulative Cases'!O38)*100</f>
        <v>1.073805202661827</v>
      </c>
      <c r="P37" s="34">
        <f>(Table3[[#This Row],[Brazil]]/'Cumulative Cases'!P38)*100</f>
        <v>6.3909875514209666</v>
      </c>
      <c r="Q37" s="34">
        <f>(Table3[[#This Row],[Russia]]/'Cumulative Cases'!Q38)*100</f>
        <v>0.84241476676078686</v>
      </c>
      <c r="R37" s="34">
        <f>(Table3[[#This Row],[Turkey]]/'Cumulative Cases'!R38)*100</f>
        <v>2.3370333464649038</v>
      </c>
      <c r="S37" s="22"/>
    </row>
    <row r="38" spans="1:19" x14ac:dyDescent="0.3">
      <c r="A38" s="10">
        <f>(Global!F39/Global!D39)*100</f>
        <v>6.8672430985705049</v>
      </c>
      <c r="B38" s="2">
        <v>43941</v>
      </c>
      <c r="C38" s="34">
        <f>(Table3[[#This Row],[China]]/'Cumulative Cases'!C39)*100</f>
        <v>5.5977860224539864</v>
      </c>
      <c r="D38" s="34">
        <f>(Table3[[#This Row],[Italy]]/'Cumulative Cases'!D39)*100</f>
        <v>13.305890921932592</v>
      </c>
      <c r="E38" s="34">
        <f>(Table3[[#This Row],[Spain]]/'Cumulative Cases'!E39)*100</f>
        <v>10.41506418260826</v>
      </c>
      <c r="F38" s="34">
        <f>(Table3[[#This Row],[USA]]/'Cumulative Cases'!F39)*100</f>
        <v>5.3171276785450834</v>
      </c>
      <c r="G38" s="34">
        <f>(Table3[[#This Row],[France]]/'Cumulative Cases'!G39)*100</f>
        <v>12.045220843908441</v>
      </c>
      <c r="H38" s="34">
        <f>(Table3[[#This Row],[Iran]]/'Cumulative Cases'!H39)*100</f>
        <v>6.2379498233638708</v>
      </c>
      <c r="I38" s="34">
        <f>(Table3[[#This Row],[Germany]]/'Cumulative Cases'!I39)*100</f>
        <v>3.2871807438871645</v>
      </c>
      <c r="J38" s="34">
        <f>(Table3[[#This Row],[South Korea]]/'Cumulative Cases'!J39)*100</f>
        <v>2.2109799512834929</v>
      </c>
      <c r="K38" s="34">
        <f>(Table3[[#This Row],[UK]]/'Cumulative Cases'!K39)*100</f>
        <v>13.234409946850725</v>
      </c>
      <c r="L38" s="34">
        <f>(Table3[[#This Row],[Canada]]/'Cumulative Cases'!L39)*100</f>
        <v>4.604066563509515</v>
      </c>
      <c r="M38" s="34">
        <f>(Table3[[#This Row],[India ]]/'Cumulative Cases'!M39)*100</f>
        <v>3.1932682453206755</v>
      </c>
      <c r="N38" s="34">
        <f>(Table3[[#This Row],[Japan]]/'Cumulative Cases'!N39)*100</f>
        <v>2.3578985117446658</v>
      </c>
      <c r="O38" s="34">
        <f>(Table3[[#This Row],[Australia]]/'Cumulative Cases'!O39)*100</f>
        <v>1.0726695875509895</v>
      </c>
      <c r="P38" s="34">
        <f>(Table3[[#This Row],[Brazil]]/'Cumulative Cases'!P39)*100</f>
        <v>6.3543036310306462</v>
      </c>
      <c r="Q38" s="34">
        <f>(Table3[[#This Row],[Russia]]/'Cumulative Cases'!Q39)*100</f>
        <v>0.859489399630738</v>
      </c>
      <c r="R38" s="34">
        <f>(Table3[[#This Row],[Turkey]]/'Cumulative Cases'!R39)*100</f>
        <v>2.3521653110573753</v>
      </c>
      <c r="S38" s="22"/>
    </row>
    <row r="39" spans="1:19" x14ac:dyDescent="0.3">
      <c r="A39" s="10">
        <f>(Global!F40/Global!D40)*100</f>
        <v>6.9375183395991584</v>
      </c>
      <c r="B39" s="2">
        <v>43942</v>
      </c>
      <c r="C39" s="34">
        <f>(Table3[[#This Row],[China]]/'Cumulative Cases'!C40)*100</f>
        <v>5.5956220780632764</v>
      </c>
      <c r="D39" s="34">
        <f>(Table3[[#This Row],[Italy]]/'Cumulative Cases'!D40)*100</f>
        <v>13.399511815903494</v>
      </c>
      <c r="E39" s="34">
        <f>(Table3[[#This Row],[Spain]]/'Cumulative Cases'!E40)*100</f>
        <v>10.423258137507469</v>
      </c>
      <c r="F39" s="34">
        <f>(Table3[[#This Row],[USA]]/'Cumulative Cases'!F40)*100</f>
        <v>5.4549466969623372</v>
      </c>
      <c r="G39" s="34">
        <f>(Table3[[#This Row],[France]]/'Cumulative Cases'!G40)*100</f>
        <v>12.360839509988647</v>
      </c>
      <c r="H39" s="34">
        <f>(Table3[[#This Row],[Iran]]/'Cumulative Cases'!H40)*100</f>
        <v>6.2463149454022311</v>
      </c>
      <c r="I39" s="34">
        <f>(Table3[[#This Row],[Germany]]/'Cumulative Cases'!I40)*100</f>
        <v>3.4091598422808613</v>
      </c>
      <c r="J39" s="34">
        <f>(Table3[[#This Row],[South Korea]]/'Cumulative Cases'!J40)*100</f>
        <v>2.218477955630441</v>
      </c>
      <c r="K39" s="34">
        <f>(Table3[[#This Row],[UK]]/'Cumulative Cases'!K40)*100</f>
        <v>13.434952419329841</v>
      </c>
      <c r="L39" s="34">
        <f>(Table3[[#This Row],[Canada]]/'Cumulative Cases'!L40)*100</f>
        <v>4.6819696023318755</v>
      </c>
      <c r="M39" s="34">
        <f>(Table3[[#This Row],[India ]]/'Cumulative Cases'!M40)*100</f>
        <v>3.2121513944223108</v>
      </c>
      <c r="N39" s="34">
        <f>(Table3[[#This Row],[Japan]]/'Cumulative Cases'!N40)*100</f>
        <v>2.4517023304167029</v>
      </c>
      <c r="O39" s="34">
        <f>(Table3[[#This Row],[Australia]]/'Cumulative Cases'!O40)*100</f>
        <v>1.1136192626034613</v>
      </c>
      <c r="P39" s="34">
        <f>(Table3[[#This Row],[Brazil]]/'Cumulative Cases'!P40)*100</f>
        <v>6.4948902988327601</v>
      </c>
      <c r="Q39" s="34">
        <f>(Table3[[#This Row],[Russia]]/'Cumulative Cases'!Q40)*100</f>
        <v>0.86424198775657179</v>
      </c>
      <c r="R39" s="34">
        <f>(Table3[[#This Row],[Turkey]]/'Cumulative Cases'!R40)*100</f>
        <v>2.363193187643188</v>
      </c>
      <c r="S39" s="22"/>
    </row>
    <row r="40" spans="1:19" x14ac:dyDescent="0.3">
      <c r="A40" s="10">
        <f>(Global!F41/Global!D41)*100</f>
        <v>6.9795425816200112</v>
      </c>
      <c r="B40" s="2">
        <v>43943</v>
      </c>
      <c r="C40" s="34">
        <f>(Table3[[#This Row],[China]]/'Cumulative Cases'!C41)*100</f>
        <v>5.5948786085276003</v>
      </c>
      <c r="D40" s="34">
        <f>(Table3[[#This Row],[Italy]]/'Cumulative Cases'!D41)*100</f>
        <v>13.39102211640607</v>
      </c>
      <c r="E40" s="34">
        <f>(Table3[[#This Row],[Spain]]/'Cumulative Cases'!E41)*100</f>
        <v>10.421375408490851</v>
      </c>
      <c r="F40" s="34">
        <f>(Table3[[#This Row],[USA]]/'Cumulative Cases'!F41)*100</f>
        <v>5.6140220943789299</v>
      </c>
      <c r="G40" s="34">
        <f>(Table3[[#This Row],[France]]/'Cumulative Cases'!G41)*100</f>
        <v>12.360839509988647</v>
      </c>
      <c r="H40" s="34">
        <f>(Table3[[#This Row],[Iran]]/'Cumulative Cases'!H41)*100</f>
        <v>6.2688962277315223</v>
      </c>
      <c r="I40" s="34">
        <f>(Table3[[#This Row],[Germany]]/'Cumulative Cases'!I41)*100</f>
        <v>3.5016346288293927</v>
      </c>
      <c r="J40" s="34">
        <f>(Table3[[#This Row],[South Korea]]/'Cumulative Cases'!J41)*100</f>
        <v>2.225547035720965</v>
      </c>
      <c r="K40" s="34">
        <f>(Table3[[#This Row],[UK]]/'Cumulative Cases'!K41)*100</f>
        <v>13.558560245702086</v>
      </c>
      <c r="L40" s="34">
        <f>(Table3[[#This Row],[Canada]]/'Cumulative Cases'!L41)*100</f>
        <v>5</v>
      </c>
      <c r="M40" s="34">
        <f>(Table3[[#This Row],[India ]]/'Cumulative Cases'!M41)*100</f>
        <v>3.1867103416003748</v>
      </c>
      <c r="N40" s="34">
        <f>(Table3[[#This Row],[Japan]]/'Cumulative Cases'!N41)*100</f>
        <v>2.4849899933288859</v>
      </c>
      <c r="O40" s="34">
        <f>(Table3[[#This Row],[Australia]]/'Cumulative Cases'!O41)*100</f>
        <v>1.1430290269213417</v>
      </c>
      <c r="P40" s="34">
        <f>(Table3[[#This Row],[Brazil]]/'Cumulative Cases'!P41)*100</f>
        <v>6.3011915714830682</v>
      </c>
      <c r="Q40" s="34">
        <f>(Table3[[#This Row],[Russia]]/'Cumulative Cases'!Q41)*100</f>
        <v>0.88449800858635497</v>
      </c>
      <c r="R40" s="34">
        <f>(Table3[[#This Row],[Turkey]]/'Cumulative Cases'!R41)*100</f>
        <v>2.4079291404017269</v>
      </c>
      <c r="S40" s="22"/>
    </row>
    <row r="41" spans="1:19" x14ac:dyDescent="0.3">
      <c r="A41" s="10">
        <f>(Global!F42/Global!D42)*100</f>
        <v>6.9957456754110092</v>
      </c>
      <c r="B41" s="2">
        <v>43944</v>
      </c>
      <c r="C41" s="34">
        <f>(Table3[[#This Row],[China]]/'Cumulative Cases'!C42)*100</f>
        <v>5.5943380274885861</v>
      </c>
      <c r="D41" s="34">
        <f>(Table3[[#This Row],[Italy]]/'Cumulative Cases'!D42)*100</f>
        <v>13.448753243882026</v>
      </c>
      <c r="E41" s="34">
        <f>(Table3[[#This Row],[Spain]]/'Cumulative Cases'!E42)*100</f>
        <v>10.401175454408893</v>
      </c>
      <c r="F41" s="34">
        <f>(Table3[[#This Row],[USA]]/'Cumulative Cases'!F42)*100</f>
        <v>5.6343488329021394</v>
      </c>
      <c r="G41" s="34">
        <f>(Table3[[#This Row],[France]]/'Cumulative Cases'!G42)*100</f>
        <v>12.9908880712787</v>
      </c>
      <c r="H41" s="34">
        <f>(Table3[[#This Row],[Iran]]/'Cumulative Cases'!H42)*100</f>
        <v>6.298117803874705</v>
      </c>
      <c r="I41" s="34">
        <f>(Table3[[#This Row],[Germany]]/'Cumulative Cases'!I42)*100</f>
        <v>3.5881445455496284</v>
      </c>
      <c r="J41" s="34">
        <f>(Table3[[#This Row],[South Korea]]/'Cumulative Cases'!J42)*100</f>
        <v>2.2425714819659879</v>
      </c>
      <c r="K41" s="34">
        <f>(Table3[[#This Row],[UK]]/'Cumulative Cases'!K42)*100</f>
        <v>13.570590535784122</v>
      </c>
      <c r="L41" s="34">
        <f>(Table3[[#This Row],[Canada]]/'Cumulative Cases'!L42)*100</f>
        <v>5.2145726164470441</v>
      </c>
      <c r="M41" s="34">
        <f>(Table3[[#This Row],[India ]]/'Cumulative Cases'!M42)*100</f>
        <v>3.1305631540098124</v>
      </c>
      <c r="N41" s="34">
        <f>(Table3[[#This Row],[Japan]]/'Cumulative Cases'!N42)*100</f>
        <v>2.4960048702534054</v>
      </c>
      <c r="O41" s="34">
        <f>(Table3[[#This Row],[Australia]]/'Cumulative Cases'!O42)*100</f>
        <v>1.1559825851974177</v>
      </c>
      <c r="P41" s="34">
        <f>(Table3[[#This Row],[Brazil]]/'Cumulative Cases'!P42)*100</f>
        <v>6.311653926634496</v>
      </c>
      <c r="Q41" s="34">
        <f>(Table3[[#This Row],[Russia]]/'Cumulative Cases'!Q42)*100</f>
        <v>0.88413808484539524</v>
      </c>
      <c r="R41" s="34">
        <f>(Table3[[#This Row],[Turkey]]/'Cumulative Cases'!R42)*100</f>
        <v>2.4471952058158957</v>
      </c>
      <c r="S41" s="22"/>
    </row>
    <row r="42" spans="1:19" x14ac:dyDescent="0.3">
      <c r="A42" s="10">
        <f>(Global!F43/Global!D43)*100</f>
        <v>6.9731653018122479</v>
      </c>
      <c r="B42" s="2">
        <v>43945</v>
      </c>
      <c r="C42" s="34">
        <f>(Table3[[#This Row],[China]]/'Cumulative Cases'!C43)*100</f>
        <v>5.5938651047642045</v>
      </c>
      <c r="D42" s="34">
        <f>(Table3[[#This Row],[Italy]]/'Cumulative Cases'!D43)*100</f>
        <v>13.455858731359523</v>
      </c>
      <c r="E42" s="34">
        <f>(Table3[[#This Row],[Spain]]/'Cumulative Cases'!E43)*100</f>
        <v>10.249176389217524</v>
      </c>
      <c r="F42" s="34">
        <f>(Table3[[#This Row],[USA]]/'Cumulative Cases'!F43)*100</f>
        <v>5.6538813098294689</v>
      </c>
      <c r="G42" s="34">
        <f>(Table3[[#This Row],[France]]/'Cumulative Cases'!G43)*100</f>
        <v>13.222104005563448</v>
      </c>
      <c r="H42" s="34">
        <f>(Table3[[#This Row],[Iran]]/'Cumulative Cases'!H43)*100</f>
        <v>6.3201578338662499</v>
      </c>
      <c r="I42" s="34">
        <f>(Table3[[#This Row],[Germany]]/'Cumulative Cases'!I43)*100</f>
        <v>3.6432357625923699</v>
      </c>
      <c r="J42" s="34">
        <f>(Table3[[#This Row],[South Korea]]/'Cumulative Cases'!J43)*100</f>
        <v>2.2413149047441165</v>
      </c>
      <c r="K42" s="34">
        <f>(Table3[[#This Row],[UK]]/'Cumulative Cases'!K43)*100</f>
        <v>13.596442313054148</v>
      </c>
      <c r="L42" s="34">
        <f>(Table3[[#This Row],[Canada]]/'Cumulative Cases'!L43)*100</f>
        <v>5.347389242284609</v>
      </c>
      <c r="M42" s="34">
        <f>(Table3[[#This Row],[India ]]/'Cumulative Cases'!M43)*100</f>
        <v>3.1922730621265454</v>
      </c>
      <c r="N42" s="34">
        <f>(Table3[[#This Row],[Japan]]/'Cumulative Cases'!N43)*100</f>
        <v>2.6253709763336124</v>
      </c>
      <c r="O42" s="34">
        <f>(Table3[[#This Row],[Australia]]/'Cumulative Cases'!O43)*100</f>
        <v>1.1985018726591761</v>
      </c>
      <c r="P42" s="34">
        <f>(Table3[[#This Row],[Brazil]]/'Cumulative Cases'!P43)*100</f>
        <v>6.678675621169698</v>
      </c>
      <c r="Q42" s="34">
        <f>(Table3[[#This Row],[Russia]]/'Cumulative Cases'!Q43)*100</f>
        <v>0.89621404214391875</v>
      </c>
      <c r="R42" s="34">
        <f>(Table3[[#This Row],[Turkey]]/'Cumulative Cases'!R43)*100</f>
        <v>2.4782675003812717</v>
      </c>
      <c r="S42" s="22"/>
    </row>
    <row r="43" spans="1:19" x14ac:dyDescent="0.3">
      <c r="A43" s="10">
        <f>(Global!F44/Global!D44)*100</f>
        <v>6.9711702198650638</v>
      </c>
      <c r="B43" s="2">
        <v>43946</v>
      </c>
      <c r="C43" s="34">
        <f>(Table3[[#This Row],[China]]/'Cumulative Cases'!C44)*100</f>
        <v>5.5929194991487465</v>
      </c>
      <c r="D43" s="34">
        <f>(Table3[[#This Row],[Italy]]/'Cumulative Cases'!D44)*100</f>
        <v>13.505945707982042</v>
      </c>
      <c r="E43" s="34">
        <f>(Table3[[#This Row],[Spain]]/'Cumulative Cases'!E44)*100</f>
        <v>10.235119034318172</v>
      </c>
      <c r="F43" s="34">
        <f>(Table3[[#This Row],[USA]]/'Cumulative Cases'!F44)*100</f>
        <v>5.6316495618148235</v>
      </c>
      <c r="G43" s="34">
        <f>(Table3[[#This Row],[France]]/'Cumulative Cases'!G44)*100</f>
        <v>13.44143223114461</v>
      </c>
      <c r="H43" s="34">
        <f>(Table3[[#This Row],[Iran]]/'Cumulative Cases'!H44)*100</f>
        <v>6.3250044778792756</v>
      </c>
      <c r="I43" s="34">
        <f>(Table3[[#This Row],[Germany]]/'Cumulative Cases'!I44)*100</f>
        <v>3.7304483501179866</v>
      </c>
      <c r="J43" s="34">
        <f>(Table3[[#This Row],[South Korea]]/'Cumulative Cases'!J44)*100</f>
        <v>2.2392237357715992</v>
      </c>
      <c r="K43" s="34">
        <f>(Table3[[#This Row],[UK]]/'Cumulative Cases'!K44)*100</f>
        <v>13.694170929456723</v>
      </c>
      <c r="L43" s="34">
        <f>(Table3[[#This Row],[Canada]]/'Cumulative Cases'!L44)*100</f>
        <v>5.4558379242935846</v>
      </c>
      <c r="M43" s="34">
        <f>(Table3[[#This Row],[India ]]/'Cumulative Cases'!M44)*100</f>
        <v>3.1389110832096794</v>
      </c>
      <c r="N43" s="34">
        <f>(Table3[[#This Row],[Japan]]/'Cumulative Cases'!N44)*100</f>
        <v>2.720882775300431</v>
      </c>
      <c r="O43" s="34">
        <f>(Table3[[#This Row],[Australia]]/'Cumulative Cases'!O44)*100</f>
        <v>1.2098581030619866</v>
      </c>
      <c r="P43" s="34">
        <f>(Table3[[#This Row],[Brazil]]/'Cumulative Cases'!P44)*100</f>
        <v>6.812255541069101</v>
      </c>
      <c r="Q43" s="34">
        <f>(Table3[[#This Row],[Russia]]/'Cumulative Cases'!Q44)*100</f>
        <v>0.9130154984716039</v>
      </c>
      <c r="R43" s="34">
        <f>(Table3[[#This Row],[Turkey]]/'Cumulative Cases'!R44)*100</f>
        <v>2.5108329544505583</v>
      </c>
      <c r="S43" s="22"/>
    </row>
    <row r="44" spans="1:19" x14ac:dyDescent="0.3">
      <c r="A44" s="10">
        <f>(Global!F45/Global!D45)*100</f>
        <v>6.9323656700794283</v>
      </c>
      <c r="B44" s="2">
        <v>43947</v>
      </c>
      <c r="C44" s="34">
        <f>(Table3[[#This Row],[China]]/'Cumulative Cases'!C45)*100</f>
        <v>5.5923792966061789</v>
      </c>
      <c r="D44" s="34">
        <f>(Table3[[#This Row],[Italy]]/'Cumulative Cases'!D45)*100</f>
        <v>13.478689768559505</v>
      </c>
      <c r="E44" s="34">
        <f>(Table3[[#This Row],[Spain]]/'Cumulative Cases'!E45)*100</f>
        <v>10.23258276743047</v>
      </c>
      <c r="F44" s="34">
        <f>(Table3[[#This Row],[USA]]/'Cumulative Cases'!F45)*100</f>
        <v>5.6303661208569808</v>
      </c>
      <c r="G44" s="34">
        <f>(Table3[[#This Row],[France]]/'Cumulative Cases'!G45)*100</f>
        <v>13.585273506457998</v>
      </c>
      <c r="H44" s="34">
        <f>(Table3[[#This Row],[Iran]]/'Cumulative Cases'!H45)*100</f>
        <v>6.3107171671400621</v>
      </c>
      <c r="I44" s="34">
        <f>(Table3[[#This Row],[Germany]]/'Cumulative Cases'!I45)*100</f>
        <v>3.7695358655178799</v>
      </c>
      <c r="J44" s="34">
        <f>(Table3[[#This Row],[South Korea]]/'Cumulative Cases'!J45)*100</f>
        <v>2.2557792692020877</v>
      </c>
      <c r="K44" s="34">
        <f>(Table3[[#This Row],[UK]]/'Cumulative Cases'!K45)*100</f>
        <v>13.564511907877518</v>
      </c>
      <c r="L44" s="34">
        <f>(Table3[[#This Row],[Canada]]/'Cumulative Cases'!L45)*100</f>
        <v>5.435565940905418</v>
      </c>
      <c r="M44" s="34">
        <f>(Table3[[#This Row],[India ]]/'Cumulative Cases'!M45)*100</f>
        <v>3.1551396507834069</v>
      </c>
      <c r="N44" s="34">
        <f>(Table3[[#This Row],[Japan]]/'Cumulative Cases'!N45)*100</f>
        <v>2.7676512164273492</v>
      </c>
      <c r="O44" s="34">
        <f>(Table3[[#This Row],[Australia]]/'Cumulative Cases'!O45)*100</f>
        <v>1.2511170688114388</v>
      </c>
      <c r="P44" s="34">
        <f>(Table3[[#This Row],[Brazil]]/'Cumulative Cases'!P45)*100</f>
        <v>6.8091858037578294</v>
      </c>
      <c r="Q44" s="34">
        <f>(Table3[[#This Row],[Russia]]/'Cumulative Cases'!Q45)*100</f>
        <v>0.92280324648852974</v>
      </c>
      <c r="R44" s="34">
        <f>(Table3[[#This Row],[Turkey]]/'Cumulative Cases'!R45)*100</f>
        <v>2.5469899210024516</v>
      </c>
      <c r="S44" s="22"/>
    </row>
    <row r="45" spans="1:19" x14ac:dyDescent="0.3">
      <c r="A45" s="10">
        <f>(Global!F46/Global!D46)*100</f>
        <v>6.9006175473043871</v>
      </c>
      <c r="B45" s="2">
        <v>43948</v>
      </c>
      <c r="C45" s="34">
        <f>(Table3[[#This Row],[China]]/'Cumulative Cases'!C46)*100</f>
        <v>5.5933840395991794</v>
      </c>
      <c r="D45" s="34">
        <f>(Table3[[#This Row],[Italy]]/'Cumulative Cases'!D46)*100</f>
        <v>13.528137442707134</v>
      </c>
      <c r="E45" s="34">
        <f>(Table3[[#This Row],[Spain]]/'Cumulative Cases'!E46)*100</f>
        <v>10.252286180052479</v>
      </c>
      <c r="F45" s="34">
        <f>(Table3[[#This Row],[USA]]/'Cumulative Cases'!F46)*100</f>
        <v>5.6215892726150054</v>
      </c>
      <c r="G45" s="34">
        <f>(Table3[[#This Row],[France]]/'Cumulative Cases'!G46)*100</f>
        <v>13.585273506457998</v>
      </c>
      <c r="H45" s="34">
        <f>(Table3[[#This Row],[Iran]]/'Cumulative Cases'!H46)*100</f>
        <v>6.3472975336715063</v>
      </c>
      <c r="I45" s="34">
        <f>(Table3[[#This Row],[Germany]]/'Cumulative Cases'!I46)*100</f>
        <v>3.793328558661909</v>
      </c>
      <c r="J45" s="34">
        <f>(Table3[[#This Row],[South Korea]]/'Cumulative Cases'!J46)*100</f>
        <v>2.2629912460420938</v>
      </c>
      <c r="K45" s="34">
        <f>(Table3[[#This Row],[UK]]/'Cumulative Cases'!K46)*100</f>
        <v>13.564511907877518</v>
      </c>
      <c r="L45" s="34">
        <f>(Table3[[#This Row],[Canada]]/'Cumulative Cases'!L46)*100</f>
        <v>5.6003649256671295</v>
      </c>
      <c r="M45" s="34">
        <f>(Table3[[#This Row],[India ]]/'Cumulative Cases'!M46)*100</f>
        <v>3.188346745441581</v>
      </c>
      <c r="N45" s="34">
        <f>(Table3[[#This Row],[Japan]]/'Cumulative Cases'!N46)*100</f>
        <v>2.8942922206714168</v>
      </c>
      <c r="O45" s="34">
        <f>(Table3[[#This Row],[Australia]]/'Cumulative Cases'!O46)*100</f>
        <v>1.2498140157714626</v>
      </c>
      <c r="P45" s="34">
        <f>(Table3[[#This Row],[Brazil]]/'Cumulative Cases'!P46)*100</f>
        <v>6.7589001083559728</v>
      </c>
      <c r="Q45" s="34">
        <f>(Table3[[#This Row],[Russia]]/'Cumulative Cases'!Q46)*100</f>
        <v>0.91110422619252518</v>
      </c>
      <c r="R45" s="34">
        <f>(Table3[[#This Row],[Turkey]]/'Cumulative Cases'!R46)*100</f>
        <v>2.5832657824177585</v>
      </c>
      <c r="S45" s="22"/>
    </row>
    <row r="46" spans="1:19" x14ac:dyDescent="0.3">
      <c r="A46" s="10">
        <f>(Global!F47/Global!D47)*100</f>
        <v>6.9019764539834396</v>
      </c>
      <c r="B46" s="2">
        <v>43949</v>
      </c>
      <c r="C46" s="34">
        <f>(Table3[[#This Row],[China]]/'Cumulative Cases'!C47)*100</f>
        <v>5.5916288500531044</v>
      </c>
      <c r="D46" s="34">
        <f>(Table3[[#This Row],[Italy]]/'Cumulative Cases'!D47)*100</f>
        <v>13.577330587330339</v>
      </c>
      <c r="E46" s="34">
        <f>(Table3[[#This Row],[Spain]]/'Cumulative Cases'!E47)*100</f>
        <v>10.26244141163496</v>
      </c>
      <c r="F46" s="34">
        <f>(Table3[[#This Row],[USA]]/'Cumulative Cases'!F47)*100</f>
        <v>5.6481369806329136</v>
      </c>
      <c r="G46" s="34">
        <f>(Table3[[#This Row],[France]]/'Cumulative Cases'!G47)*100</f>
        <v>13.845019941631351</v>
      </c>
      <c r="H46" s="34">
        <f>(Table3[[#This Row],[Iran]]/'Cumulative Cases'!H47)*100</f>
        <v>6.3477490711137996</v>
      </c>
      <c r="I46" s="34">
        <f>(Table3[[#This Row],[Germany]]/'Cumulative Cases'!I47)*100</f>
        <v>3.8725650782450924</v>
      </c>
      <c r="J46" s="34">
        <f>(Table3[[#This Row],[South Korea]]/'Cumulative Cases'!J47)*100</f>
        <v>2.2693452380952381</v>
      </c>
      <c r="K46" s="34">
        <f>(Table3[[#This Row],[UK]]/'Cumulative Cases'!K47)*100</f>
        <v>13.421657153402187</v>
      </c>
      <c r="L46" s="34">
        <f>(Table3[[#This Row],[Canada]]/'Cumulative Cases'!L47)*100</f>
        <v>5.6739301020100195</v>
      </c>
      <c r="M46" s="34">
        <f>(Table3[[#This Row],[India ]]/'Cumulative Cases'!M47)*100</f>
        <v>3.1895791844863046</v>
      </c>
      <c r="N46" s="34">
        <f>(Table3[[#This Row],[Japan]]/'Cumulative Cases'!N47)*100</f>
        <v>2.9737903225806455</v>
      </c>
      <c r="O46" s="34">
        <f>(Table3[[#This Row],[Australia]]/'Cumulative Cases'!O47)*100</f>
        <v>1.2479572128955578</v>
      </c>
      <c r="P46" s="34">
        <f>(Table3[[#This Row],[Brazil]]/'Cumulative Cases'!P47)*100</f>
        <v>6.8545785182143479</v>
      </c>
      <c r="Q46" s="34">
        <f>(Table3[[#This Row],[Russia]]/'Cumulative Cases'!Q47)*100</f>
        <v>0.92669787725261332</v>
      </c>
      <c r="R46" s="34">
        <f>(Table3[[#This Row],[Turkey]]/'Cumulative Cases'!R47)*100</f>
        <v>2.6096133550801115</v>
      </c>
      <c r="S46" s="22"/>
    </row>
    <row r="47" spans="1:19" x14ac:dyDescent="0.3">
      <c r="A47" s="10">
        <f>(Global!F48/Global!D48)*100</f>
        <v>7.0673912703011696</v>
      </c>
      <c r="B47" s="2">
        <v>43950</v>
      </c>
      <c r="C47" s="34">
        <f>(Table3[[#This Row],[China]]/'Cumulative Cases'!C48)*100</f>
        <v>5.5914938810977821</v>
      </c>
      <c r="D47" s="34">
        <f>(Table3[[#This Row],[Italy]]/'Cumulative Cases'!D48)*100</f>
        <v>13.596868230913941</v>
      </c>
      <c r="E47" s="34">
        <f>(Table3[[#This Row],[Spain]]/'Cumulative Cases'!E48)*100</f>
        <v>10.246982891443189</v>
      </c>
      <c r="F47" s="34">
        <f>(Table3[[#This Row],[USA]]/'Cumulative Cases'!F48)*100</f>
        <v>5.7672837375850143</v>
      </c>
      <c r="G47" s="34">
        <f>(Table3[[#This Row],[France]]/'Cumulative Cases'!G48)*100</f>
        <v>14.005386687187379</v>
      </c>
      <c r="H47" s="34">
        <f>(Table3[[#This Row],[Iran]]/'Cumulative Cases'!H48)*100</f>
        <v>6.3796619579956655</v>
      </c>
      <c r="I47" s="34">
        <f>(Table3[[#This Row],[Germany]]/'Cumulative Cases'!I48)*100</f>
        <v>3.9551095689143141</v>
      </c>
      <c r="J47" s="34">
        <f>(Table3[[#This Row],[South Korea]]/'Cumulative Cases'!J48)*100</f>
        <v>2.2860328965709509</v>
      </c>
      <c r="K47" s="34">
        <f>(Table3[[#This Row],[UK]]/'Cumulative Cases'!K48)*100</f>
        <v>15.795207630991218</v>
      </c>
      <c r="L47" s="34">
        <f>(Table3[[#This Row],[Canada]]/'Cumulative Cases'!L48)*100</f>
        <v>5.6609290629446969</v>
      </c>
      <c r="M47" s="34">
        <f>(Table3[[#This Row],[India ]]/'Cumulative Cases'!M48)*100</f>
        <v>3.2636641359910472</v>
      </c>
      <c r="N47" s="34">
        <f>(Table3[[#This Row],[Japan]]/'Cumulative Cases'!N48)*100</f>
        <v>3.0809547418372407</v>
      </c>
      <c r="O47" s="34">
        <f>(Table3[[#This Row],[Australia]]/'Cumulative Cases'!O48)*100</f>
        <v>1.3489475244589386</v>
      </c>
      <c r="P47" s="34">
        <f>(Table3[[#This Row],[Brazil]]/'Cumulative Cases'!P48)*100</f>
        <v>6.9241405232706432</v>
      </c>
      <c r="Q47" s="34">
        <f>(Table3[[#This Row],[Russia]]/'Cumulative Cases'!Q48)*100</f>
        <v>0.97787704101650919</v>
      </c>
      <c r="R47" s="34">
        <f>(Table3[[#This Row],[Turkey]]/'Cumulative Cases'!R48)*100</f>
        <v>2.6201430405905315</v>
      </c>
      <c r="S47" s="22"/>
    </row>
    <row r="48" spans="1:19" x14ac:dyDescent="0.3">
      <c r="A48" s="10">
        <f>(Global!F49/Global!D49)*100</f>
        <v>7.0624080868881212</v>
      </c>
      <c r="B48" s="2">
        <v>43951</v>
      </c>
      <c r="C48" s="34">
        <f>(Table3[[#This Row],[China]]/'Cumulative Cases'!C49)*100</f>
        <v>5.5912239627332188</v>
      </c>
      <c r="D48" s="34">
        <f>(Table3[[#This Row],[Italy]]/'Cumulative Cases'!D49)*100</f>
        <v>13.611696509833887</v>
      </c>
      <c r="E48" s="34">
        <f>(Table3[[#This Row],[Spain]]/'Cumulative Cases'!E49)*100</f>
        <v>10.241655156297599</v>
      </c>
      <c r="F48" s="34">
        <f>(Table3[[#This Row],[USA]]/'Cumulative Cases'!F49)*100</f>
        <v>5.7967028116517634</v>
      </c>
      <c r="G48" s="34">
        <f>(Table3[[#This Row],[France]]/'Cumulative Cases'!G49)*100</f>
        <v>14.258146624441354</v>
      </c>
      <c r="H48" s="34">
        <f>(Table3[[#This Row],[Iran]]/'Cumulative Cases'!H49)*100</f>
        <v>6.369399830938292</v>
      </c>
      <c r="I48" s="34">
        <f>(Table3[[#This Row],[Germany]]/'Cumulative Cases'!I49)*100</f>
        <v>4.0080209932168147</v>
      </c>
      <c r="J48" s="34">
        <f>(Table3[[#This Row],[South Korea]]/'Cumulative Cases'!J49)*100</f>
        <v>2.2944728286112404</v>
      </c>
      <c r="K48" s="34">
        <f>(Table3[[#This Row],[UK]]/'Cumulative Cases'!K49)*100</f>
        <v>15.632426877193392</v>
      </c>
      <c r="L48" s="34">
        <f>(Table3[[#This Row],[Canada]]/'Cumulative Cases'!L49)*100</f>
        <v>5.7172537889327923</v>
      </c>
      <c r="M48" s="34">
        <f>(Table3[[#This Row],[India ]]/'Cumulative Cases'!M49)*100</f>
        <v>3.3107642873536838</v>
      </c>
      <c r="N48" s="34">
        <f>(Table3[[#This Row],[Japan]]/'Cumulative Cases'!N49)*100</f>
        <v>3.1807060468367703</v>
      </c>
      <c r="O48" s="34">
        <f>(Table3[[#This Row],[Australia]]/'Cumulative Cases'!O49)*100</f>
        <v>1.391767841279242</v>
      </c>
      <c r="P48" s="34">
        <f>(Table3[[#This Row],[Brazil]]/'Cumulative Cases'!P49)*100</f>
        <v>6.957356129900556</v>
      </c>
      <c r="Q48" s="34">
        <f>(Table3[[#This Row],[Russia]]/'Cumulative Cases'!Q49)*100</f>
        <v>1.0075306578527297</v>
      </c>
      <c r="R48" s="34">
        <f>(Table3[[#This Row],[Turkey]]/'Cumulative Cases'!R49)*100</f>
        <v>2.6405111310771687</v>
      </c>
      <c r="S48" s="22"/>
    </row>
    <row r="49" spans="1:19" x14ac:dyDescent="0.3">
      <c r="A49" s="10">
        <f>(Global!F50/Global!D50)*100</f>
        <v>7.0535026229396225</v>
      </c>
      <c r="B49" s="2">
        <v>43952</v>
      </c>
      <c r="C49" s="34">
        <f>(Table3[[#This Row],[China]]/'Cumulative Cases'!C50)*100</f>
        <v>5.5904143639742259</v>
      </c>
      <c r="D49" s="34">
        <f>(Table3[[#This Row],[Italy]]/'Cumulative Cases'!D50)*100</f>
        <v>13.612434194033593</v>
      </c>
      <c r="E49" s="34">
        <f>(Table3[[#This Row],[Spain]]/'Cumulative Cases'!E50)*100</f>
        <v>10.216142360939635</v>
      </c>
      <c r="F49" s="34">
        <f>(Table3[[#This Row],[USA]]/'Cumulative Cases'!F50)*100</f>
        <v>5.8375609400625983</v>
      </c>
      <c r="G49" s="34">
        <f>(Table3[[#This Row],[France]]/'Cumulative Cases'!G50)*100</f>
        <v>14.429218338414183</v>
      </c>
      <c r="H49" s="34">
        <f>(Table3[[#This Row],[Iran]]/'Cumulative Cases'!H50)*100</f>
        <v>6.3682746795474978</v>
      </c>
      <c r="I49" s="34">
        <f>(Table3[[#This Row],[Germany]]/'Cumulative Cases'!I50)*100</f>
        <v>4.0798552546842899</v>
      </c>
      <c r="J49" s="34">
        <f>(Table3[[#This Row],[South Korea]]/'Cumulative Cases'!J50)*100</f>
        <v>2.3018377575645075</v>
      </c>
      <c r="K49" s="34">
        <f>(Table3[[#This Row],[UK]]/'Cumulative Cases'!K50)*100</f>
        <v>15.502609126872317</v>
      </c>
      <c r="L49" s="34">
        <f>(Table3[[#This Row],[Canada]]/'Cumulative Cases'!L50)*100</f>
        <v>5.9151621899310145</v>
      </c>
      <c r="M49" s="34">
        <f>(Table3[[#This Row],[India ]]/'Cumulative Cases'!M50)*100</f>
        <v>3.2826046112140004</v>
      </c>
      <c r="N49" s="34">
        <f>(Table3[[#This Row],[Japan]]/'Cumulative Cases'!N50)*100</f>
        <v>3.2736256948733784</v>
      </c>
      <c r="O49" s="34">
        <f>(Table3[[#This Row],[Australia]]/'Cumulative Cases'!O50)*100</f>
        <v>1.4038717304566277</v>
      </c>
      <c r="P49" s="34">
        <f>(Table3[[#This Row],[Brazil]]/'Cumulative Cases'!P50)*100</f>
        <v>6.8782222018998844</v>
      </c>
      <c r="Q49" s="34">
        <f>(Table3[[#This Row],[Russia]]/'Cumulative Cases'!Q50)*100</f>
        <v>1.0215763211017994</v>
      </c>
      <c r="R49" s="34">
        <f>(Table3[[#This Row],[Turkey]]/'Cumulative Cases'!R50)*100</f>
        <v>2.6619386888031897</v>
      </c>
      <c r="S49" s="22"/>
    </row>
    <row r="50" spans="1:19" x14ac:dyDescent="0.3">
      <c r="A50" s="10">
        <f>(Global!F51/Global!D51)*100</f>
        <v>7.0336901038140764</v>
      </c>
      <c r="B50" s="2">
        <v>43953</v>
      </c>
      <c r="C50" s="34">
        <f>(Table3[[#This Row],[China]]/'Cumulative Cases'!C51)*100</f>
        <v>5.5903469079939674</v>
      </c>
      <c r="D50" s="34">
        <f>(Table3[[#This Row],[Italy]]/'Cumulative Cases'!D51)*100</f>
        <v>13.715317587709242</v>
      </c>
      <c r="E50" s="34">
        <f>(Table3[[#This Row],[Spain]]/'Cumulative Cases'!E51)*100</f>
        <v>10.221243082335981</v>
      </c>
      <c r="F50" s="34">
        <f>(Table3[[#This Row],[USA]]/'Cumulative Cases'!F51)*100</f>
        <v>5.8081261472007863</v>
      </c>
      <c r="G50" s="34">
        <f>(Table3[[#This Row],[France]]/'Cumulative Cases'!G51)*100</f>
        <v>14.558262053452511</v>
      </c>
      <c r="H50" s="34">
        <f>(Table3[[#This Row],[Iran]]/'Cumulative Cases'!H51)*100</f>
        <v>6.3827140013271402</v>
      </c>
      <c r="I50" s="34">
        <f>(Table3[[#This Row],[Germany]]/'Cumulative Cases'!I51)*100</f>
        <v>4.1176040371535141</v>
      </c>
      <c r="J50" s="34">
        <f>(Table3[[#This Row],[South Korea]]/'Cumulative Cases'!J51)*100</f>
        <v>2.3191094619666046</v>
      </c>
      <c r="K50" s="34">
        <f>(Table3[[#This Row],[UK]]/'Cumulative Cases'!K51)*100</f>
        <v>15.43454405793921</v>
      </c>
      <c r="L50" s="34">
        <f>(Table3[[#This Row],[Canada]]/'Cumulative Cases'!L51)*100</f>
        <v>6.2919759632378929</v>
      </c>
      <c r="M50" s="34">
        <f>(Table3[[#This Row],[India ]]/'Cumulative Cases'!M51)*100</f>
        <v>3.3300586916547017</v>
      </c>
      <c r="N50" s="34">
        <f>(Table3[[#This Row],[Japan]]/'Cumulative Cases'!N51)*100</f>
        <v>3.4751630032936749</v>
      </c>
      <c r="O50" s="34">
        <f>(Table3[[#This Row],[Australia]]/'Cumulative Cases'!O51)*100</f>
        <v>1.400560224089636</v>
      </c>
      <c r="P50" s="34">
        <f>(Table3[[#This Row],[Brazil]]/'Cumulative Cases'!P51)*100</f>
        <v>6.945913850804275</v>
      </c>
      <c r="Q50" s="34">
        <f>(Table3[[#This Row],[Russia]]/'Cumulative Cases'!Q51)*100</f>
        <v>0.98505489544875624</v>
      </c>
      <c r="R50" s="34">
        <f>(Table3[[#This Row],[Turkey]]/'Cumulative Cases'!R51)*100</f>
        <v>2.6822110552763823</v>
      </c>
      <c r="S50" s="22"/>
    </row>
    <row r="51" spans="1:19" x14ac:dyDescent="0.3">
      <c r="A51" s="10">
        <f>(Global!F52/Global!D52)*100</f>
        <v>6.9884617964145068</v>
      </c>
      <c r="B51" s="2">
        <v>43954</v>
      </c>
      <c r="C51" s="34">
        <f>(Table3[[#This Row],[China]]/'Cumulative Cases'!C52)*100</f>
        <v>5.5902120009170213</v>
      </c>
      <c r="D51" s="34">
        <f>(Table3[[#This Row],[Italy]]/'Cumulative Cases'!D52)*100</f>
        <v>13.70748444596307</v>
      </c>
      <c r="E51" s="34">
        <f>(Table3[[#This Row],[Spain]]/'Cumulative Cases'!E52)*100</f>
        <v>10.22329052047167</v>
      </c>
      <c r="F51" s="34">
        <f>(Table3[[#This Row],[USA]]/'Cumulative Cases'!F52)*100</f>
        <v>5.8127801254962224</v>
      </c>
      <c r="G51" s="34">
        <f>(Table3[[#This Row],[France]]/'Cumulative Cases'!G52)*100</f>
        <v>14.656524698848669</v>
      </c>
      <c r="H51" s="34">
        <f>(Table3[[#This Row],[Iran]]/'Cumulative Cases'!H52)*100</f>
        <v>6.367014288060437</v>
      </c>
      <c r="I51" s="34">
        <f>(Table3[[#This Row],[Germany]]/'Cumulative Cases'!I52)*100</f>
        <v>4.1422449585714896</v>
      </c>
      <c r="J51" s="34">
        <f>(Table3[[#This Row],[South Korea]]/'Cumulative Cases'!J52)*100</f>
        <v>2.3163161308255349</v>
      </c>
      <c r="K51" s="34">
        <f>(Table3[[#This Row],[UK]]/'Cumulative Cases'!K52)*100</f>
        <v>15.244454686252338</v>
      </c>
      <c r="L51" s="34">
        <f>(Table3[[#This Row],[Canada]]/'Cumulative Cases'!L52)*100</f>
        <v>6.2157410280277174</v>
      </c>
      <c r="M51" s="34">
        <f>(Table3[[#This Row],[India ]]/'Cumulative Cases'!M52)*100</f>
        <v>3.2725561698623693</v>
      </c>
      <c r="N51" s="34">
        <f>(Table3[[#This Row],[Japan]]/'Cumulative Cases'!N52)*100</f>
        <v>3.5550839026331502</v>
      </c>
      <c r="O51" s="34">
        <f>(Table3[[#This Row],[Australia]]/'Cumulative Cases'!O52)*100</f>
        <v>1.4115571239523599</v>
      </c>
      <c r="P51" s="34">
        <f>(Table3[[#This Row],[Brazil]]/'Cumulative Cases'!P52)*100</f>
        <v>6.9629248197734288</v>
      </c>
      <c r="Q51" s="34">
        <f>(Table3[[#This Row],[Russia]]/'Cumulative Cases'!Q52)*100</f>
        <v>0.95035155582944164</v>
      </c>
      <c r="R51" s="34">
        <f>(Table3[[#This Row],[Turkey]]/'Cumulative Cases'!R52)*100</f>
        <v>2.6950692213098497</v>
      </c>
      <c r="S51" s="22"/>
    </row>
    <row r="52" spans="1:19" x14ac:dyDescent="0.3">
      <c r="A52" s="10">
        <f>(Global!F53/Global!D53)*100</f>
        <v>6.9253074023475136</v>
      </c>
      <c r="B52" s="2">
        <v>43955</v>
      </c>
      <c r="C52" s="34">
        <f>(Table3[[#This Row],[China]]/'Cumulative Cases'!C53)*100</f>
        <v>5.5900096525096528</v>
      </c>
      <c r="D52" s="34">
        <f>(Table3[[#This Row],[Italy]]/'Cumulative Cases'!D53)*100</f>
        <v>13.720522039464372</v>
      </c>
      <c r="E52" s="34">
        <f>(Table3[[#This Row],[Spain]]/'Cumulative Cases'!E53)*100</f>
        <v>10.240796452692498</v>
      </c>
      <c r="F52" s="34">
        <f>(Table3[[#This Row],[USA]]/'Cumulative Cases'!F53)*100</f>
        <v>5.7515277391459323</v>
      </c>
      <c r="G52" s="34">
        <f>(Table3[[#This Row],[France]]/'Cumulative Cases'!G53)*100</f>
        <v>14.73643709118892</v>
      </c>
      <c r="H52" s="34">
        <f>(Table3[[#This Row],[Iran]]/'Cumulative Cases'!H53)*100</f>
        <v>6.374724526998893</v>
      </c>
      <c r="I52" s="34">
        <f>(Table3[[#This Row],[Germany]]/'Cumulative Cases'!I53)*100</f>
        <v>4.1525582293684851</v>
      </c>
      <c r="J52" s="34">
        <f>(Table3[[#This Row],[South Korea]]/'Cumulative Cases'!J53)*100</f>
        <v>2.3331173039533377</v>
      </c>
      <c r="K52" s="34">
        <f>(Table3[[#This Row],[UK]]/'Cumulative Cases'!K53)*100</f>
        <v>15.076816521848635</v>
      </c>
      <c r="L52" s="34">
        <f>(Table3[[#This Row],[Canada]]/'Cumulative Cases'!L53)*100</f>
        <v>6.2185317859913836</v>
      </c>
      <c r="M52" s="34">
        <f>(Table3[[#This Row],[India ]]/'Cumulative Cases'!M53)*100</f>
        <v>3.3964787162915089</v>
      </c>
      <c r="N52" s="34">
        <f>(Table3[[#This Row],[Japan]]/'Cumulative Cases'!N53)*100</f>
        <v>3.6386284665311743</v>
      </c>
      <c r="O52" s="34">
        <f>(Table3[[#This Row],[Australia]]/'Cumulative Cases'!O53)*100</f>
        <v>1.4212454212454213</v>
      </c>
      <c r="P52" s="34">
        <f>(Table3[[#This Row],[Brazil]]/'Cumulative Cases'!P53)*100</f>
        <v>6.9931911738884436</v>
      </c>
      <c r="Q52" s="34">
        <f>(Table3[[#This Row],[Russia]]/'Cumulative Cases'!Q53)*100</f>
        <v>0.9334471459646998</v>
      </c>
      <c r="R52" s="34">
        <f>(Table3[[#This Row],[Turkey]]/'Cumulative Cases'!R53)*100</f>
        <v>2.7111288667465669</v>
      </c>
      <c r="S52" s="22"/>
    </row>
    <row r="53" spans="1:19" x14ac:dyDescent="0.3">
      <c r="A53" s="10">
        <f>(Global!F54/Global!D54)*100</f>
        <v>6.9186863930228899</v>
      </c>
      <c r="B53" s="2">
        <v>43956</v>
      </c>
      <c r="C53" s="34">
        <f>(Table3[[#This Row],[China]]/'Cumulative Cases'!C54)*100</f>
        <v>5.5899422062957731</v>
      </c>
      <c r="D53" s="34">
        <f>(Table3[[#This Row],[Italy]]/'Cumulative Cases'!D54)*100</f>
        <v>13.762070859525005</v>
      </c>
      <c r="E53" s="34">
        <f>(Table3[[#This Row],[Spain]]/'Cumulative Cases'!E54)*100</f>
        <v>10.222261245764505</v>
      </c>
      <c r="F53" s="34">
        <f>(Table3[[#This Row],[USA]]/'Cumulative Cases'!F54)*100</f>
        <v>5.8100394424165218</v>
      </c>
      <c r="G53" s="34">
        <f>(Table3[[#This Row],[France]]/'Cumulative Cases'!G54)*100</f>
        <v>14.871180559653491</v>
      </c>
      <c r="H53" s="34">
        <f>(Table3[[#This Row],[Iran]]/'Cumulative Cases'!H54)*100</f>
        <v>6.3419025707712313</v>
      </c>
      <c r="I53" s="34">
        <f>(Table3[[#This Row],[Germany]]/'Cumulative Cases'!I54)*100</f>
        <v>4.2125280584458178</v>
      </c>
      <c r="J53" s="34">
        <f>(Table3[[#This Row],[South Korea]]/'Cumulative Cases'!J54)*100</f>
        <v>2.3509811181044058</v>
      </c>
      <c r="K53" s="34">
        <f>(Table3[[#This Row],[UK]]/'Cumulative Cases'!K54)*100</f>
        <v>15.091543156059284</v>
      </c>
      <c r="L53" s="34">
        <f>(Table3[[#This Row],[Canada]]/'Cumulative Cases'!L54)*100</f>
        <v>6.3140591761748217</v>
      </c>
      <c r="M53" s="34">
        <f>(Table3[[#This Row],[India ]]/'Cumulative Cases'!M54)*100</f>
        <v>3.4276111999676071</v>
      </c>
      <c r="N53" s="34">
        <f>(Table3[[#This Row],[Japan]]/'Cumulative Cases'!N54)*100</f>
        <v>3.6815402627813194</v>
      </c>
      <c r="O53" s="34">
        <f>(Table3[[#This Row],[Australia]]/'Cumulative Cases'!O54)*100</f>
        <v>1.4304481097649977</v>
      </c>
      <c r="P53" s="34">
        <f>(Table3[[#This Row],[Brazil]]/'Cumulative Cases'!P54)*100</f>
        <v>6.826792284026693</v>
      </c>
      <c r="Q53" s="34">
        <f>(Table3[[#This Row],[Russia]]/'Cumulative Cases'!Q54)*100</f>
        <v>0.933899723241295</v>
      </c>
      <c r="R53" s="34">
        <f>(Table3[[#This Row],[Turkey]]/'Cumulative Cases'!R54)*100</f>
        <v>2.7183356372257532</v>
      </c>
      <c r="S53" s="22"/>
    </row>
    <row r="54" spans="1:19" x14ac:dyDescent="0.3">
      <c r="A54" s="10">
        <f>(Global!F55/Global!D55)*100</f>
        <v>6.9277649011042399</v>
      </c>
      <c r="B54" s="2">
        <v>43957</v>
      </c>
      <c r="C54" s="34">
        <f>(Table3[[#This Row],[China]]/'Cumulative Cases'!C55)*100</f>
        <v>5.5898073187505286</v>
      </c>
      <c r="D54" s="34">
        <f>(Table3[[#This Row],[Italy]]/'Cumulative Cases'!D55)*100</f>
        <v>13.841469385471214</v>
      </c>
      <c r="E54" s="34">
        <f>(Table3[[#This Row],[Spain]]/'Cumulative Cases'!E55)*100</f>
        <v>10.192682176898638</v>
      </c>
      <c r="F54" s="34">
        <f>(Table3[[#This Row],[USA]]/'Cumulative Cases'!F55)*100</f>
        <v>5.8753495894780583</v>
      </c>
      <c r="G54" s="34">
        <f>(Table3[[#This Row],[France]]/'Cumulative Cases'!G55)*100</f>
        <v>14.86417552520947</v>
      </c>
      <c r="H54" s="34">
        <f>(Table3[[#This Row],[Iran]]/'Cumulative Cases'!H55)*100</f>
        <v>6.3138219380226266</v>
      </c>
      <c r="I54" s="34">
        <f>(Table3[[#This Row],[Germany]]/'Cumulative Cases'!I55)*100</f>
        <v>4.2767845381934881</v>
      </c>
      <c r="J54" s="34">
        <f>(Table3[[#This Row],[South Korea]]/'Cumulative Cases'!J55)*100</f>
        <v>2.3598001110494171</v>
      </c>
      <c r="K54" s="34">
        <f>(Table3[[#This Row],[UK]]/'Cumulative Cases'!K55)*100</f>
        <v>14.955669041924208</v>
      </c>
      <c r="L54" s="34">
        <f>(Table3[[#This Row],[Canada]]/'Cumulative Cases'!L55)*100</f>
        <v>6.6635108481262337</v>
      </c>
      <c r="M54" s="34">
        <f>(Table3[[#This Row],[India ]]/'Cumulative Cases'!M55)*100</f>
        <v>3.3961833368214767</v>
      </c>
      <c r="N54" s="34">
        <f>(Table3[[#This Row],[Japan]]/'Cumulative Cases'!N55)*100</f>
        <v>3.7281126833365636</v>
      </c>
      <c r="O54" s="34">
        <f>(Table3[[#This Row],[Australia]]/'Cumulative Cases'!O55)*100</f>
        <v>1.4254545454545453</v>
      </c>
      <c r="P54" s="34">
        <f>(Table3[[#This Row],[Brazil]]/'Cumulative Cases'!P55)*100</f>
        <v>6.6077302631578947</v>
      </c>
      <c r="Q54" s="34">
        <f>(Table3[[#This Row],[Russia]]/'Cumulative Cases'!Q55)*100</f>
        <v>0.92629980292775815</v>
      </c>
      <c r="R54" s="34">
        <f>(Table3[[#This Row],[Turkey]]/'Cumulative Cases'!R55)*100</f>
        <v>2.7204274957493322</v>
      </c>
      <c r="S54" s="22"/>
    </row>
    <row r="55" spans="1:19" x14ac:dyDescent="0.3">
      <c r="A55" s="10">
        <f>(Global!F56/Global!D56)*100</f>
        <v>6.9193875526072315</v>
      </c>
      <c r="B55" s="2">
        <v>43958</v>
      </c>
      <c r="C55" s="34">
        <f>(Table3[[#This Row],[China]]/'Cumulative Cases'!C56)*100</f>
        <v>5.5896724377149063</v>
      </c>
      <c r="D55" s="34">
        <f>(Table3[[#This Row],[Italy]]/'Cumulative Cases'!D56)*100</f>
        <v>13.878568318060946</v>
      </c>
      <c r="E55" s="34">
        <f>(Table3[[#This Row],[Spain]]/'Cumulative Cases'!E56)*100</f>
        <v>10.149695353409511</v>
      </c>
      <c r="F55" s="34">
        <f>(Table3[[#This Row],[USA]]/'Cumulative Cases'!F56)*100</f>
        <v>5.9526959015533736</v>
      </c>
      <c r="G55" s="34">
        <f>(Table3[[#This Row],[France]]/'Cumulative Cases'!G56)*100</f>
        <v>14.816494537605273</v>
      </c>
      <c r="H55" s="34">
        <f>(Table3[[#This Row],[Iran]]/'Cumulative Cases'!H56)*100</f>
        <v>6.2888447180879439</v>
      </c>
      <c r="I55" s="34">
        <f>(Table3[[#This Row],[Germany]]/'Cumulative Cases'!I56)*100</f>
        <v>4.332570103184751</v>
      </c>
      <c r="J55" s="34">
        <f>(Table3[[#This Row],[South Korea]]/'Cumulative Cases'!J56)*100</f>
        <v>2.3681776133209991</v>
      </c>
      <c r="K55" s="34">
        <f>(Table3[[#This Row],[UK]]/'Cumulative Cases'!K56)*100</f>
        <v>14.810245990856977</v>
      </c>
      <c r="L55" s="34">
        <f>(Table3[[#This Row],[Canada]]/'Cumulative Cases'!L56)*100</f>
        <v>6.7945137849638213</v>
      </c>
      <c r="M55" s="34">
        <f>(Table3[[#This Row],[India ]]/'Cumulative Cases'!M56)*100</f>
        <v>3.3537505548158015</v>
      </c>
      <c r="N55" s="34">
        <f>(Table3[[#This Row],[Japan]]/'Cumulative Cases'!N56)*100</f>
        <v>3.7883652240914349</v>
      </c>
      <c r="O55" s="34">
        <f>(Table3[[#This Row],[Australia]]/'Cumulative Cases'!O56)*100</f>
        <v>1.4209076410033348</v>
      </c>
      <c r="P55" s="34">
        <f>(Table3[[#This Row],[Brazil]]/'Cumulative Cases'!P56)*100</f>
        <v>6.7580588304414242</v>
      </c>
      <c r="Q55" s="34">
        <f>(Table3[[#This Row],[Russia]]/'Cumulative Cases'!Q56)*100</f>
        <v>0.9172499435538497</v>
      </c>
      <c r="R55" s="34">
        <f>(Table3[[#This Row],[Turkey]]/'Cumulative Cases'!R56)*100</f>
        <v>2.7228333619999852</v>
      </c>
      <c r="S55" s="22"/>
    </row>
    <row r="56" spans="1:19" x14ac:dyDescent="0.3">
      <c r="A56" s="10">
        <f>(Global!F57/Global!D57)*100</f>
        <v>6.8892814534379623</v>
      </c>
      <c r="B56" s="2">
        <v>43959</v>
      </c>
      <c r="C56" s="34">
        <f>(Table3[[#This Row],[China]]/'Cumulative Cases'!C57)*100</f>
        <v>5.5895375631884372</v>
      </c>
      <c r="D56" s="34">
        <f>(Table3[[#This Row],[Italy]]/'Cumulative Cases'!D57)*100</f>
        <v>13.90565646798812</v>
      </c>
      <c r="E56" s="34">
        <f>(Table3[[#This Row],[Spain]]/'Cumulative Cases'!E57)*100</f>
        <v>10.110450297366185</v>
      </c>
      <c r="F56" s="34">
        <f>(Table3[[#This Row],[USA]]/'Cumulative Cases'!F57)*100</f>
        <v>5.9540473025780418</v>
      </c>
      <c r="G56" s="34">
        <f>(Table3[[#This Row],[France]]/'Cumulative Cases'!G57)*100</f>
        <v>14.867470293092893</v>
      </c>
      <c r="H56" s="34">
        <f>(Table3[[#This Row],[Iran]]/'Cumulative Cases'!H57)*100</f>
        <v>6.2479105176185161</v>
      </c>
      <c r="I56" s="34">
        <f>(Table3[[#This Row],[Germany]]/'Cumulative Cases'!I57)*100</f>
        <v>4.3673276676109545</v>
      </c>
      <c r="J56" s="34">
        <f>(Table3[[#This Row],[South Korea]]/'Cumulative Cases'!J57)*100</f>
        <v>2.3655516540380708</v>
      </c>
      <c r="K56" s="34">
        <f>(Table3[[#This Row],[UK]]/'Cumulative Cases'!K57)*100</f>
        <v>14.780662742945818</v>
      </c>
      <c r="L56" s="34">
        <f>(Table3[[#This Row],[Canada]]/'Cumulative Cases'!L57)*100</f>
        <v>6.7565934563910455</v>
      </c>
      <c r="M56" s="34">
        <f>(Table3[[#This Row],[India ]]/'Cumulative Cases'!M57)*100</f>
        <v>3.3281915428724727</v>
      </c>
      <c r="N56" s="34">
        <f>(Table3[[#This Row],[Japan]]/'Cumulative Cases'!N57)*100</f>
        <v>3.8689906148247459</v>
      </c>
      <c r="O56" s="34">
        <f>(Table3[[#This Row],[Australia]]/'Cumulative Cases'!O57)*100</f>
        <v>1.417413942724906</v>
      </c>
      <c r="P56" s="34">
        <f>(Table3[[#This Row],[Brazil]]/'Cumulative Cases'!P57)*100</f>
        <v>6.8560165115730989</v>
      </c>
      <c r="Q56" s="34">
        <f>(Table3[[#This Row],[Russia]]/'Cumulative Cases'!Q57)*100</f>
        <v>0.91717724463560435</v>
      </c>
      <c r="R56" s="34">
        <f>(Table3[[#This Row],[Turkey]]/'Cumulative Cases'!R57)*100</f>
        <v>2.7211235606960296</v>
      </c>
      <c r="S56" s="22"/>
    </row>
    <row r="57" spans="1:19" x14ac:dyDescent="0.3">
      <c r="A57" s="10">
        <f>(Global!F58/Global!D58)*100</f>
        <v>6.8452623847221092</v>
      </c>
      <c r="B57" s="2">
        <v>43960</v>
      </c>
      <c r="C57" s="34">
        <f>(Table3[[#This Row],[China]]/'Cumulative Cases'!C58)*100</f>
        <v>5.5895375631884372</v>
      </c>
      <c r="D57" s="34">
        <f>(Table3[[#This Row],[Italy]]/'Cumulative Cases'!D58)*100</f>
        <v>13.925541077940881</v>
      </c>
      <c r="E57" s="34">
        <f>(Table3[[#This Row],[Spain]]/'Cumulative Cases'!E58)*100</f>
        <v>10.075994261424825</v>
      </c>
      <c r="F57" s="34">
        <f>(Table3[[#This Row],[USA]]/'Cumulative Cases'!F58)*100</f>
        <v>5.9437606414497122</v>
      </c>
      <c r="G57" s="34">
        <f>(Table3[[#This Row],[France]]/'Cumulative Cases'!G58)*100</f>
        <v>14.896722493880588</v>
      </c>
      <c r="H57" s="34">
        <f>(Table3[[#This Row],[Iran]]/'Cumulative Cases'!H58)*100</f>
        <v>6.2031632460930144</v>
      </c>
      <c r="I57" s="34">
        <f>(Table3[[#This Row],[Germany]]/'Cumulative Cases'!I58)*100</f>
        <v>4.4051701398048007</v>
      </c>
      <c r="J57" s="34">
        <f>(Table3[[#This Row],[South Korea]]/'Cumulative Cases'!J58)*100</f>
        <v>2.3616236162361623</v>
      </c>
      <c r="K57" s="34">
        <f>(Table3[[#This Row],[UK]]/'Cumulative Cases'!K58)*100</f>
        <v>14.673882746446157</v>
      </c>
      <c r="L57" s="34">
        <f>(Table3[[#This Row],[Canada]]/'Cumulative Cases'!L58)*100</f>
        <v>6.8328116695210532</v>
      </c>
      <c r="M57" s="34">
        <f>(Table3[[#This Row],[India ]]/'Cumulative Cases'!M58)*100</f>
        <v>3.3451152719398802</v>
      </c>
      <c r="N57" s="34">
        <f>(Table3[[#This Row],[Japan]]/'Cumulative Cases'!N58)*100</f>
        <v>3.9839111281363722</v>
      </c>
      <c r="O57" s="34">
        <f>(Table3[[#This Row],[Australia]]/'Cumulative Cases'!O58)*100</f>
        <v>1.4287776013854814</v>
      </c>
      <c r="P57" s="34">
        <f>(Table3[[#This Row],[Brazil]]/'Cumulative Cases'!P58)*100</f>
        <v>6.7935696509046881</v>
      </c>
      <c r="Q57" s="34">
        <f>(Table3[[#This Row],[Russia]]/'Cumulative Cases'!Q58)*100</f>
        <v>0.91958767037790168</v>
      </c>
      <c r="R57" s="34">
        <f>(Table3[[#This Row],[Turkey]]/'Cumulative Cases'!R58)*100</f>
        <v>2.726908069868359</v>
      </c>
      <c r="S57" s="22"/>
    </row>
    <row r="58" spans="1:19" x14ac:dyDescent="0.3">
      <c r="A58" s="10">
        <f>(Global!F59/Global!D59)*100</f>
        <v>6.8107026669933637</v>
      </c>
      <c r="B58" s="2">
        <v>43961</v>
      </c>
      <c r="C58" s="34">
        <f>(Table3[[#This Row],[China]]/'Cumulative Cases'!C59)*100</f>
        <v>5.5884588012496534</v>
      </c>
      <c r="D58" s="34">
        <f>(Table3[[#This Row],[Italy]]/'Cumulative Cases'!D59)*100</f>
        <v>13.949879034098689</v>
      </c>
      <c r="E58" s="34">
        <f>(Table3[[#This Row],[Spain]]/'Cumulative Cases'!E59)*100</f>
        <v>10.058451691396227</v>
      </c>
      <c r="F58" s="34">
        <f>(Table3[[#This Row],[USA]]/'Cumulative Cases'!F59)*100</f>
        <v>5.936385787132056</v>
      </c>
      <c r="G58" s="34">
        <f>(Table3[[#This Row],[France]]/'Cumulative Cases'!G59)*100</f>
        <v>14.932808024544601</v>
      </c>
      <c r="H58" s="34">
        <f>(Table3[[#This Row],[Iran]]/'Cumulative Cases'!H59)*100</f>
        <v>6.1708316682620374</v>
      </c>
      <c r="I58" s="34">
        <f>(Table3[[#This Row],[Germany]]/'Cumulative Cases'!I59)*100</f>
        <v>4.4085801838610825</v>
      </c>
      <c r="J58" s="34">
        <f>(Table3[[#This Row],[South Korea]]/'Cumulative Cases'!J59)*100</f>
        <v>2.3542394702961191</v>
      </c>
      <c r="K58" s="34">
        <f>(Table3[[#This Row],[UK]]/'Cumulative Cases'!K59)*100</f>
        <v>14.533517654197633</v>
      </c>
      <c r="L58" s="34">
        <f>(Table3[[#This Row],[Canada]]/'Cumulative Cases'!L59)*100</f>
        <v>7.0606315423202943</v>
      </c>
      <c r="M58" s="34">
        <f>(Table3[[#This Row],[India ]]/'Cumulative Cases'!M59)*100</f>
        <v>3.2947064255712117</v>
      </c>
      <c r="N58" s="34">
        <f>(Table3[[#This Row],[Japan]]/'Cumulative Cases'!N59)*100</f>
        <v>3.9944468984665868</v>
      </c>
      <c r="O58" s="34">
        <f>(Table3[[#This Row],[Australia]]/'Cumulative Cases'!O59)*100</f>
        <v>1.4263074484944533</v>
      </c>
      <c r="P58" s="34">
        <f>(Table3[[#This Row],[Brazil]]/'Cumulative Cases'!P59)*100</f>
        <v>6.8461450191888416</v>
      </c>
      <c r="Q58" s="34">
        <f>(Table3[[#This Row],[Russia]]/'Cumulative Cases'!Q59)*100</f>
        <v>0.91326160772194875</v>
      </c>
      <c r="R58" s="34">
        <f>(Table3[[#This Row],[Turkey]]/'Cumulative Cases'!R59)*100</f>
        <v>2.7304788074168633</v>
      </c>
      <c r="S58" s="22"/>
    </row>
    <row r="59" spans="1:19" x14ac:dyDescent="0.3">
      <c r="A59" s="10">
        <f>(Global!F60/Global!D60)*100</f>
        <v>6.745950248492842</v>
      </c>
      <c r="B59" s="2">
        <v>43962</v>
      </c>
      <c r="C59" s="34">
        <f>(Table3[[#This Row],[China]]/'Cumulative Cases'!C60)*100</f>
        <v>5.5874478400347334</v>
      </c>
      <c r="D59" s="34">
        <f>(Table3[[#This Row],[Italy]]/'Cumulative Cases'!D60)*100</f>
        <v>13.984095644499439</v>
      </c>
      <c r="E59" s="34">
        <f>(Table3[[#This Row],[Spain]]/'Cumulative Cases'!E60)*100</f>
        <v>9.9737826458270398</v>
      </c>
      <c r="F59" s="34">
        <f>(Table3[[#This Row],[USA]]/'Cumulative Cases'!F60)*100</f>
        <v>5.8994431442175772</v>
      </c>
      <c r="G59" s="34">
        <f>(Table3[[#This Row],[France]]/'Cumulative Cases'!G60)*100</f>
        <v>14.90648132451828</v>
      </c>
      <c r="H59" s="34">
        <f>(Table3[[#This Row],[Iran]]/'Cumulative Cases'!H60)*100</f>
        <v>6.1169774719543222</v>
      </c>
      <c r="I59" s="34">
        <f>(Table3[[#This Row],[Germany]]/'Cumulative Cases'!I60)*100</f>
        <v>4.4071445194321619</v>
      </c>
      <c r="J59" s="34">
        <f>(Table3[[#This Row],[South Korea]]/'Cumulative Cases'!J60)*100</f>
        <v>2.3466862223851868</v>
      </c>
      <c r="K59" s="34">
        <f>(Table3[[#This Row],[UK]]/'Cumulative Cases'!K60)*100</f>
        <v>14.375056038733975</v>
      </c>
      <c r="L59" s="34">
        <f>(Table3[[#This Row],[Canada]]/'Cumulative Cases'!L60)*100</f>
        <v>6.9215036321320254</v>
      </c>
      <c r="M59" s="34">
        <f>(Table3[[#This Row],[India ]]/'Cumulative Cases'!M60)*100</f>
        <v>3.2417155373419062</v>
      </c>
      <c r="N59" s="34">
        <f>(Table3[[#This Row],[Japan]]/'Cumulative Cases'!N60)*100</f>
        <v>4.1144789579158321</v>
      </c>
      <c r="O59" s="34">
        <f>(Table3[[#This Row],[Australia]]/'Cumulative Cases'!O60)*100</f>
        <v>1.4248704663212435</v>
      </c>
      <c r="P59" s="34">
        <f>(Table3[[#This Row],[Brazil]]/'Cumulative Cases'!P60)*100</f>
        <v>6.8540150449513799</v>
      </c>
      <c r="Q59" s="34">
        <f>(Table3[[#This Row],[Russia]]/'Cumulative Cases'!Q60)*100</f>
        <v>0.90763698135029636</v>
      </c>
      <c r="R59" s="34">
        <f>(Table3[[#This Row],[Turkey]]/'Cumulative Cases'!R60)*100</f>
        <v>2.7480664801711367</v>
      </c>
      <c r="S59" s="22"/>
    </row>
    <row r="60" spans="1:19" x14ac:dyDescent="0.3">
      <c r="A60" s="10">
        <f>(Global!F61/Global!D61)*100</f>
        <v>6.7384757568348386</v>
      </c>
      <c r="B60" s="2">
        <v>43963</v>
      </c>
      <c r="C60" s="34">
        <f>(Table3[[#This Row],[China]]/'Cumulative Cases'!C61)*100</f>
        <v>5.5873804556253699</v>
      </c>
      <c r="D60" s="34">
        <f>(Table3[[#This Row],[Italy]]/'Cumulative Cases'!D61)*100</f>
        <v>13.973220743526687</v>
      </c>
      <c r="E60" s="34">
        <f>(Table3[[#This Row],[Spain]]/'Cumulative Cases'!E61)*100</f>
        <v>9.988127040664887</v>
      </c>
      <c r="F60" s="34">
        <f>(Table3[[#This Row],[USA]]/'Cumulative Cases'!F61)*100</f>
        <v>5.9178108508371885</v>
      </c>
      <c r="G60" s="34">
        <f>(Table3[[#This Row],[France]]/'Cumulative Cases'!G61)*100</f>
        <v>15.016655112358601</v>
      </c>
      <c r="H60" s="34">
        <f>(Table3[[#This Row],[Iran]]/'Cumulative Cases'!H61)*100</f>
        <v>6.078525192521238</v>
      </c>
      <c r="I60" s="34">
        <f>(Table3[[#This Row],[Germany]]/'Cumulative Cases'!I61)*100</f>
        <v>4.4546423770453805</v>
      </c>
      <c r="J60" s="34">
        <f>(Table3[[#This Row],[South Korea]]/'Cumulative Cases'!J61)*100</f>
        <v>2.3591806876371617</v>
      </c>
      <c r="K60" s="34">
        <f>(Table3[[#This Row],[UK]]/'Cumulative Cases'!K61)*100</f>
        <v>14.435912268229249</v>
      </c>
      <c r="L60" s="34">
        <f>(Table3[[#This Row],[Canada]]/'Cumulative Cases'!L61)*100</f>
        <v>7.0745992601726257</v>
      </c>
      <c r="M60" s="34">
        <f>(Table3[[#This Row],[India ]]/'Cumulative Cases'!M61)*100</f>
        <v>3.2528319168137068</v>
      </c>
      <c r="N60" s="34">
        <f>(Table3[[#This Row],[Japan]]/'Cumulative Cases'!N61)*100</f>
        <v>4.2245622780235523</v>
      </c>
      <c r="O60" s="34">
        <f>(Table3[[#This Row],[Australia]]/'Cumulative Cases'!O61)*100</f>
        <v>1.421188630490956</v>
      </c>
      <c r="P60" s="34">
        <f>(Table3[[#This Row],[Brazil]]/'Cumulative Cases'!P61)*100</f>
        <v>6.9639446727241161</v>
      </c>
      <c r="Q60" s="34">
        <f>(Table3[[#This Row],[Russia]]/'Cumulative Cases'!Q61)*100</f>
        <v>0.91111465146419912</v>
      </c>
      <c r="R60" s="34">
        <f>(Table3[[#This Row],[Turkey]]/'Cumulative Cases'!R61)*100</f>
        <v>2.7524297579077577</v>
      </c>
      <c r="S60" s="22"/>
    </row>
    <row r="61" spans="1:19" x14ac:dyDescent="0.3">
      <c r="A61" s="10">
        <f>(Global!F62/Global!D62)*100</f>
        <v>6.7283189749230505</v>
      </c>
      <c r="B61" s="2">
        <v>43964</v>
      </c>
      <c r="C61" s="34">
        <f>(Table3[[#This Row],[China]]/'Cumulative Cases'!C62)*100</f>
        <v>5.586908810264573</v>
      </c>
      <c r="D61" s="34">
        <f>(Table3[[#This Row],[Italy]]/'Cumulative Cases'!D62)*100</f>
        <v>14.005150740193784</v>
      </c>
      <c r="E61" s="34">
        <f>(Table3[[#This Row],[Spain]]/'Cumulative Cases'!E62)*100</f>
        <v>9.9979711909109348</v>
      </c>
      <c r="F61" s="34">
        <f>(Table3[[#This Row],[USA]]/'Cumulative Cases'!F62)*100</f>
        <v>5.9349145296735148</v>
      </c>
      <c r="G61" s="34">
        <f>(Table3[[#This Row],[France]]/'Cumulative Cases'!G62)*100</f>
        <v>15.144340019638097</v>
      </c>
      <c r="H61" s="34">
        <f>(Table3[[#This Row],[Iran]]/'Cumulative Cases'!H62)*100</f>
        <v>6.0172987358616101</v>
      </c>
      <c r="I61" s="34">
        <f>(Table3[[#This Row],[Germany]]/'Cumulative Cases'!I62)*100</f>
        <v>4.4796103281507902</v>
      </c>
      <c r="J61" s="34">
        <f>(Table3[[#This Row],[South Korea]]/'Cumulative Cases'!J62)*100</f>
        <v>2.362707535121328</v>
      </c>
      <c r="K61" s="34">
        <f>(Table3[[#This Row],[UK]]/'Cumulative Cases'!K62)*100</f>
        <v>14.447225789599704</v>
      </c>
      <c r="L61" s="34">
        <f>(Table3[[#This Row],[Canada]]/'Cumulative Cases'!L62)*100</f>
        <v>7.1863144098779062</v>
      </c>
      <c r="M61" s="34">
        <f>(Table3[[#This Row],[India ]]/'Cumulative Cases'!M62)*100</f>
        <v>3.2687527228928017</v>
      </c>
      <c r="N61" s="34">
        <f>(Table3[[#This Row],[Japan]]/'Cumulative Cases'!N62)*100</f>
        <v>4.3221759920511706</v>
      </c>
      <c r="O61" s="34">
        <f>(Table3[[#This Row],[Australia]]/'Cumulative Cases'!O62)*100</f>
        <v>1.4183381088825215</v>
      </c>
      <c r="P61" s="34">
        <f>(Table3[[#This Row],[Brazil]]/'Cumulative Cases'!P62)*100</f>
        <v>6.9908209165804456</v>
      </c>
      <c r="Q61" s="34">
        <f>(Table3[[#This Row],[Russia]]/'Cumulative Cases'!Q62)*100</f>
        <v>0.91302714728547785</v>
      </c>
      <c r="R61" s="34">
        <f>(Table3[[#This Row],[Turkey]]/'Cumulative Cases'!R62)*100</f>
        <v>2.7614349399779194</v>
      </c>
      <c r="S61" s="22"/>
    </row>
    <row r="62" spans="1:19" x14ac:dyDescent="0.3">
      <c r="A62" s="10">
        <f>(Global!F63/Global!D63)*100</f>
        <v>6.7051103058770698</v>
      </c>
      <c r="B62" s="2">
        <v>43965</v>
      </c>
      <c r="C62" s="34">
        <f>(Table3[[#This Row],[China]]/'Cumulative Cases'!C63)*100</f>
        <v>5.5867067009128286</v>
      </c>
      <c r="D62" s="34">
        <f>(Table3[[#This Row],[Italy]]/'Cumulative Cases'!D63)*100</f>
        <v>14.060314842041095</v>
      </c>
      <c r="E62" s="34">
        <f>(Table3[[#This Row],[Spain]]/'Cumulative Cases'!E63)*100</f>
        <v>10.020686164477015</v>
      </c>
      <c r="F62" s="34">
        <f>(Table3[[#This Row],[USA]]/'Cumulative Cases'!F63)*100</f>
        <v>5.9698270026873974</v>
      </c>
      <c r="G62" s="34">
        <f>(Table3[[#This Row],[France]]/'Cumulative Cases'!G63)*100</f>
        <v>15.204987083005728</v>
      </c>
      <c r="H62" s="34">
        <f>(Table3[[#This Row],[Iran]]/'Cumulative Cases'!H63)*100</f>
        <v>5.9843014676992654</v>
      </c>
      <c r="I62" s="34">
        <f>(Table3[[#This Row],[Germany]]/'Cumulative Cases'!I63)*100</f>
        <v>4.5412875575825637</v>
      </c>
      <c r="J62" s="34">
        <f>(Table3[[#This Row],[South Korea]]/'Cumulative Cases'!J63)*100</f>
        <v>2.365571831498499</v>
      </c>
      <c r="K62" s="34">
        <f>(Table3[[#This Row],[UK]]/'Cumulative Cases'!K63)*100</f>
        <v>14.417266063624004</v>
      </c>
      <c r="L62" s="34">
        <f>(Table3[[#This Row],[Canada]]/'Cumulative Cases'!L63)*100</f>
        <v>7.246140686733737</v>
      </c>
      <c r="M62" s="34">
        <f>(Table3[[#This Row],[India ]]/'Cumulative Cases'!M63)*100</f>
        <v>3.2310000365911669</v>
      </c>
      <c r="N62" s="34">
        <f>(Table3[[#This Row],[Japan]]/'Cumulative Cases'!N63)*100</f>
        <v>4.3942479787693642</v>
      </c>
      <c r="O62" s="34">
        <f>(Table3[[#This Row],[Australia]]/'Cumulative Cases'!O63)*100</f>
        <v>1.4163090128755365</v>
      </c>
      <c r="P62" s="34">
        <f>(Table3[[#This Row],[Brazil]]/'Cumulative Cases'!P63)*100</f>
        <v>6.9026098026734566</v>
      </c>
      <c r="Q62" s="34">
        <f>(Table3[[#This Row],[Russia]]/'Cumulative Cases'!Q63)*100</f>
        <v>0.91379412872405807</v>
      </c>
      <c r="R62" s="34">
        <f>(Table3[[#This Row],[Turkey]]/'Cumulative Cases'!R63)*100</f>
        <v>2.7682401950963391</v>
      </c>
      <c r="S62" s="22"/>
    </row>
    <row r="63" spans="1:19" x14ac:dyDescent="0.3">
      <c r="A63" s="10">
        <f>(Global!F64/Global!D64)*100</f>
        <v>6.738899773262597</v>
      </c>
      <c r="B63" s="2">
        <v>43966</v>
      </c>
      <c r="C63" s="34">
        <f>(Table3[[#This Row],[China]]/'Cumulative Cases'!C64)*100</f>
        <v>5.5864372445226875</v>
      </c>
      <c r="D63" s="34">
        <f>(Table3[[#This Row],[Italy]]/'Cumulative Cases'!D64)*100</f>
        <v>14.118855662505304</v>
      </c>
      <c r="E63" s="34">
        <f>(Table3[[#This Row],[Spain]]/'Cumulative Cases'!E64)*100</f>
        <v>11.929204154954972</v>
      </c>
      <c r="F63" s="34">
        <f>(Table3[[#This Row],[USA]]/'Cumulative Cases'!F64)*100</f>
        <v>5.9661906566163312</v>
      </c>
      <c r="G63" s="34">
        <f>(Table3[[#This Row],[France]]/'Cumulative Cases'!G64)*100</f>
        <v>15.332364286912284</v>
      </c>
      <c r="H63" s="34">
        <f>(Table3[[#This Row],[Iran]]/'Cumulative Cases'!H64)*100</f>
        <v>5.9176062073991513</v>
      </c>
      <c r="I63" s="34">
        <f>(Table3[[#This Row],[Germany]]/'Cumulative Cases'!I64)*100</f>
        <v>4.5343865746033201</v>
      </c>
      <c r="J63" s="34">
        <f>(Table3[[#This Row],[South Korea]]/'Cumulative Cases'!J64)*100</f>
        <v>2.3597749137774549</v>
      </c>
      <c r="K63" s="34">
        <f>(Table3[[#This Row],[UK]]/'Cumulative Cases'!K64)*100</f>
        <v>14.362661642255748</v>
      </c>
      <c r="L63" s="34">
        <f>(Table3[[#This Row],[Canada]]/'Cumulative Cases'!L64)*100</f>
        <v>7.418738560607073</v>
      </c>
      <c r="M63" s="34">
        <f>(Table3[[#This Row],[India ]]/'Cumulative Cases'!M64)*100</f>
        <v>3.209223165159004</v>
      </c>
      <c r="N63" s="34">
        <f>(Table3[[#This Row],[Japan]]/'Cumulative Cases'!N64)*100</f>
        <v>4.4853257860087368</v>
      </c>
      <c r="O63" s="34">
        <f>(Table3[[#This Row],[Australia]]/'Cumulative Cases'!O64)*100</f>
        <v>1.4102564102564104</v>
      </c>
      <c r="P63" s="34">
        <f>(Table3[[#This Row],[Brazil]]/'Cumulative Cases'!P64)*100</f>
        <v>6.8581124928496235</v>
      </c>
      <c r="Q63" s="34">
        <f>(Table3[[#This Row],[Russia]]/'Cumulative Cases'!Q64)*100</f>
        <v>0.9199408011626713</v>
      </c>
      <c r="R63" s="34">
        <f>(Table3[[#This Row],[Turkey]]/'Cumulative Cases'!R64)*100</f>
        <v>2.7687307537365915</v>
      </c>
      <c r="S63" s="22"/>
    </row>
    <row r="64" spans="1:19" x14ac:dyDescent="0.3">
      <c r="A64" s="10">
        <f>(Global!F65/Global!D65)*100</f>
        <v>6.7002028600485586</v>
      </c>
      <c r="B64" s="2">
        <v>43967</v>
      </c>
      <c r="C64" s="34">
        <f>(Table3[[#This Row],[China]]/'Cumulative Cases'!C65)*100</f>
        <v>5.5858984097129287</v>
      </c>
      <c r="D64" s="34">
        <f>(Table3[[#This Row],[Italy]]/'Cumulative Cases'!D65)*100</f>
        <v>14.131962982737143</v>
      </c>
      <c r="E64" s="34">
        <f>(Table3[[#This Row],[Spain]]/'Cumulative Cases'!E65)*100</f>
        <v>11.947654509358555</v>
      </c>
      <c r="F64" s="34">
        <f>(Table3[[#This Row],[USA]]/'Cumulative Cases'!F65)*100</f>
        <v>5.9504449443251204</v>
      </c>
      <c r="G64" s="34">
        <f>(Table3[[#This Row],[France]]/'Cumulative Cases'!G65)*100</f>
        <v>15.335977627488775</v>
      </c>
      <c r="H64" s="34">
        <f>(Table3[[#This Row],[Iran]]/'Cumulative Cases'!H65)*100</f>
        <v>5.8593486046354482</v>
      </c>
      <c r="I64" s="34">
        <f>(Table3[[#This Row],[Germany]]/'Cumulative Cases'!I65)*100</f>
        <v>4.5677796811774014</v>
      </c>
      <c r="J64" s="34">
        <f>(Table3[[#This Row],[South Korea]]/'Cumulative Cases'!J65)*100</f>
        <v>2.37383346923983</v>
      </c>
      <c r="K64" s="34">
        <f>(Table3[[#This Row],[UK]]/'Cumulative Cases'!K65)*100</f>
        <v>14.351206065930771</v>
      </c>
      <c r="L64" s="34">
        <f>(Table3[[#This Row],[Canada]]/'Cumulative Cases'!L65)*100</f>
        <v>7.4582550547183937</v>
      </c>
      <c r="M64" s="34">
        <f>(Table3[[#This Row],[India ]]/'Cumulative Cases'!M65)*100</f>
        <v>3.1683845763347827</v>
      </c>
      <c r="N64" s="34">
        <f>(Table3[[#This Row],[Japan]]/'Cumulative Cases'!N65)*100</f>
        <v>4.5861434702636421</v>
      </c>
      <c r="O64" s="34">
        <f>(Table3[[#This Row],[Australia]]/'Cumulative Cases'!O65)*100</f>
        <v>1.4070494599204093</v>
      </c>
      <c r="P64" s="34">
        <f>(Table3[[#This Row],[Brazil]]/'Cumulative Cases'!P65)*100</f>
        <v>6.7508087420415741</v>
      </c>
      <c r="Q64" s="34">
        <f>(Table3[[#This Row],[Russia]]/'Cumulative Cases'!Q65)*100</f>
        <v>0.93257315939024343</v>
      </c>
      <c r="R64" s="34">
        <f>(Table3[[#This Row],[Turkey]]/'Cumulative Cases'!R65)*100</f>
        <v>2.7663152491777372</v>
      </c>
      <c r="S64" s="22"/>
    </row>
    <row r="65" spans="1:19" x14ac:dyDescent="0.3">
      <c r="A65" s="10">
        <f>(Global!F66/Global!D66)*100</f>
        <v>6.6606842823118084</v>
      </c>
      <c r="B65" s="2">
        <v>43968</v>
      </c>
      <c r="C65" s="34">
        <f>(Table3[[#This Row],[China]]/'Cumulative Cases'!C66)*100</f>
        <v>5.5866999409261338</v>
      </c>
      <c r="D65" s="34">
        <f>(Table3[[#This Row],[Italy]]/'Cumulative Cases'!D66)*100</f>
        <v>14.153968993279658</v>
      </c>
      <c r="E65" s="34">
        <f>(Table3[[#This Row],[Spain]]/'Cumulative Cases'!E66)*100</f>
        <v>11.951588502269288</v>
      </c>
      <c r="F65" s="34">
        <f>(Table3[[#This Row],[USA]]/'Cumulative Cases'!F66)*100</f>
        <v>5.9612845151919309</v>
      </c>
      <c r="G65" s="34">
        <f>(Table3[[#This Row],[France]]/'Cumulative Cases'!G66)*100</f>
        <v>15.389457734003321</v>
      </c>
      <c r="H65" s="34">
        <f>(Table3[[#This Row],[Iran]]/'Cumulative Cases'!H66)*100</f>
        <v>5.8137406612422833</v>
      </c>
      <c r="I65" s="34">
        <f>(Table3[[#This Row],[Germany]]/'Cumulative Cases'!I66)*100</f>
        <v>4.5588135170097361</v>
      </c>
      <c r="J65" s="34">
        <f>(Table3[[#This Row],[South Korea]]/'Cumulative Cases'!J66)*100</f>
        <v>2.3710407239819005</v>
      </c>
      <c r="K65" s="34">
        <f>(Table3[[#This Row],[UK]]/'Cumulative Cases'!K66)*100</f>
        <v>14.235747195883322</v>
      </c>
      <c r="L65" s="34">
        <f>(Table3[[#This Row],[Canada]]/'Cumulative Cases'!L66)*100</f>
        <v>7.4754632563071395</v>
      </c>
      <c r="M65" s="34">
        <f>(Table3[[#This Row],[India ]]/'Cumulative Cases'!M66)*100</f>
        <v>3.1621090483358421</v>
      </c>
      <c r="N65" s="34">
        <f>(Table3[[#This Row],[Japan]]/'Cumulative Cases'!N66)*100</f>
        <v>4.6275325947236334</v>
      </c>
      <c r="O65" s="34">
        <f>(Table3[[#This Row],[Australia]]/'Cumulative Cases'!O66)*100</f>
        <v>1.4052519517388218</v>
      </c>
      <c r="P65" s="34">
        <f>(Table3[[#This Row],[Brazil]]/'Cumulative Cases'!P66)*100</f>
        <v>6.7058138738615352</v>
      </c>
      <c r="Q65" s="34">
        <f>(Table3[[#This Row],[Russia]]/'Cumulative Cases'!Q66)*100</f>
        <v>0.93379993753371759</v>
      </c>
      <c r="R65" s="34">
        <f>(Table3[[#This Row],[Turkey]]/'Cumulative Cases'!R66)*100</f>
        <v>2.7704353063204739</v>
      </c>
      <c r="S65" s="22"/>
    </row>
    <row r="66" spans="1:19" x14ac:dyDescent="0.3">
      <c r="A66" s="10">
        <f>(Global!F67/Global!D67)*100</f>
        <v>6.6206010163559048</v>
      </c>
      <c r="B66" s="2">
        <v>43969</v>
      </c>
      <c r="C66" s="34">
        <f>(Table3[[#This Row],[China]]/'Cumulative Cases'!C67)*100</f>
        <v>5.5862285121874775</v>
      </c>
      <c r="D66" s="34">
        <f>(Table3[[#This Row],[Italy]]/'Cumulative Cases'!D67)*100</f>
        <v>14.169536846019673</v>
      </c>
      <c r="E66" s="34">
        <f>(Table3[[#This Row],[Spain]]/'Cumulative Cases'!E67)*100</f>
        <v>11.963852404514563</v>
      </c>
      <c r="F66" s="34">
        <f>(Table3[[#This Row],[USA]]/'Cumulative Cases'!F67)*100</f>
        <v>5.9477970169165593</v>
      </c>
      <c r="G66" s="34">
        <f>(Table3[[#This Row],[France]]/'Cumulative Cases'!G67)*100</f>
        <v>15.653035880357969</v>
      </c>
      <c r="H66" s="34">
        <f>(Table3[[#This Row],[Iran]]/'Cumulative Cases'!H67)*100</f>
        <v>5.761192567677889</v>
      </c>
      <c r="I66" s="34">
        <f>(Table3[[#This Row],[Germany]]/'Cumulative Cases'!I67)*100</f>
        <v>4.5823927765237018</v>
      </c>
      <c r="J66" s="34">
        <f>(Table3[[#This Row],[South Korea]]/'Cumulative Cases'!J67)*100</f>
        <v>2.3768639855399907</v>
      </c>
      <c r="K66" s="34">
        <f>(Table3[[#This Row],[UK]]/'Cumulative Cases'!K67)*100</f>
        <v>14.121409381265066</v>
      </c>
      <c r="L66" s="34">
        <f>(Table3[[#This Row],[Canada]]/'Cumulative Cases'!L67)*100</f>
        <v>7.4511255168189479</v>
      </c>
      <c r="M66" s="34">
        <f>(Table3[[#This Row],[India ]]/'Cumulative Cases'!M67)*100</f>
        <v>3.1443093482160656</v>
      </c>
      <c r="N66" s="34">
        <f>(Table3[[#This Row],[Japan]]/'Cumulative Cases'!N67)*100</f>
        <v>4.6923687908596561</v>
      </c>
      <c r="O66" s="34">
        <f>(Table3[[#This Row],[Australia]]/'Cumulative Cases'!O67)*100</f>
        <v>1.4022662889518414</v>
      </c>
      <c r="P66" s="34">
        <f>(Table3[[#This Row],[Brazil]]/'Cumulative Cases'!P67)*100</f>
        <v>6.6654451434271875</v>
      </c>
      <c r="Q66" s="34">
        <f>(Table3[[#This Row],[Russia]]/'Cumulative Cases'!Q67)*100</f>
        <v>0.936431377675641</v>
      </c>
      <c r="R66" s="34">
        <f>(Table3[[#This Row],[Turkey]]/'Cumulative Cases'!R67)*100</f>
        <v>2.769717051921404</v>
      </c>
      <c r="S66" s="22"/>
    </row>
    <row r="67" spans="1:19" x14ac:dyDescent="0.3">
      <c r="A67" s="10">
        <f>(Global!F68/Global!D68)*100</f>
        <v>6.5842410629815937</v>
      </c>
      <c r="B67" s="2">
        <v>43970</v>
      </c>
      <c r="C67" s="34">
        <f>(Table3[[#This Row],[China]]/'Cumulative Cases'!C68)*100</f>
        <v>5.5856225064185239</v>
      </c>
      <c r="D67" s="34">
        <f>(Table3[[#This Row],[Italy]]/'Cumulative Cases'!D68)*100</f>
        <v>14.190181694670025</v>
      </c>
      <c r="E67" s="34">
        <f>(Table3[[#This Row],[Spain]]/'Cumulative Cases'!E68)*100</f>
        <v>11.971366635493478</v>
      </c>
      <c r="F67" s="34">
        <f>(Table3[[#This Row],[USA]]/'Cumulative Cases'!F68)*100</f>
        <v>5.9364850003015723</v>
      </c>
      <c r="G67" s="34">
        <f>(Table3[[#This Row],[France]]/'Cumulative Cases'!G68)*100</f>
        <v>15.694698405464438</v>
      </c>
      <c r="H67" s="34">
        <f>(Table3[[#This Row],[Iran]]/'Cumulative Cases'!H68)*100</f>
        <v>5.7133455855798019</v>
      </c>
      <c r="I67" s="34">
        <f>(Table3[[#This Row],[Germany]]/'Cumulative Cases'!I68)*100</f>
        <v>4.6041625594953111</v>
      </c>
      <c r="J67" s="34">
        <f>(Table3[[#This Row],[South Korea]]/'Cumulative Cases'!J68)*100</f>
        <v>2.3740747427333453</v>
      </c>
      <c r="K67" s="34">
        <f>(Table3[[#This Row],[UK]]/'Cumulative Cases'!K68)*100</f>
        <v>14.203554405227917</v>
      </c>
      <c r="L67" s="34">
        <f>(Table3[[#This Row],[Canada]]/'Cumulative Cases'!L68)*100</f>
        <v>7.3627188517275624</v>
      </c>
      <c r="M67" s="34">
        <f>(Table3[[#This Row],[India ]]/'Cumulative Cases'!M68)*100</f>
        <v>3.1011029066381077</v>
      </c>
      <c r="N67" s="34">
        <f>(Table3[[#This Row],[Japan]]/'Cumulative Cases'!N68)*100</f>
        <v>4.715714982918497</v>
      </c>
      <c r="O67" s="34">
        <f>(Table3[[#This Row],[Australia]]/'Cumulative Cases'!O68)*100</f>
        <v>1.4148273910582909</v>
      </c>
      <c r="P67" s="34">
        <f>(Table3[[#This Row],[Brazil]]/'Cumulative Cases'!P68)*100</f>
        <v>6.6689519891828075</v>
      </c>
      <c r="Q67" s="34">
        <f>(Table3[[#This Row],[Russia]]/'Cumulative Cases'!Q68)*100</f>
        <v>0.9458526843612578</v>
      </c>
      <c r="R67" s="34">
        <f>(Table3[[#This Row],[Turkey]]/'Cumulative Cases'!R68)*100</f>
        <v>2.7695148896876955</v>
      </c>
      <c r="S67" s="22"/>
    </row>
    <row r="68" spans="1:19" x14ac:dyDescent="0.3">
      <c r="A68" s="10">
        <f>(Global!F69/Global!D69)*100</f>
        <v>6.5452730585427599</v>
      </c>
      <c r="B68" s="2">
        <v>43971</v>
      </c>
      <c r="C68" s="34">
        <f>(Table3[[#This Row],[China]]/'Cumulative Cases'!C69)*100</f>
        <v>5.5854205337126057</v>
      </c>
      <c r="D68" s="34">
        <f>(Table3[[#This Row],[Italy]]/'Cumulative Cases'!D69)*100</f>
        <v>14.21948945303566</v>
      </c>
      <c r="E68" s="34">
        <f>(Table3[[#This Row],[Spain]]/'Cumulative Cases'!E69)*100</f>
        <v>11.992001892025542</v>
      </c>
      <c r="F68" s="34">
        <f>(Table3[[#This Row],[USA]]/'Cumulative Cases'!F69)*100</f>
        <v>5.9504314496912425</v>
      </c>
      <c r="G68" s="34">
        <f>(Table3[[#This Row],[France]]/'Cumulative Cases'!G69)*100</f>
        <v>15.489555522389708</v>
      </c>
      <c r="H68" s="34">
        <f>(Table3[[#This Row],[Iran]]/'Cumulative Cases'!H69)*100</f>
        <v>5.6581776934044381</v>
      </c>
      <c r="I68" s="34">
        <f>(Table3[[#This Row],[Germany]]/'Cumulative Cases'!I69)*100</f>
        <v>4.6121404672870918</v>
      </c>
      <c r="J68" s="34">
        <f>(Table3[[#This Row],[South Korea]]/'Cumulative Cases'!J69)*100</f>
        <v>2.367236723672367</v>
      </c>
      <c r="K68" s="34">
        <f>(Table3[[#This Row],[UK]]/'Cumulative Cases'!K69)*100</f>
        <v>14.208285248119704</v>
      </c>
      <c r="L68" s="34">
        <f>(Table3[[#This Row],[Canada]]/'Cumulative Cases'!L69)*100</f>
        <v>7.4835168928566995</v>
      </c>
      <c r="M68" s="34">
        <f>(Table3[[#This Row],[India ]]/'Cumulative Cases'!M69)*100</f>
        <v>3.066098804453611</v>
      </c>
      <c r="N68" s="34">
        <f>(Table3[[#This Row],[Japan]]/'Cumulative Cases'!N69)*100</f>
        <v>4.7708878476236833</v>
      </c>
      <c r="O68" s="34">
        <f>(Table3[[#This Row],[Australia]]/'Cumulative Cases'!O69)*100</f>
        <v>1.4126289023873428</v>
      </c>
      <c r="P68" s="34">
        <f>(Table3[[#This Row],[Brazil]]/'Cumulative Cases'!P69)*100</f>
        <v>6.5835820787124799</v>
      </c>
      <c r="Q68" s="34">
        <f>(Table3[[#This Row],[Russia]]/'Cumulative Cases'!Q69)*100</f>
        <v>0.96273141024602782</v>
      </c>
      <c r="R68" s="34">
        <f>(Table3[[#This Row],[Turkey]]/'Cumulative Cases'!R69)*100</f>
        <v>2.7669460701108219</v>
      </c>
      <c r="S68" s="22"/>
    </row>
    <row r="69" spans="1:19" x14ac:dyDescent="0.3">
      <c r="A69" s="10">
        <f>(Global!F70/Global!D70)*100</f>
        <v>6.4643334408552606</v>
      </c>
      <c r="B69" s="2">
        <v>43973</v>
      </c>
      <c r="C69" s="34">
        <f>(Table3[[#This Row],[China]]/'Cumulative Cases'!C70)*100</f>
        <v>5.5850839449928289</v>
      </c>
      <c r="D69" s="34">
        <f>(Table3[[#This Row],[Italy]]/'Cumulative Cases'!D70)*100</f>
        <v>14.264097473082071</v>
      </c>
      <c r="E69" s="34">
        <f>(Table3[[#This Row],[Spain]]/'Cumulative Cases'!E70)*100</f>
        <v>11.876128504752495</v>
      </c>
      <c r="F69" s="34">
        <f>(Table3[[#This Row],[USA]]/'Cumulative Cases'!F70)*100</f>
        <v>5.9455302268786809</v>
      </c>
      <c r="G69" s="34">
        <f>(Table3[[#This Row],[France]]/'Cumulative Cases'!G70)*100</f>
        <v>15.517582743942009</v>
      </c>
      <c r="H69" s="34">
        <f>(Table3[[#This Row],[Iran]]/'Cumulative Cases'!H70)*100</f>
        <v>5.5449214596056269</v>
      </c>
      <c r="I69" s="34">
        <f>(Table3[[#This Row],[Germany]]/'Cumulative Cases'!I70)*100</f>
        <v>4.6464082225449665</v>
      </c>
      <c r="J69" s="34">
        <f>(Table3[[#This Row],[South Korea]]/'Cumulative Cases'!J70)*100</f>
        <v>2.3694130317716744</v>
      </c>
      <c r="K69" s="34">
        <f>(Table3[[#This Row],[UK]]/'Cumulative Cases'!K70)*100</f>
        <v>14.316961387910856</v>
      </c>
      <c r="L69" s="34">
        <f>(Table3[[#This Row],[Canada]]/'Cumulative Cases'!L70)*100</f>
        <v>7.463948404550834</v>
      </c>
      <c r="M69" s="34">
        <f>(Table3[[#This Row],[India ]]/'Cumulative Cases'!M70)*100</f>
        <v>2.9877572074504526</v>
      </c>
      <c r="N69" s="34">
        <f>(Table3[[#This Row],[Japan]]/'Cumulative Cases'!N70)*100</f>
        <v>4.8371473544012593</v>
      </c>
      <c r="O69" s="34">
        <f>(Table3[[#This Row],[Australia]]/'Cumulative Cases'!O70)*100</f>
        <v>1.4094432699083863</v>
      </c>
      <c r="P69" s="34">
        <f>(Table3[[#This Row],[Brazil]]/'Cumulative Cases'!P70)*100</f>
        <v>6.4386899599388761</v>
      </c>
      <c r="Q69" s="34">
        <f>(Table3[[#This Row],[Russia]]/'Cumulative Cases'!Q70)*100</f>
        <v>0.99525805028672265</v>
      </c>
      <c r="R69" s="34">
        <f>(Table3[[#This Row],[Turkey]]/'Cumulative Cases'!R70)*100</f>
        <v>2.7676375404530744</v>
      </c>
      <c r="S69" s="22"/>
    </row>
    <row r="70" spans="1:19" x14ac:dyDescent="0.3">
      <c r="A70" s="10">
        <f>(Global!F71/Global!D71)*100</f>
        <v>6.4318697909864984</v>
      </c>
      <c r="B70" s="2">
        <v>43974</v>
      </c>
      <c r="C70" s="34">
        <f>(Table3[[#This Row],[China]]/'Cumulative Cases'!C71)*100</f>
        <v>5.5850839449928289</v>
      </c>
      <c r="D70" s="34">
        <f>(Table3[[#This Row],[Italy]]/'Cumulative Cases'!D71)*100</f>
        <v>14.274376763311777</v>
      </c>
      <c r="E70" s="34">
        <f>(Table3[[#This Row],[Spain]]/'Cumulative Cases'!E71)*100</f>
        <v>12.191258133751234</v>
      </c>
      <c r="F70" s="34">
        <f>(Table3[[#This Row],[USA]]/'Cumulative Cases'!F71)*100</f>
        <v>5.9278117016072045</v>
      </c>
      <c r="G70" s="34">
        <f>(Table3[[#This Row],[France]]/'Cumulative Cases'!G71)*100</f>
        <v>15.524725742101536</v>
      </c>
      <c r="H70" s="34">
        <f>(Table3[[#This Row],[Iran]]/'Cumulative Cases'!H71)*100</f>
        <v>5.511492574201811</v>
      </c>
      <c r="I70" s="34">
        <f>(Table3[[#This Row],[Germany]]/'Cumulative Cases'!I71)*100</f>
        <v>4.6519779669504251</v>
      </c>
      <c r="J70" s="34">
        <f>(Table3[[#This Row],[South Korea]]/'Cumulative Cases'!J71)*100</f>
        <v>2.3824451410658307</v>
      </c>
      <c r="K70" s="34">
        <f>(Table3[[#This Row],[UK]]/'Cumulative Cases'!K71)*100</f>
        <v>14.261881985113977</v>
      </c>
      <c r="L70" s="34">
        <f>(Table3[[#This Row],[Canada]]/'Cumulative Cases'!L71)*100</f>
        <v>7.4750217331761402</v>
      </c>
      <c r="M70" s="34">
        <f>(Table3[[#This Row],[India ]]/'Cumulative Cases'!M71)*100</f>
        <v>2.9440194847204779</v>
      </c>
      <c r="N70" s="34">
        <f>(Table3[[#This Row],[Japan]]/'Cumulative Cases'!N71)*100</f>
        <v>4.9791779829802643</v>
      </c>
      <c r="O70" s="34">
        <f>(Table3[[#This Row],[Australia]]/'Cumulative Cases'!O71)*100</f>
        <v>1.4343974124595698</v>
      </c>
      <c r="P70" s="34">
        <f>(Table3[[#This Row],[Brazil]]/'Cumulative Cases'!P71)*100</f>
        <v>6.3602249755748357</v>
      </c>
      <c r="Q70" s="34">
        <f>(Table3[[#This Row],[Russia]]/'Cumulative Cases'!Q71)*100</f>
        <v>1.0086875748030557</v>
      </c>
      <c r="R70" s="34">
        <f>(Table3[[#This Row],[Turkey]]/'Cumulative Cases'!R71)*100</f>
        <v>2.7671081535912028</v>
      </c>
      <c r="S70" s="22"/>
    </row>
    <row r="71" spans="1:19" x14ac:dyDescent="0.3">
      <c r="A71" s="10">
        <f>(Global!F72/Global!D72)*100</f>
        <v>6.3796300181307126</v>
      </c>
      <c r="B71" s="2">
        <v>43975</v>
      </c>
      <c r="C71" s="34">
        <f>(Table3[[#This Row],[China]]/'Cumulative Cases'!C72)*100</f>
        <v>5.5848820112324349</v>
      </c>
      <c r="D71" s="34">
        <f>(Table3[[#This Row],[Italy]]/'Cumulative Cases'!D72)*100</f>
        <v>14.263153773199106</v>
      </c>
      <c r="E71" s="34">
        <f>(Table3[[#This Row],[Spain]]/'Cumulative Cases'!E72)*100</f>
        <v>12.194832295607622</v>
      </c>
      <c r="F71" s="34">
        <f>(Table3[[#This Row],[USA]]/'Cumulative Cases'!F72)*100</f>
        <v>5.9045138318432597</v>
      </c>
      <c r="G71" s="34">
        <f>(Table3[[#This Row],[France]]/'Cumulative Cases'!G72)*100</f>
        <v>15.527021028229452</v>
      </c>
      <c r="H71" s="34">
        <f>(Table3[[#This Row],[Iran]]/'Cumulative Cases'!H72)*100</f>
        <v>5.4656929573105577</v>
      </c>
      <c r="I71" s="34">
        <f>(Table3[[#This Row],[Germany]]/'Cumulative Cases'!I72)*100</f>
        <v>4.6528811751372254</v>
      </c>
      <c r="J71" s="34">
        <f>(Table3[[#This Row],[South Korea]]/'Cumulative Cases'!J72)*100</f>
        <v>2.3771224307417338</v>
      </c>
      <c r="K71" s="34">
        <f>(Table3[[#This Row],[UK]]/'Cumulative Cases'!K72)*100</f>
        <v>14.175197161339041</v>
      </c>
      <c r="L71" s="34">
        <f>(Table3[[#This Row],[Canada]]/'Cumulative Cases'!L72)*100</f>
        <v>7.4904608159671255</v>
      </c>
      <c r="M71" s="34">
        <f>(Table3[[#This Row],[India ]]/'Cumulative Cases'!M72)*100</f>
        <v>2.9074526108402927</v>
      </c>
      <c r="N71" s="34">
        <f>(Table3[[#This Row],[Japan]]/'Cumulative Cases'!N72)*100</f>
        <v>4.9791779829802643</v>
      </c>
      <c r="O71" s="34">
        <f>(Table3[[#This Row],[Australia]]/'Cumulative Cases'!O72)*100</f>
        <v>1.4337925217880236</v>
      </c>
      <c r="P71" s="34">
        <f>(Table3[[#This Row],[Brazil]]/'Cumulative Cases'!P72)*100</f>
        <v>6.3224243524535986</v>
      </c>
      <c r="Q71" s="34">
        <f>(Table3[[#This Row],[Russia]]/'Cumulative Cases'!Q72)*100</f>
        <v>1.0279231655737182</v>
      </c>
      <c r="R71" s="34">
        <f>(Table3[[#This Row],[Turkey]]/'Cumulative Cases'!R72)*100</f>
        <v>2.7673806168580666</v>
      </c>
      <c r="S71" s="22"/>
    </row>
    <row r="72" spans="1:19" x14ac:dyDescent="0.3">
      <c r="A72" s="10">
        <f>(Global!F73/Global!D73)*100</f>
        <v>6.2870778281918325</v>
      </c>
      <c r="B72" s="2">
        <v>43976</v>
      </c>
      <c r="C72" s="34">
        <f>(Table3[[#This Row],[China]]/'Cumulative Cases'!C73)*100</f>
        <v>5.5841417123576553</v>
      </c>
      <c r="D72" s="34">
        <f>(Table3[[#This Row],[Italy]]/'Cumulative Cases'!D73)*100</f>
        <v>14.284534971628185</v>
      </c>
      <c r="E72" s="34">
        <f>(Table3[[#This Row],[Spain]]/'Cumulative Cases'!E73)*100</f>
        <v>11.399320305862362</v>
      </c>
      <c r="F72" s="34">
        <f>(Table3[[#This Row],[USA]]/'Cumulative Cases'!F73)*100</f>
        <v>5.8695498342984518</v>
      </c>
      <c r="G72" s="34">
        <f>(Table3[[#This Row],[France]]/'Cumulative Cases'!G73)*100</f>
        <v>15.536410638391096</v>
      </c>
      <c r="H72" s="34">
        <f>(Table3[[#This Row],[Iran]]/'Cumulative Cases'!H73)*100</f>
        <v>5.410095553425692</v>
      </c>
      <c r="I72" s="34">
        <f>(Table3[[#This Row],[Germany]]/'Cumulative Cases'!I73)*100</f>
        <v>4.6624808982791839</v>
      </c>
      <c r="J72" s="34">
        <f>(Table3[[#This Row],[South Korea]]/'Cumulative Cases'!J73)*100</f>
        <v>2.3826521506335894</v>
      </c>
      <c r="K72" s="34">
        <f>(Table3[[#This Row],[UK]]/'Cumulative Cases'!K73)*100</f>
        <v>14.13333129135016</v>
      </c>
      <c r="L72" s="34">
        <f>(Table3[[#This Row],[Canada]]/'Cumulative Cases'!L73)*100</f>
        <v>7.4898151049827639</v>
      </c>
      <c r="M72" s="34">
        <f>(Table3[[#This Row],[India ]]/'Cumulative Cases'!M73)*100</f>
        <v>2.8834856171295082</v>
      </c>
      <c r="N72" s="34">
        <f>(Table3[[#This Row],[Japan]]/'Cumulative Cases'!N73)*100</f>
        <v>5.0712867713409135</v>
      </c>
      <c r="O72" s="34"/>
      <c r="P72" s="34">
        <f>(Table3[[#This Row],[Brazil]]/'Cumulative Cases'!P73)*100</f>
        <v>6.2420835756959656</v>
      </c>
      <c r="Q72" s="34">
        <f>(Table3[[#This Row],[Russia]]/'Cumulative Cases'!Q73)*100</f>
        <v>1.027935047407244</v>
      </c>
      <c r="R72" s="34">
        <f>(Table3[[#This Row],[Turkey]]/'Cumulative Cases'!R73)*100</f>
        <v>2.7684489335546911</v>
      </c>
      <c r="S72" s="22"/>
    </row>
    <row r="73" spans="1:19" x14ac:dyDescent="0.3">
      <c r="A73" s="10">
        <f>(Global!F74/Global!D74)*100</f>
        <v>6.256895565008584</v>
      </c>
      <c r="B73" s="2">
        <v>43977</v>
      </c>
      <c r="C73" s="34">
        <f>(Table3[[#This Row],[China]]/'Cumulative Cases'!C74)*100</f>
        <v>5.5836707152496627</v>
      </c>
      <c r="D73" s="34">
        <f>(Table3[[#This Row],[Italy]]/'Cumulative Cases'!D74)*100</f>
        <v>14.293769382576826</v>
      </c>
      <c r="E73" s="34">
        <f>(Table3[[#This Row],[Spain]]/'Cumulative Cases'!E74)*100</f>
        <v>11.477657993981181</v>
      </c>
      <c r="F73" s="34">
        <f>(Table3[[#This Row],[USA]]/'Cumulative Cases'!F74)*100</f>
        <v>5.8400702526235335</v>
      </c>
      <c r="G73" s="34">
        <f>(Table3[[#This Row],[France]]/'Cumulative Cases'!G74)*100</f>
        <v>15.541537755135506</v>
      </c>
      <c r="H73" s="34">
        <f>(Table3[[#This Row],[Iran]]/'Cumulative Cases'!H74)*100</f>
        <v>5.3816544931940848</v>
      </c>
      <c r="I73" s="34">
        <f>(Table3[[#This Row],[Germany]]/'Cumulative Cases'!I74)*100</f>
        <v>4.6797349530646049</v>
      </c>
      <c r="J73" s="34">
        <f>(Table3[[#This Row],[South Korea]]/'Cumulative Cases'!J74)*100</f>
        <v>2.3964365256124722</v>
      </c>
      <c r="K73" s="34">
        <f>(Table3[[#This Row],[UK]]/'Cumulative Cases'!K74)*100</f>
        <v>13.968411964091137</v>
      </c>
      <c r="L73" s="34">
        <f>(Table3[[#This Row],[Canada]]/'Cumulative Cases'!L74)*100</f>
        <v>7.5365579302587182</v>
      </c>
      <c r="M73" s="34">
        <f>(Table3[[#This Row],[India ]]/'Cumulative Cases'!M74)*100</f>
        <v>2.8846791631843569</v>
      </c>
      <c r="N73" s="34">
        <f>(Table3[[#This Row],[Japan]]/'Cumulative Cases'!N74)*100</f>
        <v>5.1614452046573041</v>
      </c>
      <c r="O73" s="34"/>
      <c r="P73" s="34">
        <f>(Table3[[#This Row],[Brazil]]/'Cumulative Cases'!P74)*100</f>
        <v>6.3194422420263656</v>
      </c>
      <c r="Q73" s="34">
        <f>(Table3[[#This Row],[Russia]]/'Cumulative Cases'!Q74)*100</f>
        <v>1.0506648415033313</v>
      </c>
      <c r="R73" s="34">
        <f>(Table3[[#This Row],[Turkey]]/'Cumulative Cases'!R74)*100</f>
        <v>2.7695544273818671</v>
      </c>
      <c r="S73" s="22"/>
    </row>
    <row r="74" spans="1:19" x14ac:dyDescent="0.3">
      <c r="A74" s="10">
        <f>(Global!F75/Global!D75)*100</f>
        <v>6.2304671954305686</v>
      </c>
      <c r="B74" s="2">
        <v>43978</v>
      </c>
      <c r="C74" s="34">
        <f>(Table3[[#This Row],[China]]/'Cumulative Cases'!C75)*100</f>
        <v>5.583603436434398</v>
      </c>
      <c r="D74" s="34">
        <f>(Table3[[#This Row],[Italy]]/'Cumulative Cases'!D75)*100</f>
        <v>14.308273376626184</v>
      </c>
      <c r="E74" s="34">
        <f>(Table3[[#This Row],[Spain]]/'Cumulative Cases'!E75)*100</f>
        <v>11.453357491901389</v>
      </c>
      <c r="F74" s="34">
        <f>(Table3[[#This Row],[USA]]/'Cumulative Cases'!F75)*100</f>
        <v>5.8376545867533043</v>
      </c>
      <c r="G74" s="34">
        <f>(Table3[[#This Row],[France]]/'Cumulative Cases'!G75)*100</f>
        <v>15.613883385689736</v>
      </c>
      <c r="H74" s="34">
        <f>(Table3[[#This Row],[Iran]]/'Cumulative Cases'!H75)*100</f>
        <v>5.3421474528748298</v>
      </c>
      <c r="I74" s="34">
        <f>(Table3[[#This Row],[Germany]]/'Cumulative Cases'!I75)*100</f>
        <v>4.6961158577228383</v>
      </c>
      <c r="J74" s="34">
        <f>(Table3[[#This Row],[South Korea]]/'Cumulative Cases'!J75)*100</f>
        <v>2.3879272081668885</v>
      </c>
      <c r="K74" s="34">
        <f>(Table3[[#This Row],[UK]]/'Cumulative Cases'!K75)*100</f>
        <v>14.017362670258942</v>
      </c>
      <c r="L74" s="34">
        <f>(Table3[[#This Row],[Canada]]/'Cumulative Cases'!L75)*100</f>
        <v>7.6719666791506365</v>
      </c>
      <c r="M74" s="34">
        <f>(Table3[[#This Row],[India ]]/'Cumulative Cases'!M75)*100</f>
        <v>2.8670022477601544</v>
      </c>
      <c r="N74" s="34">
        <f>(Table3[[#This Row],[Japan]]/'Cumulative Cases'!N75)*100</f>
        <v>5.2048394825107813</v>
      </c>
      <c r="O74" s="34"/>
      <c r="P74" s="34">
        <f>(Table3[[#This Row],[Brazil]]/'Cumulative Cases'!P75)*100</f>
        <v>6.2463714705451761</v>
      </c>
      <c r="Q74" s="34">
        <f>(Table3[[#This Row],[Russia]]/'Cumulative Cases'!Q75)*100</f>
        <v>1.0704650911837703</v>
      </c>
      <c r="R74" s="34">
        <f>(Table3[[#This Row],[Turkey]]/'Cumulative Cases'!R75)*100</f>
        <v>2.7728931081309414</v>
      </c>
      <c r="S74" s="22"/>
    </row>
    <row r="75" spans="1:19" x14ac:dyDescent="0.3">
      <c r="A75" s="10">
        <f>(Global!F76/Global!D76)*100</f>
        <v>6.1974211555216918</v>
      </c>
      <c r="B75" s="2">
        <v>43979</v>
      </c>
      <c r="C75" s="34">
        <f>(Table3[[#This Row],[China]]/'Cumulative Cases'!C76)*100</f>
        <v>5.5834688836676909</v>
      </c>
      <c r="D75" s="34">
        <f>(Table3[[#This Row],[Italy]]/'Cumulative Cases'!D76)*100</f>
        <v>14.30186594859579</v>
      </c>
      <c r="E75" s="34">
        <f>(Table3[[#This Row],[Spain]]/'Cumulative Cases'!E76)*100</f>
        <v>11.398619622876263</v>
      </c>
      <c r="F75" s="34">
        <f>(Table3[[#This Row],[USA]]/'Cumulative Cases'!F76)*100</f>
        <v>5.8501078463175746</v>
      </c>
      <c r="G75" s="34">
        <f>(Table3[[#This Row],[France]]/'Cumulative Cases'!G76)*100</f>
        <v>15.633661904840007</v>
      </c>
      <c r="H75" s="34">
        <f>(Table3[[#This Row],[Iran]]/'Cumulative Cases'!H76)*100</f>
        <v>5.3020876057532549</v>
      </c>
      <c r="I75" s="34">
        <f>(Table3[[#This Row],[Germany]]/'Cumulative Cases'!I76)*100</f>
        <v>4.7004325012623767</v>
      </c>
      <c r="J75" s="34">
        <f>(Table3[[#This Row],[South Korea]]/'Cumulative Cases'!J76)*100</f>
        <v>2.3712976022566998</v>
      </c>
      <c r="K75" s="34">
        <f>(Table3[[#This Row],[UK]]/'Cumulative Cases'!K76)*100</f>
        <v>14.059161659736851</v>
      </c>
      <c r="L75" s="34">
        <f>(Table3[[#This Row],[Canada]]/'Cumulative Cases'!L76)*100</f>
        <v>7.6632325394701635</v>
      </c>
      <c r="M75" s="34">
        <f>(Table3[[#This Row],[India ]]/'Cumulative Cases'!M76)*100</f>
        <v>2.8489011985825039</v>
      </c>
      <c r="N75" s="34">
        <f>(Table3[[#This Row],[Japan]]/'Cumulative Cases'!N76)*100</f>
        <v>5.2628438450981561</v>
      </c>
      <c r="O75" s="34"/>
      <c r="P75" s="34">
        <f>(Table3[[#This Row],[Brazil]]/'Cumulative Cases'!P76)*100</f>
        <v>6.1955337690631804</v>
      </c>
      <c r="Q75" s="34">
        <f>(Table3[[#This Row],[Russia]]/'Cumulative Cases'!Q76)*100</f>
        <v>1.0927289467644197</v>
      </c>
      <c r="R75" s="34">
        <f>(Table3[[#This Row],[Turkey]]/'Cumulative Cases'!R76)*100</f>
        <v>2.7711689102305268</v>
      </c>
      <c r="S75" s="22"/>
    </row>
    <row r="76" spans="1:19" x14ac:dyDescent="0.3">
      <c r="A76" s="10">
        <f>(Global!F77/Global!D77)*100</f>
        <v>6.1498336995224996</v>
      </c>
      <c r="B76" s="2">
        <v>43980</v>
      </c>
      <c r="C76" s="34">
        <f>(Table3[[#This Row],[China]]/'Cumulative Cases'!C77)*100</f>
        <v>5.5834688836676909</v>
      </c>
      <c r="D76" s="34">
        <f>(Table3[[#This Row],[Italy]]/'Cumulative Cases'!D77)*100</f>
        <v>14.307550549412698</v>
      </c>
      <c r="E76" s="34">
        <f>(Table3[[#This Row],[Spain]]/'Cumulative Cases'!E77)*100</f>
        <v>11.36718029543435</v>
      </c>
      <c r="F76" s="34">
        <f>(Table3[[#This Row],[USA]]/'Cumulative Cases'!F77)*100</f>
        <v>5.8397006037539283</v>
      </c>
      <c r="G76" s="34">
        <f>(Table3[[#This Row],[France]]/'Cumulative Cases'!G77)*100</f>
        <v>15.389984858084816</v>
      </c>
      <c r="H76" s="34">
        <f>(Table3[[#This Row],[Iran]]/'Cumulative Cases'!H77)*100</f>
        <v>5.2342705975400223</v>
      </c>
      <c r="I76" s="34">
        <f>(Table3[[#This Row],[Germany]]/'Cumulative Cases'!I77)*100</f>
        <v>4.6992707274138708</v>
      </c>
      <c r="J76" s="34">
        <f>(Table3[[#This Row],[South Korea]]/'Cumulative Cases'!J77)*100</f>
        <v>2.3592352218908963</v>
      </c>
      <c r="K76" s="34">
        <f>(Table3[[#This Row],[UK]]/'Cumulative Cases'!K77)*100</f>
        <v>14.070023818126847</v>
      </c>
      <c r="L76" s="34">
        <f>(Table3[[#This Row],[Canada]]/'Cumulative Cases'!L77)*100</f>
        <v>7.7521188088018045</v>
      </c>
      <c r="M76" s="34">
        <f>(Table3[[#This Row],[India ]]/'Cumulative Cases'!M77)*100</f>
        <v>2.8733972507797159</v>
      </c>
      <c r="N76" s="34">
        <f>(Table3[[#This Row],[Japan]]/'Cumulative Cases'!N77)*100</f>
        <v>5.2812926988653235</v>
      </c>
      <c r="O76" s="34"/>
      <c r="P76" s="34">
        <f>(Table3[[#This Row],[Brazil]]/'Cumulative Cases'!P77)*100</f>
        <v>6.0496675932673014</v>
      </c>
      <c r="Q76" s="34">
        <f>(Table3[[#This Row],[Russia]]/'Cumulative Cases'!Q77)*100</f>
        <v>1.1284160124657205</v>
      </c>
      <c r="R76" s="34">
        <f>(Table3[[#This Row],[Turkey]]/'Cumulative Cases'!R77)*100</f>
        <v>2.7689365901801133</v>
      </c>
      <c r="S76" s="22"/>
    </row>
    <row r="77" spans="1:19" x14ac:dyDescent="0.3">
      <c r="A77" s="10">
        <f>(Global!F78/Global!D78)*100</f>
        <v>6.1002480752327193</v>
      </c>
      <c r="B77" s="2">
        <v>43981</v>
      </c>
      <c r="C77" s="34">
        <f>(Table3[[#This Row],[China]]/'Cumulative Cases'!C78)*100</f>
        <v>5.5831997975879224</v>
      </c>
      <c r="D77" s="34">
        <f>(Table3[[#This Row],[Italy]]/'Cumulative Cases'!D78)*100</f>
        <v>14.329677130969982</v>
      </c>
      <c r="E77" s="34">
        <f>(Table3[[#This Row],[Spain]]/'Cumulative Cases'!E78)*100</f>
        <v>11.338555687461334</v>
      </c>
      <c r="F77" s="34">
        <f>(Table3[[#This Row],[USA]]/'Cumulative Cases'!F78)*100</f>
        <v>5.8150304386601448</v>
      </c>
      <c r="G77" s="34">
        <f>(Table3[[#This Row],[France]]/'Cumulative Cases'!G78)*100</f>
        <v>15.368640779297241</v>
      </c>
      <c r="H77" s="34">
        <f>(Table3[[#This Row],[Iran]]/'Cumulative Cases'!H78)*100</f>
        <v>5.1923464249748239</v>
      </c>
      <c r="I77" s="34">
        <f>(Table3[[#This Row],[Germany]]/'Cumulative Cases'!I78)*100</f>
        <v>4.6988116377544049</v>
      </c>
      <c r="J77" s="34">
        <f>(Table3[[#This Row],[South Korea]]/'Cumulative Cases'!J78)*100</f>
        <v>2.3511930775281882</v>
      </c>
      <c r="K77" s="34">
        <f>(Table3[[#This Row],[UK]]/'Cumulative Cases'!K78)*100</f>
        <v>14.066108068879066</v>
      </c>
      <c r="L77" s="34">
        <f>(Table3[[#This Row],[Canada]]/'Cumulative Cases'!L78)*100</f>
        <v>7.7802221977780226</v>
      </c>
      <c r="M77" s="34">
        <f>(Table3[[#This Row],[India ]]/'Cumulative Cases'!M78)*100</f>
        <v>2.8520979559506259</v>
      </c>
      <c r="N77" s="34">
        <f>(Table3[[#This Row],[Japan]]/'Cumulative Cases'!N78)*100</f>
        <v>5.2971499674112694</v>
      </c>
      <c r="O77" s="34"/>
      <c r="P77" s="34">
        <f>(Table3[[#This Row],[Brazil]]/'Cumulative Cases'!P78)*100</f>
        <v>5.9668590658345932</v>
      </c>
      <c r="Q77" s="34">
        <f>(Table3[[#This Row],[Russia]]/'Cumulative Cases'!Q78)*100</f>
        <v>1.1485847569816554</v>
      </c>
      <c r="R77" s="34">
        <f>(Table3[[#This Row],[Turkey]]/'Cumulative Cases'!R78)*100</f>
        <v>2.7681894263134339</v>
      </c>
      <c r="S77" s="22"/>
    </row>
    <row r="78" spans="1:19" x14ac:dyDescent="0.3">
      <c r="A78" s="10">
        <f>(Global!F79/Global!D79)*100</f>
        <v>6.0349868169258833</v>
      </c>
      <c r="B78" s="2">
        <v>43982</v>
      </c>
      <c r="C78" s="34">
        <f>(Table3[[#This Row],[China]]/'Cumulative Cases'!C79)*100</f>
        <v>5.5830652642739249</v>
      </c>
      <c r="D78" s="34">
        <f>(Table3[[#This Row],[Italy]]/'Cumulative Cases'!D79)*100</f>
        <v>14.340032357876394</v>
      </c>
      <c r="E78" s="34">
        <f>(Table3[[#This Row],[Spain]]/'Cumulative Cases'!E79)*100</f>
        <v>11.329872321230928</v>
      </c>
      <c r="F78" s="34">
        <f>(Table3[[#This Row],[USA]]/'Cumulative Cases'!F79)*100</f>
        <v>5.7980165271153119</v>
      </c>
      <c r="G78" s="34">
        <f>(Table3[[#This Row],[France]]/'Cumulative Cases'!G79)*100</f>
        <v>15.253015241882039</v>
      </c>
      <c r="H78" s="34">
        <f>(Table3[[#This Row],[Iran]]/'Cumulative Cases'!H79)*100</f>
        <v>5.1476899106070011</v>
      </c>
      <c r="I78" s="34">
        <f>(Table3[[#This Row],[Germany]]/'Cumulative Cases'!I79)*100</f>
        <v>4.7015435049856578</v>
      </c>
      <c r="J78" s="34">
        <f>(Table3[[#This Row],[South Korea]]/'Cumulative Cases'!J79)*100</f>
        <v>2.3543773979769793</v>
      </c>
      <c r="K78" s="34">
        <f>(Table3[[#This Row],[UK]]/'Cumulative Cases'!K79)*100</f>
        <v>14.008123394064681</v>
      </c>
      <c r="L78" s="34">
        <f>(Table3[[#This Row],[Canada]]/'Cumulative Cases'!L79)*100</f>
        <v>7.8011219887801113</v>
      </c>
      <c r="M78" s="34">
        <f>(Table3[[#This Row],[India ]]/'Cumulative Cases'!M79)*100</f>
        <v>2.8372591006423984</v>
      </c>
      <c r="N78" s="34">
        <f>(Table3[[#This Row],[Japan]]/'Cumulative Cases'!N79)*100</f>
        <v>5.3039262062440873</v>
      </c>
      <c r="O78" s="34"/>
      <c r="P78" s="34">
        <f>(Table3[[#This Row],[Brazil]]/'Cumulative Cases'!P79)*100</f>
        <v>5.7515662818610123</v>
      </c>
      <c r="Q78" s="34">
        <f>(Table3[[#This Row],[Russia]]/'Cumulative Cases'!Q79)*100</f>
        <v>1.156358493308989</v>
      </c>
      <c r="R78" s="34">
        <f>(Table3[[#This Row],[Turkey]]/'Cumulative Cases'!R79)*100</f>
        <v>2.7692720596308451</v>
      </c>
      <c r="S78" s="22"/>
    </row>
    <row r="79" spans="1:19" x14ac:dyDescent="0.3">
      <c r="A79" s="10">
        <f>(Global!F80/Global!D80)*100</f>
        <v>5.9832612142155659</v>
      </c>
      <c r="B79" s="2">
        <v>43983</v>
      </c>
      <c r="C79" s="34">
        <f>(Table3[[#This Row],[China]]/'Cumulative Cases'!C80)*100</f>
        <v>5.5819219928208339</v>
      </c>
      <c r="D79" s="34">
        <f>(Table3[[#This Row],[Italy]]/'Cumulative Cases'!D80)*100</f>
        <v>14.354815885281544</v>
      </c>
      <c r="E79" s="34">
        <f>(Table3[[#This Row],[Spain]]/'Cumulative Cases'!E80)*100</f>
        <v>11.319990986404493</v>
      </c>
      <c r="F79" s="34">
        <f>(Table3[[#This Row],[USA]]/'Cumulative Cases'!F80)*100</f>
        <v>5.7693841660051124</v>
      </c>
      <c r="G79" s="34">
        <f>(Table3[[#This Row],[France]]/'Cumulative Cases'!G80)*100</f>
        <v>15.248673775161212</v>
      </c>
      <c r="H79" s="34">
        <f>(Table3[[#This Row],[Iran]]/'Cumulative Cases'!H80)*100</f>
        <v>5.1008449609893489</v>
      </c>
      <c r="I79" s="34">
        <f>(Table3[[#This Row],[Germany]]/'Cumulative Cases'!I80)*100</f>
        <v>4.7015435049856578</v>
      </c>
      <c r="J79" s="34">
        <f>(Table3[[#This Row],[South Korea]]/'Cumulative Cases'!J80)*100</f>
        <v>2.3559071546553074</v>
      </c>
      <c r="K79" s="34">
        <f>(Table3[[#This Row],[UK]]/'Cumulative Cases'!K80)*100</f>
        <v>14.008123394064681</v>
      </c>
      <c r="L79" s="34">
        <f>(Table3[[#This Row],[Canada]]/'Cumulative Cases'!L80)*100</f>
        <v>7.9926238720307268</v>
      </c>
      <c r="M79" s="34">
        <f>(Table3[[#This Row],[India ]]/'Cumulative Cases'!M80)*100</f>
        <v>2.8325446898002102</v>
      </c>
      <c r="N79" s="34">
        <f>(Table3[[#This Row],[Japan]]/'Cumulative Cases'!N80)*100</f>
        <v>5.2982476842291577</v>
      </c>
      <c r="O79" s="34"/>
      <c r="P79" s="34">
        <f>(Table3[[#This Row],[Brazil]]/'Cumulative Cases'!P80)*100</f>
        <v>5.6973700562338827</v>
      </c>
      <c r="Q79" s="34">
        <f>(Table3[[#This Row],[Russia]]/'Cumulative Cases'!Q80)*100</f>
        <v>1.1702235355935962</v>
      </c>
      <c r="R79" s="34">
        <f>(Table3[[#This Row],[Turkey]]/'Cumulative Cases'!R80)*100</f>
        <v>2.7692720596308451</v>
      </c>
      <c r="S79" s="22"/>
    </row>
    <row r="80" spans="1:19" x14ac:dyDescent="0.3">
      <c r="A80" s="10">
        <f>(Global!F81/Global!D81)*100</f>
        <v>5.9504012532374491</v>
      </c>
      <c r="B80" s="2">
        <v>43984</v>
      </c>
      <c r="C80" s="34">
        <f>(Table3[[#This Row],[China]]/'Cumulative Cases'!C81)*100</f>
        <v>5.5816530558165312</v>
      </c>
      <c r="D80" s="34">
        <f>(Table3[[#This Row],[Italy]]/'Cumulative Cases'!D81)*100</f>
        <v>14.358820632507548</v>
      </c>
      <c r="E80" s="34">
        <f>(Table3[[#This Row],[Spain]]/'Cumulative Cases'!E81)*100</f>
        <v>11.306120067352417</v>
      </c>
      <c r="F80" s="34">
        <f>(Table3[[#This Row],[USA]]/'Cumulative Cases'!F81)*100</f>
        <v>5.7548835964677547</v>
      </c>
      <c r="G80" s="34">
        <f>(Table3[[#This Row],[France]]/'Cumulative Cases'!G81)*100</f>
        <v>15.237818412429977</v>
      </c>
      <c r="H80" s="34">
        <f>(Table3[[#This Row],[Iran]]/'Cumulative Cases'!H81)*100</f>
        <v>5.0405554638808852</v>
      </c>
      <c r="I80" s="34">
        <f>(Table3[[#This Row],[Germany]]/'Cumulative Cases'!I81)*100</f>
        <v>4.7047243023945091</v>
      </c>
      <c r="J80" s="34">
        <f>(Table3[[#This Row],[South Korea]]/'Cumulative Cases'!J81)*100</f>
        <v>2.356814834069838</v>
      </c>
      <c r="K80" s="34">
        <f>(Table3[[#This Row],[UK]]/'Cumulative Cases'!K81)*100</f>
        <v>14.162274942892603</v>
      </c>
      <c r="L80" s="34">
        <f>(Table3[[#This Row],[Canada]]/'Cumulative Cases'!L81)*100</f>
        <v>8.0041129992423432</v>
      </c>
      <c r="M80" s="34">
        <f>(Table3[[#This Row],[India ]]/'Cumulative Cases'!M81)*100</f>
        <v>2.8147861989038314</v>
      </c>
      <c r="N80" s="34">
        <f>(Table3[[#This Row],[Japan]]/'Cumulative Cases'!N81)*100</f>
        <v>5.3</v>
      </c>
      <c r="O80" s="34"/>
      <c r="P80" s="34">
        <f>(Table3[[#This Row],[Brazil]]/'Cumulative Cases'!P81)*100</f>
        <v>5.6701418663778185</v>
      </c>
      <c r="Q80" s="34">
        <f>(Table3[[#This Row],[Russia]]/'Cumulative Cases'!Q81)*100</f>
        <v>1.1886978130508965</v>
      </c>
      <c r="R80" s="34">
        <f>(Table3[[#This Row],[Turkey]]/'Cumulative Cases'!R81)*100</f>
        <v>2.7694723807798014</v>
      </c>
      <c r="S80" s="22"/>
    </row>
    <row r="81" spans="1:19" x14ac:dyDescent="0.3">
      <c r="A81" s="10">
        <f>(Global!F82/Global!D82)*100</f>
        <v>5.9492415220241259</v>
      </c>
      <c r="B81" s="2">
        <v>43985</v>
      </c>
      <c r="C81" s="34">
        <f>(Table3[[#This Row],[China]]/'Cumulative Cases'!C82)*100</f>
        <v>5.5816530558165312</v>
      </c>
      <c r="D81" s="34">
        <f>(Table3[[#This Row],[Italy]]/'Cumulative Cases'!D82)*100</f>
        <v>14.369472621837529</v>
      </c>
      <c r="E81" s="34">
        <f>(Table3[[#This Row],[Spain]]/'Cumulative Cases'!E82)*100</f>
        <v>11.288000466033637</v>
      </c>
      <c r="F81" s="34">
        <f>(Table3[[#This Row],[USA]]/'Cumulative Cases'!F82)*100</f>
        <v>5.743559412328282</v>
      </c>
      <c r="G81" s="34">
        <f>(Table3[[#This Row],[France]]/'Cumulative Cases'!G82)*100</f>
        <v>19.124401123409879</v>
      </c>
      <c r="H81" s="34">
        <f>(Table3[[#This Row],[Iran]]/'Cumulative Cases'!H82)*100</f>
        <v>4.9858117190222533</v>
      </c>
      <c r="I81" s="34">
        <f>(Table3[[#This Row],[Germany]]/'Cumulative Cases'!I82)*100</f>
        <v>4.715920508795846</v>
      </c>
      <c r="J81" s="34">
        <f>(Table3[[#This Row],[South Korea]]/'Cumulative Cases'!J82)*100</f>
        <v>2.355478861087144</v>
      </c>
      <c r="K81" s="34">
        <f>(Table3[[#This Row],[UK]]/'Cumulative Cases'!K82)*100</f>
        <v>14.195872162826598</v>
      </c>
      <c r="L81" s="34">
        <f>(Table3[[#This Row],[Canada]]/'Cumulative Cases'!L82)*100</f>
        <v>8.0556749785038697</v>
      </c>
      <c r="M81" s="34">
        <f>(Table3[[#This Row],[India ]]/'Cumulative Cases'!M82)*100</f>
        <v>2.810023401476093</v>
      </c>
      <c r="N81" s="34">
        <f>(Table3[[#This Row],[Japan]]/'Cumulative Cases'!N82)*100</f>
        <v>5.3138394692032183</v>
      </c>
      <c r="O81" s="34"/>
      <c r="P81" s="34">
        <f>(Table3[[#This Row],[Brazil]]/'Cumulative Cases'!P82)*100</f>
        <v>5.6028048800061345</v>
      </c>
      <c r="Q81" s="34">
        <f>(Table3[[#This Row],[Russia]]/'Cumulative Cases'!Q82)*100</f>
        <v>1.2064023762541147</v>
      </c>
      <c r="R81" s="34">
        <f>(Table3[[#This Row],[Turkey]]/'Cumulative Cases'!R82)*100</f>
        <v>2.7694655754647823</v>
      </c>
      <c r="S81" s="22"/>
    </row>
    <row r="82" spans="1:19" x14ac:dyDescent="0.3">
      <c r="A82" s="10">
        <f>(Global!F83/Global!D83)*100</f>
        <v>5.91520094829961</v>
      </c>
      <c r="B82" s="2">
        <v>43986</v>
      </c>
      <c r="C82" s="34">
        <f>(Table3[[#This Row],[China]]/'Cumulative Cases'!C83)*100</f>
        <v>5.5816530558165312</v>
      </c>
      <c r="D82" s="34">
        <f>(Table3[[#This Row],[Italy]]/'Cumulative Cases'!D83)*100</f>
        <v>14.396208757633122</v>
      </c>
      <c r="E82" s="34">
        <f>(Table3[[#This Row],[Spain]]/'Cumulative Cases'!E83)*100</f>
        <v>11.274412033574336</v>
      </c>
      <c r="F82" s="34">
        <f>(Table3[[#This Row],[USA]]/'Cumulative Cases'!F83)*100</f>
        <v>5.7325060775042065</v>
      </c>
      <c r="G82" s="34">
        <f>(Table3[[#This Row],[France]]/'Cumulative Cases'!G83)*100</f>
        <v>19.133421678962531</v>
      </c>
      <c r="H82" s="34">
        <f>(Table3[[#This Row],[Iran]]/'Cumulative Cases'!H83)*100</f>
        <v>4.9132525719851463</v>
      </c>
      <c r="I82" s="34">
        <f>(Table3[[#This Row],[Germany]]/'Cumulative Cases'!I83)*100</f>
        <v>4.7221258510776698</v>
      </c>
      <c r="J82" s="34">
        <f>(Table3[[#This Row],[South Korea]]/'Cumulative Cases'!J83)*100</f>
        <v>2.3475793275432109</v>
      </c>
      <c r="K82" s="34">
        <f>(Table3[[#This Row],[UK]]/'Cumulative Cases'!K83)*100</f>
        <v>14.16738561604198</v>
      </c>
      <c r="L82" s="34">
        <f>(Table3[[#This Row],[Canada]]/'Cumulative Cases'!L83)*100</f>
        <v>8.1494130202774802</v>
      </c>
      <c r="M82" s="34">
        <f>(Table3[[#This Row],[India ]]/'Cumulative Cases'!M83)*100</f>
        <v>2.7894778669633631</v>
      </c>
      <c r="N82" s="34">
        <f>(Table3[[#This Row],[Japan]]/'Cumulative Cases'!N83)*100</f>
        <v>5.3284927977514931</v>
      </c>
      <c r="O82" s="34"/>
      <c r="P82" s="34">
        <f>(Table3[[#This Row],[Brazil]]/'Cumulative Cases'!P83)*100</f>
        <v>5.5357883773508219</v>
      </c>
      <c r="Q82" s="34">
        <f>(Table3[[#This Row],[Russia]]/'Cumulative Cases'!Q83)*100</f>
        <v>1.2205627646744108</v>
      </c>
      <c r="R82" s="34">
        <f>(Table3[[#This Row],[Turkey]]/'Cumulative Cases'!R83)*100</f>
        <v>2.7656651335045699</v>
      </c>
      <c r="S82" s="22"/>
    </row>
    <row r="83" spans="1:19" x14ac:dyDescent="0.3">
      <c r="A83" s="10">
        <f>(Global!F84/Global!D84)*100</f>
        <v>5.8827397951637899</v>
      </c>
      <c r="B83" s="2">
        <v>43987</v>
      </c>
      <c r="C83" s="34">
        <f>(Table3[[#This Row],[China]]/'Cumulative Cases'!C84)*100</f>
        <v>5.5813169210016023</v>
      </c>
      <c r="D83" s="34">
        <f>(Table3[[#This Row],[Italy]]/'Cumulative Cases'!D84)*100</f>
        <v>14.400654924082531</v>
      </c>
      <c r="E83" s="34">
        <f>(Table3[[#This Row],[Spain]]/'Cumulative Cases'!E84)*100</f>
        <v>11.259949040991293</v>
      </c>
      <c r="F83" s="34">
        <f>(Table3[[#This Row],[USA]]/'Cumulative Cases'!F84)*100</f>
        <v>5.7177645121130016</v>
      </c>
      <c r="G83" s="34">
        <f>(Table3[[#This Row],[France]]/'Cumulative Cases'!G84)*100</f>
        <v>19.019960145045896</v>
      </c>
      <c r="H83" s="34">
        <f>(Table3[[#This Row],[Iran]]/'Cumulative Cases'!H84)*100</f>
        <v>4.8661130919619993</v>
      </c>
      <c r="I83" s="34">
        <f>(Table3[[#This Row],[Germany]]/'Cumulative Cases'!I84)*100</f>
        <v>4.72572516276957</v>
      </c>
      <c r="J83" s="34">
        <f>(Table3[[#This Row],[South Korea]]/'Cumulative Cases'!J84)*100</f>
        <v>2.3397326019883442</v>
      </c>
      <c r="K83" s="34">
        <f>(Table3[[#This Row],[UK]]/'Cumulative Cases'!K84)*100</f>
        <v>14.210884857982922</v>
      </c>
      <c r="L83" s="34">
        <f>(Table3[[#This Row],[Canada]]/'Cumulative Cases'!L84)*100</f>
        <v>8.16538563477339</v>
      </c>
      <c r="M83" s="34">
        <f>(Table3[[#This Row],[India ]]/'Cumulative Cases'!M84)*100</f>
        <v>2.8173609433858329</v>
      </c>
      <c r="N83" s="34">
        <f>(Table3[[#This Row],[Japan]]/'Cumulative Cases'!N84)*100</f>
        <v>5.3284927977514931</v>
      </c>
      <c r="O83" s="34"/>
      <c r="P83" s="34">
        <f>(Table3[[#This Row],[Brazil]]/'Cumulative Cases'!P84)*100</f>
        <v>5.5014094427032996</v>
      </c>
      <c r="Q83" s="34">
        <f>(Table3[[#This Row],[Russia]]/'Cumulative Cases'!Q84)*100</f>
        <v>1.2288977711778122</v>
      </c>
      <c r="R83" s="34">
        <f>(Table3[[#This Row],[Turkey]]/'Cumulative Cases'!R84)*100</f>
        <v>2.761078769157657</v>
      </c>
      <c r="S83" s="22"/>
    </row>
    <row r="84" spans="1:19" x14ac:dyDescent="0.3">
      <c r="A84" s="10">
        <f>(Global!F85/Global!D85)*100</f>
        <v>5.823828436330027</v>
      </c>
      <c r="B84" s="2">
        <v>43988</v>
      </c>
      <c r="C84" s="34">
        <f>(Table3[[#This Row],[China]]/'Cumulative Cases'!C85)*100</f>
        <v>5.5810480422974553</v>
      </c>
      <c r="D84" s="34">
        <f>(Table3[[#This Row],[Italy]]/'Cumulative Cases'!D85)*100</f>
        <v>14.414759732709825</v>
      </c>
      <c r="E84" s="34">
        <f>(Table3[[#This Row],[Spain]]/'Cumulative Cases'!E85)*100</f>
        <v>11.244871741742985</v>
      </c>
      <c r="F84" s="34">
        <f>(Table3[[#This Row],[USA]]/'Cumulative Cases'!F85)*100</f>
        <v>5.6521763327638119</v>
      </c>
      <c r="G84" s="34">
        <f>(Table3[[#This Row],[France]]/'Cumulative Cases'!G85)*100</f>
        <v>19.019960145045896</v>
      </c>
      <c r="H84" s="34">
        <f>(Table3[[#This Row],[Iran]]/'Cumulative Cases'!H85)*100</f>
        <v>4.8452117456101522</v>
      </c>
      <c r="I84" s="34">
        <f>(Table3[[#This Row],[Germany]]/'Cumulative Cases'!I85)*100</f>
        <v>4.7277473357207578</v>
      </c>
      <c r="J84" s="34">
        <f>(Table3[[#This Row],[South Korea]]/'Cumulative Cases'!J85)*100</f>
        <v>2.3295503029268709</v>
      </c>
      <c r="K84" s="34">
        <f>(Table3[[#This Row],[UK]]/'Cumulative Cases'!K85)*100</f>
        <v>14.204824690733952</v>
      </c>
      <c r="L84" s="34">
        <f>(Table3[[#This Row],[Canada]]/'Cumulative Cases'!L85)*100</f>
        <v>8.1807274564283912</v>
      </c>
      <c r="M84" s="34">
        <f>(Table3[[#This Row],[India ]]/'Cumulative Cases'!M85)*100</f>
        <v>2.8183758429564949</v>
      </c>
      <c r="N84" s="34">
        <f>(Table3[[#This Row],[Japan]]/'Cumulative Cases'!N85)*100</f>
        <v>5.3367513400139828</v>
      </c>
      <c r="O84" s="34"/>
      <c r="P84" s="34">
        <f>(Table3[[#This Row],[Brazil]]/'Cumulative Cases'!P85)*100</f>
        <v>5.4006257860670575</v>
      </c>
      <c r="Q84" s="34">
        <f>(Table3[[#This Row],[Russia]]/'Cumulative Cases'!Q85)*100</f>
        <v>1.2481223661347887</v>
      </c>
      <c r="R84" s="34">
        <f>(Table3[[#This Row],[Turkey]]/'Cumulative Cases'!R85)*100</f>
        <v>2.761078769157657</v>
      </c>
      <c r="S84" s="22"/>
    </row>
    <row r="85" spans="1:19" x14ac:dyDescent="0.3">
      <c r="A85" s="10">
        <f>(Global!F86/Global!D86)*100</f>
        <v>5.7712892466329366</v>
      </c>
      <c r="B85" s="2">
        <v>43989</v>
      </c>
      <c r="C85" s="34">
        <f>(Table3[[#This Row],[China]]/'Cumulative Cases'!C86)*100</f>
        <v>5.5807119803458738</v>
      </c>
      <c r="D85" s="34">
        <f>(Table3[[#This Row],[Italy]]/'Cumulative Cases'!D86)*100</f>
        <v>14.425229150886389</v>
      </c>
      <c r="E85" s="34">
        <f>(Table3[[#This Row],[Spain]]/'Cumulative Cases'!E86)*100</f>
        <v>11.234113020078659</v>
      </c>
      <c r="F85" s="34">
        <f>(Table3[[#This Row],[USA]]/'Cumulative Cases'!F86)*100</f>
        <v>5.6198852933354235</v>
      </c>
      <c r="G85" s="34">
        <f>(Table3[[#This Row],[France]]/'Cumulative Cases'!G86)*100</f>
        <v>18.934646083505978</v>
      </c>
      <c r="H85" s="34">
        <f>(Table3[[#This Row],[Iran]]/'Cumulative Cases'!H86)*100</f>
        <v>4.820448340697018</v>
      </c>
      <c r="I85" s="34">
        <f>(Table3[[#This Row],[Germany]]/'Cumulative Cases'!I86)*100</f>
        <v>4.7309833024118735</v>
      </c>
      <c r="J85" s="34">
        <f>(Table3[[#This Row],[South Korea]]/'Cumulative Cases'!J86)*100</f>
        <v>2.3182744565217392</v>
      </c>
      <c r="K85" s="34">
        <f>(Table3[[#This Row],[UK]]/'Cumulative Cases'!K86)*100</f>
        <v>14.165915427996396</v>
      </c>
      <c r="L85" s="34">
        <f>(Table3[[#This Row],[Canada]]/'Cumulative Cases'!L86)*100</f>
        <v>8.1506405567514477</v>
      </c>
      <c r="M85" s="34">
        <f>(Table3[[#This Row],[India ]]/'Cumulative Cases'!M86)*100</f>
        <v>2.8016855985507587</v>
      </c>
      <c r="N85" s="34">
        <f>(Table3[[#This Row],[Japan]]/'Cumulative Cases'!N86)*100</f>
        <v>5.3249622136960824</v>
      </c>
      <c r="O85" s="34"/>
      <c r="P85" s="34">
        <f>(Table3[[#This Row],[Brazil]]/'Cumulative Cases'!P86)*100</f>
        <v>5.3184150008844862</v>
      </c>
      <c r="Q85" s="34">
        <f>(Table3[[#This Row],[Russia]]/'Cumulative Cases'!Q86)*100</f>
        <v>1.2527984296720145</v>
      </c>
      <c r="R85" s="34">
        <f>(Table3[[#This Row],[Turkey]]/'Cumulative Cases'!R86)*100</f>
        <v>2.7578586039075539</v>
      </c>
      <c r="S85" s="22"/>
    </row>
    <row r="86" spans="1:19" x14ac:dyDescent="0.3">
      <c r="A86" s="10">
        <f>(Global!F87/Global!D87)*100</f>
        <v>5.7394198200848763</v>
      </c>
      <c r="B86" s="2">
        <v>43990</v>
      </c>
      <c r="C86" s="34">
        <f>(Table3[[#This Row],[China]]/'Cumulative Cases'!C87)*100</f>
        <v>5.5804431599229289</v>
      </c>
      <c r="D86" s="34">
        <f>(Table3[[#This Row],[Italy]]/'Cumulative Cases'!D87)*100</f>
        <v>14.435688844685862</v>
      </c>
      <c r="E86" s="34">
        <f>(Table3[[#This Row],[Spain]]/'Cumulative Cases'!E87)*100</f>
        <v>11.226351477140623</v>
      </c>
      <c r="F86" s="34">
        <f>(Table3[[#This Row],[USA]]/'Cumulative Cases'!F87)*100</f>
        <v>5.5927928464681669</v>
      </c>
      <c r="G86" s="34">
        <f>(Table3[[#This Row],[France]]/'Cumulative Cases'!G87)*100</f>
        <v>18.934646083505978</v>
      </c>
      <c r="H86" s="34">
        <f>(Table3[[#This Row],[Iran]]/'Cumulative Cases'!H87)*100</f>
        <v>4.8040636936812557</v>
      </c>
      <c r="I86" s="34">
        <f>(Table3[[#This Row],[Germany]]/'Cumulative Cases'!I87)*100</f>
        <v>4.7232190413678454</v>
      </c>
      <c r="J86" s="34">
        <f>(Table3[[#This Row],[South Korea]]/'Cumulative Cases'!J87)*100</f>
        <v>2.3108176739461657</v>
      </c>
      <c r="K86" s="34">
        <f>(Table3[[#This Row],[UK]]/'Cumulative Cases'!K87)*100</f>
        <v>14.119394987456463</v>
      </c>
      <c r="L86" s="34">
        <f>(Table3[[#This Row],[Canada]]/'Cumulative Cases'!L87)*100</f>
        <v>8.1443727896817144</v>
      </c>
      <c r="M86" s="34">
        <f>(Table3[[#This Row],[India ]]/'Cumulative Cases'!M87)*100</f>
        <v>2.8112268505456557</v>
      </c>
      <c r="N86" s="34">
        <f>(Table3[[#This Row],[Japan]]/'Cumulative Cases'!N87)*100</f>
        <v>5.3358880566684084</v>
      </c>
      <c r="O86" s="34"/>
      <c r="P86" s="34">
        <f>(Table3[[#This Row],[Brazil]]/'Cumulative Cases'!P87)*100</f>
        <v>5.3767330064139793</v>
      </c>
      <c r="Q86" s="34">
        <f>(Table3[[#This Row],[Russia]]/'Cumulative Cases'!Q87)*100</f>
        <v>1.2526801186595</v>
      </c>
      <c r="R86" s="34">
        <f>(Table3[[#This Row],[Turkey]]/'Cumulative Cases'!R87)*100</f>
        <v>2.7530227149210207</v>
      </c>
      <c r="S86" s="22"/>
    </row>
    <row r="87" spans="1:19" x14ac:dyDescent="0.3">
      <c r="A87" s="10">
        <f>(Global!F88/Global!D88)*100</f>
        <v>5.6978840484042301</v>
      </c>
      <c r="B87" s="2">
        <v>43991</v>
      </c>
      <c r="C87" s="34">
        <f>(Table3[[#This Row],[China]]/'Cumulative Cases'!C88)*100</f>
        <v>5.5802415616006167</v>
      </c>
      <c r="D87" s="34">
        <f>(Table3[[#This Row],[Italy]]/'Cumulative Cases'!D88)*100</f>
        <v>14.451882951761963</v>
      </c>
      <c r="E87" s="34">
        <f>(Table3[[#This Row],[Spain]]/'Cumulative Cases'!E88)*100</f>
        <v>11.214798773381386</v>
      </c>
      <c r="F87" s="34">
        <f>(Table3[[#This Row],[USA]]/'Cumulative Cases'!F88)*100</f>
        <v>5.5792636760347607</v>
      </c>
      <c r="G87" s="34">
        <f>(Table3[[#This Row],[France]]/'Cumulative Cases'!G88)*100</f>
        <v>18.943756972008195</v>
      </c>
      <c r="H87" s="34">
        <f>(Table3[[#This Row],[Iran]]/'Cumulative Cases'!H88)*100</f>
        <v>4.7889181308156221</v>
      </c>
      <c r="I87" s="34">
        <f>(Table3[[#This Row],[Germany]]/'Cumulative Cases'!I88)*100</f>
        <v>4.7225787051704051</v>
      </c>
      <c r="J87" s="34">
        <f>(Table3[[#This Row],[South Korea]]/'Cumulative Cases'!J88)*100</f>
        <v>2.311846101923726</v>
      </c>
      <c r="K87" s="34">
        <f>(Table3[[#This Row],[UK]]/'Cumulative Cases'!K88)*100</f>
        <v>14.13951718890503</v>
      </c>
      <c r="L87" s="34">
        <f>(Table3[[#This Row],[Canada]]/'Cumulative Cases'!L88)*100</f>
        <v>8.1358708045691071</v>
      </c>
      <c r="M87" s="34">
        <f>(Table3[[#This Row],[India ]]/'Cumulative Cases'!M88)*100</f>
        <v>2.8096867155592959</v>
      </c>
      <c r="N87" s="34">
        <f>(Table3[[#This Row],[Japan]]/'Cumulative Cases'!N88)*100</f>
        <v>5.3277739170720411</v>
      </c>
      <c r="O87" s="34"/>
      <c r="P87" s="34">
        <f>(Table3[[#This Row],[Brazil]]/'Cumulative Cases'!P88)*100</f>
        <v>5.2595805957058799</v>
      </c>
      <c r="Q87" s="34">
        <f>(Table3[[#This Row],[Russia]]/'Cumulative Cases'!Q88)*100</f>
        <v>1.2657314844009206</v>
      </c>
      <c r="R87" s="34">
        <f>(Table3[[#This Row],[Turkey]]/'Cumulative Cases'!R88)*100</f>
        <v>2.7475975225722484</v>
      </c>
      <c r="S87" s="22"/>
    </row>
    <row r="88" spans="1:19" x14ac:dyDescent="0.3">
      <c r="A88" s="10">
        <f>(Global!F89/Global!D89)*100</f>
        <v>5.6672344577576919</v>
      </c>
      <c r="B88" s="2">
        <v>43992</v>
      </c>
      <c r="C88" s="34">
        <f>(Table3[[#This Row],[China]]/'Cumulative Cases'!C89)*100</f>
        <v>5.5800399778436045</v>
      </c>
      <c r="D88" s="34">
        <f>(Table3[[#This Row],[Italy]]/'Cumulative Cases'!D89)*100</f>
        <v>14.469615673366897</v>
      </c>
      <c r="E88" s="34">
        <f>(Table3[[#This Row],[Spain]]/'Cumulative Cases'!E89)*100</f>
        <v>11.200264157173519</v>
      </c>
      <c r="F88" s="34">
        <f>(Table3[[#This Row],[USA]]/'Cumulative Cases'!F89)*100</f>
        <v>5.5774440392182809</v>
      </c>
      <c r="G88" s="34">
        <f>(Table3[[#This Row],[France]]/'Cumulative Cases'!G89)*100</f>
        <v>18.950650425962699</v>
      </c>
      <c r="H88" s="34">
        <f>(Table3[[#This Row],[Iran]]/'Cumulative Cases'!H89)*100</f>
        <v>4.7803167395384909</v>
      </c>
      <c r="I88" s="34">
        <f>(Table3[[#This Row],[Germany]]/'Cumulative Cases'!I89)*100</f>
        <v>4.7361705321624257</v>
      </c>
      <c r="J88" s="34">
        <f>(Table3[[#This Row],[South Korea]]/'Cumulative Cases'!J89)*100</f>
        <v>2.3189379936145187</v>
      </c>
      <c r="K88" s="34">
        <f>(Table3[[#This Row],[UK]]/'Cumulative Cases'!K89)*100</f>
        <v>14.175079185091487</v>
      </c>
      <c r="L88" s="34">
        <f>(Table3[[#This Row],[Canada]]/'Cumulative Cases'!L89)*100</f>
        <v>8.2011127137852871</v>
      </c>
      <c r="M88" s="34">
        <f>(Table3[[#This Row],[India ]]/'Cumulative Cases'!M89)*100</f>
        <v>2.8260346612837437</v>
      </c>
      <c r="N88" s="34">
        <f>(Table3[[#This Row],[Japan]]/'Cumulative Cases'!N89)*100</f>
        <v>5.3276320351323241</v>
      </c>
      <c r="O88" s="34"/>
      <c r="P88" s="34">
        <f>(Table3[[#This Row],[Brazil]]/'Cumulative Cases'!P89)*100</f>
        <v>5.1769688359879664</v>
      </c>
      <c r="Q88" s="34">
        <f>(Table3[[#This Row],[Russia]]/'Cumulative Cases'!Q89)*100</f>
        <v>1.2879387915090843</v>
      </c>
      <c r="R88" s="34">
        <f>(Table3[[#This Row],[Turkey]]/'Cumulative Cases'!R89)*100</f>
        <v>2.74278184886382</v>
      </c>
      <c r="S88" s="22"/>
    </row>
    <row r="89" spans="1:19" x14ac:dyDescent="0.3">
      <c r="A89" s="10">
        <f>(Global!F90/Global!D90)*100</f>
        <v>5.6258256568091154</v>
      </c>
      <c r="B89" s="2">
        <v>43993</v>
      </c>
      <c r="C89" s="34">
        <f>(Table3[[#This Row],[China]]/'Cumulative Cases'!C90)*100</f>
        <v>5.5793009619899587</v>
      </c>
      <c r="D89" s="34">
        <f>(Table3[[#This Row],[Italy]]/'Cumulative Cases'!D90)*100</f>
        <v>14.468836547501079</v>
      </c>
      <c r="E89" s="34">
        <f>(Table3[[#This Row],[Spain]]/'Cumulative Cases'!E90)*100</f>
        <v>11.180559275175417</v>
      </c>
      <c r="F89" s="34">
        <f>(Table3[[#This Row],[USA]]/'Cumulative Cases'!F90)*100</f>
        <v>5.5636541383436997</v>
      </c>
      <c r="G89" s="34">
        <f>(Table3[[#This Row],[France]]/'Cumulative Cases'!G90)*100</f>
        <v>18.898901608910894</v>
      </c>
      <c r="H89" s="34">
        <f>(Table3[[#This Row],[Iran]]/'Cumulative Cases'!H90)*100</f>
        <v>4.7647594307156016</v>
      </c>
      <c r="I89" s="34">
        <f>(Table3[[#This Row],[Germany]]/'Cumulative Cases'!I90)*100</f>
        <v>4.7361705321624257</v>
      </c>
      <c r="J89" s="34">
        <f>(Table3[[#This Row],[South Korea]]/'Cumulative Cases'!J90)*100</f>
        <v>2.3102033983426802</v>
      </c>
      <c r="K89" s="34">
        <f>(Table3[[#This Row],[UK]]/'Cumulative Cases'!K90)*100</f>
        <v>14.165314043148976</v>
      </c>
      <c r="L89" s="34">
        <f>(Table3[[#This Row],[Canada]]/'Cumulative Cases'!L90)*100</f>
        <v>8.2033814839133292</v>
      </c>
      <c r="M89" s="34">
        <f>(Table3[[#This Row],[India ]]/'Cumulative Cases'!M90)*100</f>
        <v>2.8532864165032636</v>
      </c>
      <c r="N89" s="34">
        <f>(Table3[[#This Row],[Japan]]/'Cumulative Cases'!N90)*100</f>
        <v>5.3147336868803317</v>
      </c>
      <c r="O89" s="34"/>
      <c r="P89" s="34">
        <f>(Table3[[#This Row],[Brazil]]/'Cumulative Cases'!P90)*100</f>
        <v>5.1144841388260662</v>
      </c>
      <c r="Q89" s="34">
        <f>(Table3[[#This Row],[Russia]]/'Cumulative Cases'!Q90)*100</f>
        <v>1.3000660780676543</v>
      </c>
      <c r="R89" s="34">
        <f>(Table3[[#This Row],[Turkey]]/'Cumulative Cases'!R90)*100</f>
        <v>2.7369945352051164</v>
      </c>
      <c r="S89" s="22"/>
    </row>
    <row r="90" spans="1:19" x14ac:dyDescent="0.3">
      <c r="A90" s="10">
        <f>(Global!F91/Global!D91)*100</f>
        <v>5.5890024324259064</v>
      </c>
      <c r="B90" s="2">
        <v>43994</v>
      </c>
      <c r="C90" s="34">
        <f>(Table3[[#This Row],[China]]/'Cumulative Cases'!C91)*100</f>
        <v>5.5786964582380278</v>
      </c>
      <c r="D90" s="34">
        <f>(Table3[[#This Row],[Italy]]/'Cumulative Cases'!D91)*100</f>
        <v>14.468471896336693</v>
      </c>
      <c r="E90" s="34">
        <f>(Table3[[#This Row],[Spain]]/'Cumulative Cases'!E91)*100</f>
        <v>11.157481836609664</v>
      </c>
      <c r="F90" s="34">
        <f>(Table3[[#This Row],[USA]]/'Cumulative Cases'!F91)*100</f>
        <v>5.5399333650642548</v>
      </c>
      <c r="G90" s="34">
        <f>(Table3[[#This Row],[France]]/'Cumulative Cases'!G91)*100</f>
        <v>18.864625452394883</v>
      </c>
      <c r="H90" s="34">
        <f>(Table3[[#This Row],[Iran]]/'Cumulative Cases'!H91)*100</f>
        <v>4.7440076701821665</v>
      </c>
      <c r="I90" s="34">
        <f>(Table3[[#This Row],[Germany]]/'Cumulative Cases'!I91)*100</f>
        <v>4.7361705321624257</v>
      </c>
      <c r="J90" s="34">
        <f>(Table3[[#This Row],[South Korea]]/'Cumulative Cases'!J91)*100</f>
        <v>2.3077563942347745</v>
      </c>
      <c r="K90" s="34">
        <f>(Table3[[#This Row],[UK]]/'Cumulative Cases'!K91)*100</f>
        <v>14.159754224270355</v>
      </c>
      <c r="L90" s="34">
        <f>(Table3[[#This Row],[Canada]]/'Cumulative Cases'!L91)*100</f>
        <v>8.2212211291920774</v>
      </c>
      <c r="M90" s="34">
        <f>(Table3[[#This Row],[India ]]/'Cumulative Cases'!M91)*100</f>
        <v>2.8732567347004734</v>
      </c>
      <c r="N90" s="34">
        <f>(Table3[[#This Row],[Japan]]/'Cumulative Cases'!N91)*100</f>
        <v>5.3133436728129126</v>
      </c>
      <c r="O90" s="34"/>
      <c r="P90" s="34">
        <f>(Table3[[#This Row],[Brazil]]/'Cumulative Cases'!P91)*100</f>
        <v>5.085507994830726</v>
      </c>
      <c r="Q90" s="34">
        <f>(Table3[[#This Row],[Russia]]/'Cumulative Cases'!Q91)*100</f>
        <v>1.3130031304810303</v>
      </c>
      <c r="R90" s="34">
        <f>(Table3[[#This Row],[Turkey]]/'Cumulative Cases'!R91)*100</f>
        <v>2.7268887899645011</v>
      </c>
      <c r="S90" s="22"/>
    </row>
    <row r="91" spans="1:19" x14ac:dyDescent="0.3">
      <c r="A91" s="10">
        <f>(Global!F92/Global!D92)*100</f>
        <v>5.537942826693536</v>
      </c>
      <c r="B91" s="2">
        <v>43995</v>
      </c>
      <c r="C91" s="34">
        <f>(Table3[[#This Row],[China]]/'Cumulative Cases'!C92)*100</f>
        <v>5.5780920854649407</v>
      </c>
      <c r="D91" s="34">
        <f>(Table3[[#This Row],[Italy]]/'Cumulative Cases'!D92)*100</f>
        <v>14.496030018888575</v>
      </c>
      <c r="E91" s="34">
        <f>(Table3[[#This Row],[Spain]]/'Cumulative Cases'!E92)*100</f>
        <v>11.139344430533034</v>
      </c>
      <c r="F91" s="34">
        <f>(Table3[[#This Row],[USA]]/'Cumulative Cases'!F92)*100</f>
        <v>5.4914923345060345</v>
      </c>
      <c r="G91" s="34">
        <f>(Table3[[#This Row],[France]]/'Cumulative Cases'!G92)*100</f>
        <v>18.747170196348517</v>
      </c>
      <c r="H91" s="34">
        <f>(Table3[[#This Row],[Iran]]/'Cumulative Cases'!H92)*100</f>
        <v>4.7200670433348657</v>
      </c>
      <c r="I91" s="34">
        <f>(Table3[[#This Row],[Germany]]/'Cumulative Cases'!I92)*100</f>
        <v>4.7357104365966487</v>
      </c>
      <c r="J91" s="34">
        <f>(Table3[[#This Row],[South Korea]]/'Cumulative Cases'!J92)*100</f>
        <v>2.2985644344867646</v>
      </c>
      <c r="K91" s="34">
        <f>(Table3[[#This Row],[UK]]/'Cumulative Cases'!K92)*100</f>
        <v>14.152696390658173</v>
      </c>
      <c r="L91" s="34">
        <f>(Table3[[#This Row],[Canada]]/'Cumulative Cases'!L92)*100</f>
        <v>8.2394681197137274</v>
      </c>
      <c r="M91" s="34">
        <f>(Table3[[#This Row],[India ]]/'Cumulative Cases'!M92)*100</f>
        <v>2.862019861578355</v>
      </c>
      <c r="N91" s="34">
        <f>(Table3[[#This Row],[Japan]]/'Cumulative Cases'!N92)*100</f>
        <v>5.3111034719834995</v>
      </c>
      <c r="O91" s="34"/>
      <c r="P91" s="34">
        <f>(Table3[[#This Row],[Brazil]]/'Cumulative Cases'!P92)*100</f>
        <v>5.0494317213093103</v>
      </c>
      <c r="Q91" s="34">
        <f>(Table3[[#This Row],[Russia]]/'Cumulative Cases'!Q92)*100</f>
        <v>1.3129435197806698</v>
      </c>
      <c r="R91" s="34">
        <f>(Table3[[#This Row],[Turkey]]/'Cumulative Cases'!R92)*100</f>
        <v>2.7122941865664463</v>
      </c>
      <c r="S91" s="22"/>
    </row>
    <row r="92" spans="1:19" x14ac:dyDescent="0.3">
      <c r="A92" s="10">
        <f>(Global!F93/Global!D93)*100</f>
        <v>5.4990692950524833</v>
      </c>
      <c r="B92" s="2">
        <v>43996</v>
      </c>
      <c r="C92" s="34">
        <f>(Table3[[#This Row],[China]]/'Cumulative Cases'!C93)*100</f>
        <v>5.5742674301111483</v>
      </c>
      <c r="D92" s="34">
        <f>(Table3[[#This Row],[Italy]]/'Cumulative Cases'!D93)*100</f>
        <v>14.492233816759429</v>
      </c>
      <c r="E92" s="34">
        <f>(Table3[[#This Row],[Spain]]/'Cumulative Cases'!E93)*100</f>
        <v>11.124594142533862</v>
      </c>
      <c r="F92" s="34">
        <f>(Table3[[#This Row],[USA]]/'Cumulative Cases'!F93)*100</f>
        <v>5.4676469631412861</v>
      </c>
      <c r="G92" s="34">
        <f>(Table3[[#This Row],[France]]/'Cumulative Cases'!G93)*100</f>
        <v>18.747170196348517</v>
      </c>
      <c r="H92" s="34">
        <f>(Table3[[#This Row],[Iran]]/'Cumulative Cases'!H93)*100</f>
        <v>4.7149023353092137</v>
      </c>
      <c r="I92" s="34">
        <f>(Table3[[#This Row],[Germany]]/'Cumulative Cases'!I93)*100</f>
        <v>4.7355335744848857</v>
      </c>
      <c r="J92" s="34">
        <f>(Table3[[#This Row],[South Korea]]/'Cumulative Cases'!J93)*100</f>
        <v>2.2920976417045926</v>
      </c>
      <c r="K92" s="34">
        <f>(Table3[[#This Row],[UK]]/'Cumulative Cases'!K93)*100</f>
        <v>14.092446829723309</v>
      </c>
      <c r="L92" s="34">
        <f>(Table3[[#This Row],[Canada]]/'Cumulative Cases'!L93)*100</f>
        <v>8.2503671443763604</v>
      </c>
      <c r="M92" s="34">
        <f>(Table3[[#This Row],[India ]]/'Cumulative Cases'!M93)*100</f>
        <v>2.859709042628289</v>
      </c>
      <c r="N92" s="34">
        <f>(Table3[[#This Row],[Japan]]/'Cumulative Cases'!N93)*100</f>
        <v>5.2883792572308748</v>
      </c>
      <c r="O92" s="34"/>
      <c r="P92" s="34">
        <f>(Table3[[#This Row],[Brazil]]/'Cumulative Cases'!P93)*100</f>
        <v>5.023188728694806</v>
      </c>
      <c r="Q92" s="34">
        <f>(Table3[[#This Row],[Russia]]/'Cumulative Cases'!Q93)*100</f>
        <v>1.3135109383625352</v>
      </c>
      <c r="R92" s="34">
        <f>(Table3[[#This Row],[Turkey]]/'Cumulative Cases'!R93)*100</f>
        <v>2.6969406246668797</v>
      </c>
      <c r="S92" s="22"/>
    </row>
    <row r="93" spans="1:19" x14ac:dyDescent="0.3">
      <c r="A93" s="10">
        <f>(Global!F94/Global!D94)*100</f>
        <v>5.4549378794644277</v>
      </c>
      <c r="B93" s="2">
        <v>43997</v>
      </c>
      <c r="C93" s="34">
        <f>(Table3[[#This Row],[China]]/'Cumulative Cases'!C94)*100</f>
        <v>5.5709837583101915</v>
      </c>
      <c r="D93" s="34">
        <f>(Table3[[#This Row],[Italy]]/'Cumulative Cases'!D94)*100</f>
        <v>14.484807619368706</v>
      </c>
      <c r="E93" s="34">
        <f>(Table3[[#This Row],[Spain]]/'Cumulative Cases'!E94)*100</f>
        <v>11.116345566939358</v>
      </c>
      <c r="F93" s="34">
        <f>(Table3[[#This Row],[USA]]/'Cumulative Cases'!F94)*100</f>
        <v>5.4337445376139097</v>
      </c>
      <c r="G93" s="34">
        <f>(Table3[[#This Row],[France]]/'Cumulative Cases'!G94)*100</f>
        <v>18.704363312555657</v>
      </c>
      <c r="H93" s="34">
        <f>(Table3[[#This Row],[Iran]]/'Cumulative Cases'!H94)*100</f>
        <v>4.713602561671828</v>
      </c>
      <c r="I93" s="34">
        <f>(Table3[[#This Row],[Germany]]/'Cumulative Cases'!I94)*100</f>
        <v>4.7308745644228001</v>
      </c>
      <c r="J93" s="34">
        <f>(Table3[[#This Row],[South Korea]]/'Cumulative Cases'!J94)*100</f>
        <v>2.28528999257487</v>
      </c>
      <c r="K93" s="34">
        <f>(Table3[[#This Row],[UK]]/'Cumulative Cases'!K94)*100</f>
        <v>14.059294542490155</v>
      </c>
      <c r="L93" s="34">
        <f>(Table3[[#This Row],[Canada]]/'Cumulative Cases'!L94)*100</f>
        <v>8.2507318057938832</v>
      </c>
      <c r="M93" s="34">
        <f>(Table3[[#This Row],[India ]]/'Cumulative Cases'!M94)*100</f>
        <v>2.8916857472035469</v>
      </c>
      <c r="N93" s="34">
        <f>(Table3[[#This Row],[Japan]]/'Cumulative Cases'!N94)*100</f>
        <v>5.2721378604333724</v>
      </c>
      <c r="O93" s="34"/>
      <c r="P93" s="34">
        <f>(Table3[[#This Row],[Brazil]]/'Cumulative Cases'!P94)*100</f>
        <v>4.9756110956642328</v>
      </c>
      <c r="Q93" s="34">
        <f>(Table3[[#This Row],[Russia]]/'Cumulative Cases'!Q94)*100</f>
        <v>1.3199679827255637</v>
      </c>
      <c r="R93" s="34">
        <f>(Table3[[#This Row],[Turkey]]/'Cumulative Cases'!R94)*100</f>
        <v>2.6830746645461572</v>
      </c>
      <c r="S93" s="22"/>
    </row>
    <row r="94" spans="1:19" x14ac:dyDescent="0.3">
      <c r="A94" s="10">
        <f>(Global!F95/Global!D95)*100</f>
        <v>5.4415924398012692</v>
      </c>
      <c r="B94" s="2">
        <v>43998</v>
      </c>
      <c r="C94" s="34">
        <f>(Table3[[#This Row],[China]]/'Cumulative Cases'!C95)*100</f>
        <v>5.5683060765912451</v>
      </c>
      <c r="D94" s="34">
        <f>(Table3[[#This Row],[Italy]]/'Cumulative Cases'!D95)*100</f>
        <v>14.486315789473684</v>
      </c>
      <c r="E94" s="34">
        <f>(Table3[[#This Row],[Spain]]/'Cumulative Cases'!E95)*100</f>
        <v>11.106381585409778</v>
      </c>
      <c r="F94" s="34">
        <f>(Table3[[#This Row],[USA]]/'Cumulative Cases'!F95)*100</f>
        <v>5.408702094668576</v>
      </c>
      <c r="G94" s="34">
        <f>(Table3[[#This Row],[France]]/'Cumulative Cases'!G95)*100</f>
        <v>18.70472510993061</v>
      </c>
      <c r="H94" s="34">
        <f>(Table3[[#This Row],[Iran]]/'Cumulative Cases'!H95)*100</f>
        <v>4.710583613508696</v>
      </c>
      <c r="I94" s="34">
        <f>(Table3[[#This Row],[Germany]]/'Cumulative Cases'!I95)*100</f>
        <v>4.7284290682463554</v>
      </c>
      <c r="J94" s="34">
        <f>(Table3[[#This Row],[South Korea]]/'Cumulative Cases'!J95)*100</f>
        <v>2.2871246400658163</v>
      </c>
      <c r="K94" s="34">
        <f>(Table3[[#This Row],[UK]]/'Cumulative Cases'!K95)*100</f>
        <v>14.077132583787263</v>
      </c>
      <c r="L94" s="34">
        <f>(Table3[[#This Row],[Canada]]/'Cumulative Cases'!L95)*100</f>
        <v>8.2606640314615323</v>
      </c>
      <c r="M94" s="34">
        <f>(Table3[[#This Row],[India ]]/'Cumulative Cases'!M95)*100</f>
        <v>3.3677706446721372</v>
      </c>
      <c r="N94" s="34">
        <f>(Table3[[#This Row],[Japan]]/'Cumulative Cases'!N95)*100</f>
        <v>5.2935842212650197</v>
      </c>
      <c r="O94" s="34"/>
      <c r="P94" s="34">
        <f>(Table3[[#This Row],[Brazil]]/'Cumulative Cases'!P95)*100</f>
        <v>4.9359259185572775</v>
      </c>
      <c r="Q94" s="34">
        <f>(Table3[[#This Row],[Russia]]/'Cumulative Cases'!Q95)*100</f>
        <v>1.3353915425202307</v>
      </c>
      <c r="R94" s="34">
        <f>(Table3[[#This Row],[Turkey]]/'Cumulative Cases'!R95)*100</f>
        <v>2.6707409899723107</v>
      </c>
      <c r="S94" s="22"/>
    </row>
    <row r="95" spans="1:19" x14ac:dyDescent="0.3">
      <c r="A95" s="10">
        <f>(Global!F96/Global!D96)*100</f>
        <v>5.3902942049497433</v>
      </c>
      <c r="B95" s="2">
        <v>43999</v>
      </c>
      <c r="C95" s="34">
        <f>(Table3[[#This Row],[China]]/'Cumulative Cases'!C96)*100</f>
        <v>5.5653635981504834</v>
      </c>
      <c r="D95" s="34">
        <f>(Table3[[#This Row],[Italy]]/'Cumulative Cases'!D96)*100</f>
        <v>14.484417309988732</v>
      </c>
      <c r="E95" s="34">
        <f>(Table3[[#This Row],[Spain]]/'Cumulative Cases'!E96)*100</f>
        <v>11.090267815908748</v>
      </c>
      <c r="F95" s="34">
        <f>(Table3[[#This Row],[USA]]/'Cumulative Cases'!F96)*100</f>
        <v>5.3813596545564719</v>
      </c>
      <c r="G95" s="34">
        <f>(Table3[[#This Row],[France]]/'Cumulative Cases'!G96)*100</f>
        <v>18.734307235790915</v>
      </c>
      <c r="H95" s="34">
        <f>(Table3[[#This Row],[Iran]]/'Cumulative Cases'!H96)*100</f>
        <v>4.7090248191498629</v>
      </c>
      <c r="I95" s="34">
        <f>(Table3[[#This Row],[Germany]]/'Cumulative Cases'!I96)*100</f>
        <v>4.7299014934858592</v>
      </c>
      <c r="J95" s="34">
        <f>(Table3[[#This Row],[South Korea]]/'Cumulative Cases'!J96)*100</f>
        <v>2.2872602065912444</v>
      </c>
      <c r="K95" s="34">
        <f>(Table3[[#This Row],[UK]]/'Cumulative Cases'!K96)*100</f>
        <v>14.086168467273291</v>
      </c>
      <c r="L95" s="34">
        <f>(Table3[[#This Row],[Canada]]/'Cumulative Cases'!L96)*100</f>
        <v>8.2726962936235893</v>
      </c>
      <c r="M95" s="34">
        <f>(Table3[[#This Row],[India ]]/'Cumulative Cases'!M96)*100</f>
        <v>3.3440042129186933</v>
      </c>
      <c r="N95" s="34">
        <f>(Table3[[#This Row],[Japan]]/'Cumulative Cases'!N96)*100</f>
        <v>5.2932842164919238</v>
      </c>
      <c r="O95" s="34"/>
      <c r="P95" s="34">
        <f>(Table3[[#This Row],[Brazil]]/'Cumulative Cases'!P96)*100</f>
        <v>4.8766058780297588</v>
      </c>
      <c r="Q95" s="34">
        <f>(Table3[[#This Row],[Russia]]/'Cumulative Cases'!Q96)*100</f>
        <v>1.3515247577719902</v>
      </c>
      <c r="R95" s="34">
        <f>(Table3[[#This Row],[Turkey]]/'Cumulative Cases'!R96)*100</f>
        <v>2.6602527267453633</v>
      </c>
      <c r="S95" s="22"/>
    </row>
    <row r="96" spans="1:19" x14ac:dyDescent="0.3">
      <c r="A96" s="10">
        <f>(Global!F97/Global!D97)*100</f>
        <v>5.3576634245215446</v>
      </c>
      <c r="B96" s="2">
        <v>44000</v>
      </c>
      <c r="C96" s="34">
        <f>(Table3[[#This Row],[China]]/'Cumulative Cases'!C97)*100</f>
        <v>5.5634927304815527</v>
      </c>
      <c r="D96" s="34">
        <f>(Table3[[#This Row],[Italy]]/'Cumulative Cases'!D97)*100</f>
        <v>14.491999042656376</v>
      </c>
      <c r="E96" s="34">
        <f>(Table3[[#This Row],[Spain]]/'Cumulative Cases'!E97)*100</f>
        <v>11.063815907497105</v>
      </c>
      <c r="F96" s="34">
        <f>(Table3[[#This Row],[USA]]/'Cumulative Cases'!F97)*100</f>
        <v>5.3512777377233034</v>
      </c>
      <c r="G96" s="34">
        <f>(Table3[[#This Row],[France]]/'Cumulative Cases'!G97)*100</f>
        <v>18.697763222779976</v>
      </c>
      <c r="H96" s="34">
        <f>(Table3[[#This Row],[Iran]]/'Cumulative Cases'!H97)*100</f>
        <v>4.6911918723785337</v>
      </c>
      <c r="I96" s="34">
        <f>(Table3[[#This Row],[Germany]]/'Cumulative Cases'!I97)*100</f>
        <v>4.7150945287807557</v>
      </c>
      <c r="J96" s="34">
        <f>(Table3[[#This Row],[South Korea]]/'Cumulative Cases'!J97)*100</f>
        <v>2.2844089091947457</v>
      </c>
      <c r="K96" s="34">
        <f>(Table3[[#This Row],[UK]]/'Cumulative Cases'!K97)*100</f>
        <v>14.073997650339967</v>
      </c>
      <c r="L96" s="34">
        <f>(Table3[[#This Row],[Canada]]/'Cumulative Cases'!L97)*100</f>
        <v>8.2869011243584367</v>
      </c>
      <c r="M96" s="34">
        <f>(Table3[[#This Row],[India ]]/'Cumulative Cases'!M97)*100</f>
        <v>3.3156958095676292</v>
      </c>
      <c r="N96" s="34">
        <f>(Table3[[#This Row],[Japan]]/'Cumulative Cases'!N97)*100</f>
        <v>5.2857708180224998</v>
      </c>
      <c r="O96" s="34"/>
      <c r="P96" s="34">
        <f>(Table3[[#This Row],[Brazil]]/'Cumulative Cases'!P97)*100</f>
        <v>4.8515191939613382</v>
      </c>
      <c r="Q96" s="34">
        <f>(Table3[[#This Row],[Russia]]/'Cumulative Cases'!Q97)*100</f>
        <v>1.3651974456906277</v>
      </c>
      <c r="R96" s="34">
        <f>(Table3[[#This Row],[Turkey]]/'Cumulative Cases'!R97)*100</f>
        <v>2.6528139280882024</v>
      </c>
      <c r="S96" s="22"/>
    </row>
    <row r="97" spans="1:19" x14ac:dyDescent="0.3">
      <c r="A97" s="10">
        <f>(Global!F98/Global!D98)*100</f>
        <v>5.3310036125583338</v>
      </c>
      <c r="B97" s="2">
        <v>44001</v>
      </c>
      <c r="C97" s="34">
        <f>(Table3[[#This Row],[China]]/'Cumulative Cases'!C98)*100</f>
        <v>5.5613561356135612</v>
      </c>
      <c r="D97" s="34">
        <f>(Table3[[#This Row],[Italy]]/'Cumulative Cases'!D98)*100</f>
        <v>14.491999042656376</v>
      </c>
      <c r="E97" s="34">
        <f>(Table3[[#This Row],[Spain]]/'Cumulative Cases'!E98)*100</f>
        <v>11.530082459533746</v>
      </c>
      <c r="F97" s="34">
        <f>(Table3[[#This Row],[USA]]/'Cumulative Cases'!F98)*100</f>
        <v>5.3105927069744094</v>
      </c>
      <c r="G97" s="34">
        <f>(Table3[[#This Row],[France]]/'Cumulative Cases'!G98)*100</f>
        <v>18.660371530688789</v>
      </c>
      <c r="H97" s="34">
        <f>(Table3[[#This Row],[Iran]]/'Cumulative Cases'!H98)*100</f>
        <v>4.6898562882623764</v>
      </c>
      <c r="I97" s="34">
        <f>(Table3[[#This Row],[Germany]]/'Cumulative Cases'!I98)*100</f>
        <v>4.711532903483465</v>
      </c>
      <c r="J97" s="34">
        <f>(Table3[[#This Row],[South Korea]]/'Cumulative Cases'!J98)*100</f>
        <v>2.2753128555176336</v>
      </c>
      <c r="K97" s="34">
        <f>(Table3[[#This Row],[UK]]/'Cumulative Cases'!K98)*100</f>
        <v>14.06855192750526</v>
      </c>
      <c r="L97" s="34">
        <f>(Table3[[#This Row],[Canada]]/'Cumulative Cases'!L98)*100</f>
        <v>8.2991100283398804</v>
      </c>
      <c r="M97" s="34">
        <f>(Table3[[#This Row],[India ]]/'Cumulative Cases'!M98)*100</f>
        <v>3.2873417979497424</v>
      </c>
      <c r="N97" s="34">
        <f>(Table3[[#This Row],[Japan]]/'Cumulative Cases'!N98)*100</f>
        <v>5.2761979841207278</v>
      </c>
      <c r="O97" s="34"/>
      <c r="P97" s="34">
        <f>(Table3[[#This Row],[Brazil]]/'Cumulative Cases'!P98)*100</f>
        <v>4.7961818324074796</v>
      </c>
      <c r="Q97" s="34">
        <f>(Table3[[#This Row],[Russia]]/'Cumulative Cases'!Q98)*100</f>
        <v>1.3778790749003187</v>
      </c>
      <c r="R97" s="34">
        <f>(Table3[[#This Row],[Turkey]]/'Cumulative Cases'!R98)*100</f>
        <v>2.6478447461469945</v>
      </c>
      <c r="S97" s="22"/>
    </row>
    <row r="98" spans="1:19" x14ac:dyDescent="0.3">
      <c r="A98" s="10">
        <f>(Global!F99/Global!D99)*100</f>
        <v>5.2841672631029173</v>
      </c>
      <c r="B98" s="2">
        <v>44002</v>
      </c>
      <c r="C98" s="34">
        <f>(Table3[[#This Row],[China]]/'Cumulative Cases'!C99)*100</f>
        <v>5.5595546597562144</v>
      </c>
      <c r="D98" s="34">
        <f>(Table3[[#This Row],[Italy]]/'Cumulative Cases'!D99)*100</f>
        <v>14.525233448746198</v>
      </c>
      <c r="E98" s="34">
        <f>(Table3[[#This Row],[Spain]]/'Cumulative Cases'!E99)*100</f>
        <v>11.515910514031992</v>
      </c>
      <c r="F98" s="34">
        <f>(Table3[[#This Row],[USA]]/'Cumulative Cases'!F99)*100</f>
        <v>5.2573987000414881</v>
      </c>
      <c r="G98" s="34">
        <f>(Table3[[#This Row],[France]]/'Cumulative Cases'!G99)*100</f>
        <v>18.574241778089959</v>
      </c>
      <c r="H98" s="34">
        <f>(Table3[[#This Row],[Iran]]/'Cumulative Cases'!H99)*100</f>
        <v>4.6928681435848834</v>
      </c>
      <c r="I98" s="34">
        <f>(Table3[[#This Row],[Germany]]/'Cumulative Cases'!I99)*100</f>
        <v>4.7029144748228608</v>
      </c>
      <c r="J98" s="34">
        <f>(Table3[[#This Row],[South Korea]]/'Cumulative Cases'!J99)*100</f>
        <v>2.2629919987068616</v>
      </c>
      <c r="K98" s="34">
        <f>(Table3[[#This Row],[UK]]/'Cumulative Cases'!K99)*100</f>
        <v>14.050674672561117</v>
      </c>
      <c r="L98" s="34">
        <f>(Table3[[#This Row],[Canada]]/'Cumulative Cases'!L99)*100</f>
        <v>8.3301142047761978</v>
      </c>
      <c r="M98" s="34">
        <f>(Table3[[#This Row],[India ]]/'Cumulative Cases'!M99)*100</f>
        <v>3.2546867833078648</v>
      </c>
      <c r="N98" s="34">
        <f>(Table3[[#This Row],[Japan]]/'Cumulative Cases'!N99)*100</f>
        <v>5.3352720765057882</v>
      </c>
      <c r="O98" s="34"/>
      <c r="P98" s="34">
        <f>(Table3[[#This Row],[Brazil]]/'Cumulative Cases'!P99)*100</f>
        <v>4.7121844228350565</v>
      </c>
      <c r="Q98" s="34">
        <f>(Table3[[#This Row],[Russia]]/'Cumulative Cases'!Q99)*100</f>
        <v>1.3869438012174324</v>
      </c>
      <c r="R98" s="34">
        <f>(Table3[[#This Row],[Turkey]]/'Cumulative Cases'!R99)*100</f>
        <v>2.6419222169196699</v>
      </c>
      <c r="S98" s="22"/>
    </row>
    <row r="99" spans="1:19" x14ac:dyDescent="0.3">
      <c r="A99" s="10">
        <f>(Global!F100/Global!D100)*100</f>
        <v>5.2383864878517779</v>
      </c>
      <c r="B99" s="2">
        <v>44003</v>
      </c>
      <c r="C99" s="34">
        <f>(Table3[[#This Row],[China]]/'Cumulative Cases'!C100)*100</f>
        <v>5.5578210079397445</v>
      </c>
      <c r="D99" s="34">
        <f>(Table3[[#This Row],[Italy]]/'Cumulative Cases'!D100)*100</f>
        <v>14.521654178843518</v>
      </c>
      <c r="E99" s="34">
        <f>(Table3[[#This Row],[Spain]]/'Cumulative Cases'!E100)*100</f>
        <v>11.500698414760915</v>
      </c>
      <c r="F99" s="34">
        <f>(Table3[[#This Row],[USA]]/'Cumulative Cases'!F100)*100</f>
        <v>5.2101451222961552</v>
      </c>
      <c r="G99" s="34">
        <f>(Table3[[#This Row],[France]]/'Cumulative Cases'!G100)*100</f>
        <v>18.509866140305949</v>
      </c>
      <c r="H99" s="34">
        <f>(Table3[[#This Row],[Iran]]/'Cumulative Cases'!H100)*100</f>
        <v>4.6952457160701035</v>
      </c>
      <c r="I99" s="34">
        <f>(Table3[[#This Row],[Germany]]/'Cumulative Cases'!I100)*100</f>
        <v>4.6877940653687711</v>
      </c>
      <c r="J99" s="34">
        <f>(Table3[[#This Row],[South Korea]]/'Cumulative Cases'!J100)*100</f>
        <v>2.254246840028983</v>
      </c>
      <c r="K99" s="34">
        <f>(Table3[[#This Row],[UK]]/'Cumulative Cases'!K100)*100</f>
        <v>14.008431609004667</v>
      </c>
      <c r="L99" s="34">
        <f>(Table3[[#This Row],[Canada]]/'Cumulative Cases'!L100)*100</f>
        <v>8.3229666488952088</v>
      </c>
      <c r="M99" s="34">
        <f>(Table3[[#This Row],[India ]]/'Cumulative Cases'!M100)*100</f>
        <v>3.2112232192893804</v>
      </c>
      <c r="N99" s="34">
        <f>(Table3[[#This Row],[Japan]]/'Cumulative Cases'!N100)*100</f>
        <v>5.3241902213302117</v>
      </c>
      <c r="O99" s="34"/>
      <c r="P99" s="34">
        <f>(Table3[[#This Row],[Brazil]]/'Cumulative Cases'!P100)*100</f>
        <v>4.6751557702054081</v>
      </c>
      <c r="Q99" s="34">
        <f>(Table3[[#This Row],[Russia]]/'Cumulative Cases'!Q100)*100</f>
        <v>1.3872545666005336</v>
      </c>
      <c r="R99" s="34">
        <f>(Table3[[#This Row],[Turkey]]/'Cumulative Cases'!R100)*100</f>
        <v>2.6373977675360312</v>
      </c>
      <c r="S99" s="22"/>
    </row>
    <row r="100" spans="1:19" x14ac:dyDescent="0.3">
      <c r="A100" s="10">
        <f>(Global!F101/Global!D101)*100</f>
        <v>5.2047199323871292</v>
      </c>
      <c r="B100" s="2">
        <v>44004</v>
      </c>
      <c r="C100" s="34">
        <f>(Table3[[#This Row],[China]]/'Cumulative Cases'!C101)*100</f>
        <v>5.5566214206916396</v>
      </c>
      <c r="D100" s="34">
        <f>(Table3[[#This Row],[Italy]]/'Cumulative Cases'!D101)*100</f>
        <v>14.517845174262733</v>
      </c>
      <c r="E100" s="34">
        <f>(Table3[[#This Row],[Spain]]/'Cumulative Cases'!E101)*100</f>
        <v>11.490280076591048</v>
      </c>
      <c r="F100" s="34">
        <f>(Table3[[#This Row],[USA]]/'Cumulative Cases'!F101)*100</f>
        <v>5.1690324379235841</v>
      </c>
      <c r="G100" s="34">
        <f>(Table3[[#This Row],[France]]/'Cumulative Cases'!G101)*100</f>
        <v>18.481453076189229</v>
      </c>
      <c r="H100" s="34">
        <f>(Table3[[#This Row],[Iran]]/'Cumulative Cases'!H101)*100</f>
        <v>4.6943741717865324</v>
      </c>
      <c r="I100" s="34">
        <f>(Table3[[#This Row],[Germany]]/'Cumulative Cases'!I101)*100</f>
        <v>4.6804534825455146</v>
      </c>
      <c r="J100" s="34"/>
      <c r="K100" s="34">
        <f>(Table3[[#This Row],[UK]]/'Cumulative Cases'!K101)*100</f>
        <v>13.969386384704329</v>
      </c>
      <c r="L100" s="34">
        <f>(Table3[[#This Row],[Canada]]/'Cumulative Cases'!L101)*100</f>
        <v>8.3085380992728926</v>
      </c>
      <c r="M100" s="34">
        <f>(Table3[[#This Row],[India ]]/'Cumulative Cases'!M101)*100</f>
        <v>3.1839681580465906</v>
      </c>
      <c r="N100" s="34">
        <f>(Table3[[#This Row],[Japan]]/'Cumulative Cases'!N101)*100</f>
        <v>5.3241902213302117</v>
      </c>
      <c r="O100" s="34"/>
      <c r="P100" s="34">
        <f>(Table3[[#This Row],[Brazil]]/'Cumulative Cases'!P101)*100</f>
        <v>4.6532807385525183</v>
      </c>
      <c r="Q100" s="34">
        <f>(Table3[[#This Row],[Russia]]/'Cumulative Cases'!Q101)*100</f>
        <v>1.3854933477409335</v>
      </c>
      <c r="R100" s="34">
        <f>(Table3[[#This Row],[Turkey]]/'Cumulative Cases'!R101)*100</f>
        <v>2.6331810457550939</v>
      </c>
      <c r="S100" s="22"/>
    </row>
    <row r="101" spans="1:19" x14ac:dyDescent="0.3">
      <c r="A101" s="10">
        <f>(Global!F102/Global!D102)*100</f>
        <v>5.1631656277090281</v>
      </c>
      <c r="B101" s="2">
        <v>44005</v>
      </c>
      <c r="C101" s="34">
        <f>(Table3[[#This Row],[China]]/'Cumulative Cases'!C102)*100</f>
        <v>5.5551559615430719</v>
      </c>
      <c r="D101" s="34">
        <f>(Table3[[#This Row],[Italy]]/'Cumulative Cases'!D102)*100</f>
        <v>14.518512935817077</v>
      </c>
      <c r="E101" s="34">
        <f>(Table3[[#This Row],[Spain]]/'Cumulative Cases'!E102)*100</f>
        <v>11.47913694721826</v>
      </c>
      <c r="F101" s="34">
        <f>(Table3[[#This Row],[USA]]/'Cumulative Cases'!F102)*100</f>
        <v>5.1054006449519598</v>
      </c>
      <c r="G101" s="34">
        <f>(Table3[[#This Row],[France]]/'Cumulative Cases'!G102)*100</f>
        <v>18.429064842776267</v>
      </c>
      <c r="H101" s="34">
        <f>(Table3[[#This Row],[Iran]]/'Cumulative Cases'!H102)*100</f>
        <v>4.6973377149116544</v>
      </c>
      <c r="I101" s="34">
        <f>(Table3[[#This Row],[Germany]]/'Cumulative Cases'!I102)*100</f>
        <v>4.6713892373273929</v>
      </c>
      <c r="J101" s="22"/>
      <c r="K101" s="34">
        <f>(Table3[[#This Row],[UK]]/'Cumulative Cases'!K102)*100</f>
        <v>14.018810620162633</v>
      </c>
      <c r="L101" s="34">
        <f>(Table3[[#This Row],[Canada]]/'Cumulative Cases'!L102)*100</f>
        <v>8.2949806192041606</v>
      </c>
      <c r="M101" s="34">
        <f>(Table3[[#This Row],[India ]]/'Cumulative Cases'!M102)*100</f>
        <v>3.175664712254036</v>
      </c>
      <c r="N101" s="34">
        <f>(Table3[[#This Row],[Japan]]/'Cumulative Cases'!N102)*100</f>
        <v>5.3084568826697769</v>
      </c>
      <c r="O101" s="34"/>
      <c r="P101" s="34">
        <f>(Table3[[#This Row],[Brazil]]/'Cumulative Cases'!P102)*100</f>
        <v>4.6089687944658726</v>
      </c>
      <c r="Q101" s="34">
        <f>(Table3[[#This Row],[Russia]]/'Cumulative Cases'!Q102)*100</f>
        <v>1.3938519772221343</v>
      </c>
      <c r="R101" s="34">
        <f>(Table3[[#This Row],[Turkey]]/'Cumulative Cases'!R102)*100</f>
        <v>2.6298214708279652</v>
      </c>
      <c r="S101" s="22"/>
    </row>
    <row r="102" spans="1:19" x14ac:dyDescent="0.3">
      <c r="A102" s="10">
        <f>(Global!F103/Global!D103)*100</f>
        <v>5.1379641480160618</v>
      </c>
      <c r="B102" s="2">
        <v>44006</v>
      </c>
      <c r="C102" s="34">
        <f>(Table3[[#This Row],[China]]/'Cumulative Cases'!C103)*100</f>
        <v>5.5543569459427067</v>
      </c>
      <c r="D102" s="34">
        <f>(Table3[[#This Row],[Italy]]/'Cumulative Cases'!D103)*100</f>
        <v>14.518512935817077</v>
      </c>
      <c r="E102" s="34">
        <f>(Table3[[#This Row],[Spain]]/'Cumulative Cases'!E103)*100</f>
        <v>11.46442938895769</v>
      </c>
      <c r="F102" s="34">
        <f>(Table3[[#This Row],[USA]]/'Cumulative Cases'!F103)*100</f>
        <v>5.0731818422021773</v>
      </c>
      <c r="G102" s="34">
        <f>(Table3[[#This Row],[France]]/'Cumulative Cases'!G103)*100</f>
        <v>18.429064842776267</v>
      </c>
      <c r="H102" s="34">
        <f>(Table3[[#This Row],[Iran]]/'Cumulative Cases'!H103)*100</f>
        <v>4.7039778636335825</v>
      </c>
      <c r="I102" s="34">
        <f>(Table3[[#This Row],[Germany]]/'Cumulative Cases'!I103)*100</f>
        <v>4.6642391044992895</v>
      </c>
      <c r="J102" s="34"/>
      <c r="K102" s="34">
        <f>(Table3[[#This Row],[UK]]/'Cumulative Cases'!K103)*100</f>
        <v>14.039209807665987</v>
      </c>
      <c r="L102" s="34">
        <f>(Table3[[#This Row],[Canada]]/'Cumulative Cases'!L103)*100</f>
        <v>8.3020972998365608</v>
      </c>
      <c r="M102" s="34">
        <f>(Table3[[#This Row],[India ]]/'Cumulative Cases'!M103)*100</f>
        <v>3.2284379821205911</v>
      </c>
      <c r="N102" s="34">
        <f>(Table3[[#This Row],[Japan]]/'Cumulative Cases'!N103)*100</f>
        <v>5.3447324875896305</v>
      </c>
      <c r="O102" s="34"/>
      <c r="P102" s="34">
        <f>(Table3[[#This Row],[Brazil]]/'Cumulative Cases'!P103)*100</f>
        <v>4.5747940949552079</v>
      </c>
      <c r="Q102" s="34">
        <f>(Table3[[#This Row],[Russia]]/'Cumulative Cases'!Q103)*100</f>
        <v>1.4027461726434014</v>
      </c>
      <c r="R102" s="34">
        <f>(Table3[[#This Row],[Turkey]]/'Cumulative Cases'!R103)*100</f>
        <v>2.6218713639470512</v>
      </c>
      <c r="S102" s="22"/>
    </row>
    <row r="103" spans="1:19" x14ac:dyDescent="0.3">
      <c r="A103" s="10">
        <f>(Global!F104/Global!D104)*100</f>
        <v>5.0916414046888372</v>
      </c>
      <c r="B103" s="2">
        <v>44007</v>
      </c>
      <c r="C103" s="34">
        <f>(Table3[[#This Row],[China]]/'Cumulative Cases'!C104)*100</f>
        <v>5.5530923078766667</v>
      </c>
      <c r="D103" s="34">
        <f>(Table3[[#This Row],[Italy]]/'Cumulative Cases'!D104)*100</f>
        <v>14.466888605208048</v>
      </c>
      <c r="E103" s="34">
        <f>(Table3[[#This Row],[Spain]]/'Cumulative Cases'!E104)*100</f>
        <v>11.447112159879751</v>
      </c>
      <c r="F103" s="34">
        <f>(Table3[[#This Row],[USA]]/'Cumulative Cases'!F104)*100</f>
        <v>5.0630868397708406</v>
      </c>
      <c r="G103" s="34">
        <f>(Table3[[#This Row],[France]]/'Cumulative Cases'!G104)*100</f>
        <v>18.439645982596623</v>
      </c>
      <c r="H103" s="34">
        <f>(Table3[[#This Row],[Iran]]/'Cumulative Cases'!H104)*100</f>
        <v>4.7095250492803213</v>
      </c>
      <c r="I103" s="34">
        <f>(Table3[[#This Row],[Germany]]/'Cumulative Cases'!I104)*100</f>
        <v>4.6616681413868575</v>
      </c>
      <c r="J103" s="34"/>
      <c r="K103" s="34">
        <f>(Table3[[#This Row],[UK]]/'Cumulative Cases'!K104)*100</f>
        <v>14.036625754919148</v>
      </c>
      <c r="L103" s="34">
        <f>(Table3[[#This Row],[Canada]]/'Cumulative Cases'!L104)*100</f>
        <v>8.287513648416784</v>
      </c>
      <c r="M103" s="34">
        <f>(Table3[[#This Row],[India ]]/'Cumulative Cases'!M104)*100</f>
        <v>3.1166398599262983</v>
      </c>
      <c r="N103" s="34">
        <f>(Table3[[#This Row],[Japan]]/'Cumulative Cases'!N104)*100</f>
        <v>5.3316494618932575</v>
      </c>
      <c r="O103" s="34"/>
      <c r="P103" s="34">
        <f>(Table3[[#This Row],[Brazil]]/'Cumulative Cases'!P104)*100</f>
        <v>4.4760502689489741</v>
      </c>
      <c r="Q103" s="34">
        <f>(Table3[[#This Row],[Russia]]/'Cumulative Cases'!Q104)*100</f>
        <v>1.4014794932849506</v>
      </c>
      <c r="R103" s="34">
        <f>(Table3[[#This Row],[Turkey]]/'Cumulative Cases'!R104)*100</f>
        <v>2.6129508324055615</v>
      </c>
      <c r="S103" s="22"/>
    </row>
    <row r="104" spans="1:19" x14ac:dyDescent="0.3">
      <c r="A104" s="10">
        <f>(Global!F105/Global!D105)*100</f>
        <v>5.0617618838222569</v>
      </c>
      <c r="B104" s="2">
        <v>44008</v>
      </c>
      <c r="C104" s="34">
        <f>(Table3[[#This Row],[China]]/'Cumulative Cases'!C105)*100</f>
        <v>5.5522273609546859</v>
      </c>
      <c r="D104" s="34">
        <f>(Table3[[#This Row],[Italy]]/'Cumulative Cases'!D105)*100</f>
        <v>14.464017069440452</v>
      </c>
      <c r="E104" s="34">
        <f>(Table3[[#This Row],[Spain]]/'Cumulative Cases'!E105)*100</f>
        <v>11.430991710534277</v>
      </c>
      <c r="F104" s="34">
        <f>(Table3[[#This Row],[USA]]/'Cumulative Cases'!F105)*100</f>
        <v>5.0278489528200154</v>
      </c>
      <c r="G104" s="34">
        <f>(Table3[[#This Row],[France]]/'Cumulative Cases'!G105)*100</f>
        <v>18.439645982596623</v>
      </c>
      <c r="H104" s="34">
        <f>(Table3[[#This Row],[Iran]]/'Cumulative Cases'!H105)*100</f>
        <v>4.7027429222318169</v>
      </c>
      <c r="I104" s="34">
        <f>(Table3[[#This Row],[Germany]]/'Cumulative Cases'!I105)*100</f>
        <v>4.6527448514708611</v>
      </c>
      <c r="J104" s="34"/>
      <c r="K104" s="34">
        <f>(Table3[[#This Row],[UK]]/'Cumulative Cases'!K105)*100</f>
        <v>14.033488492371346</v>
      </c>
      <c r="L104" s="34">
        <f>(Table3[[#This Row],[Canada]]/'Cumulative Cases'!L105)*100</f>
        <v>8.2806887757585201</v>
      </c>
      <c r="M104" s="34">
        <f>(Table3[[#This Row],[India ]]/'Cumulative Cases'!M105)*100</f>
        <v>3.08128915686313</v>
      </c>
      <c r="N104" s="34">
        <f>(Table3[[#This Row],[Japan]]/'Cumulative Cases'!N105)*100</f>
        <v>5.3010864224490906</v>
      </c>
      <c r="O104" s="34"/>
      <c r="P104" s="34">
        <f>(Table3[[#This Row],[Brazil]]/'Cumulative Cases'!P105)*100</f>
        <v>4.4441622958183702</v>
      </c>
      <c r="Q104" s="34">
        <f>(Table3[[#This Row],[Russia]]/'Cumulative Cases'!Q105)*100</f>
        <v>1.4144788770510024</v>
      </c>
      <c r="R104" s="34">
        <f>(Table3[[#This Row],[Turkey]]/'Cumulative Cases'!R105)*100</f>
        <v>2.6039658425487504</v>
      </c>
      <c r="S104" s="22"/>
    </row>
    <row r="105" spans="1:19" x14ac:dyDescent="0.3">
      <c r="A105" s="10">
        <f>(Global!F106/Global!D106)*100</f>
        <v>5.0113200787279419</v>
      </c>
      <c r="B105" s="2">
        <v>44009</v>
      </c>
      <c r="C105" s="34">
        <f>(Table3[[#This Row],[China]]/'Cumulative Cases'!C106)*100</f>
        <v>5.5508307080483457</v>
      </c>
      <c r="D105" s="34">
        <f>(Table3[[#This Row],[Italy]]/'Cumulative Cases'!D106)*100</f>
        <v>14.456807808908284</v>
      </c>
      <c r="E105" s="34">
        <f>(Table3[[#This Row],[Spain]]/'Cumulative Cases'!E106)*100</f>
        <v>11.406251886553251</v>
      </c>
      <c r="F105" s="34">
        <f>(Table3[[#This Row],[USA]]/'Cumulative Cases'!F106)*100</f>
        <v>4.9513292386094951</v>
      </c>
      <c r="G105" s="34">
        <f>(Table3[[#This Row],[France]]/'Cumulative Cases'!G106)*100</f>
        <v>18.275887465016936</v>
      </c>
      <c r="H105" s="34">
        <f>(Table3[[#This Row],[Iran]]/'Cumulative Cases'!H106)*100</f>
        <v>4.7070578617494778</v>
      </c>
      <c r="I105" s="34">
        <f>(Table3[[#This Row],[Germany]]/'Cumulative Cases'!I106)*100</f>
        <v>4.6397049001777591</v>
      </c>
      <c r="J105" s="34"/>
      <c r="K105" s="34">
        <f>(Table3[[#This Row],[UK]]/'Cumulative Cases'!K106)*100</f>
        <v>14.025463336019339</v>
      </c>
      <c r="L105" s="34">
        <f>(Table3[[#This Row],[Canada]]/'Cumulative Cases'!L106)*100</f>
        <v>8.2716553023680479</v>
      </c>
      <c r="M105" s="34">
        <f>(Table3[[#This Row],[India ]]/'Cumulative Cases'!M106)*100</f>
        <v>3.0407287325544727</v>
      </c>
      <c r="N105" s="34">
        <f>(Table3[[#This Row],[Japan]]/'Cumulative Cases'!N106)*100</f>
        <v>5.3010864224490906</v>
      </c>
      <c r="O105" s="34"/>
      <c r="P105" s="34">
        <f>(Table3[[#This Row],[Brazil]]/'Cumulative Cases'!P106)*100</f>
        <v>4.3759840649611359</v>
      </c>
      <c r="Q105" s="34">
        <f>(Table3[[#This Row],[Russia]]/'Cumulative Cases'!Q106)*100</f>
        <v>1.4289902269750783</v>
      </c>
      <c r="R105" s="34">
        <f>(Table3[[#This Row],[Turkey]]/'Cumulative Cases'!R106)*100</f>
        <v>2.5944058443050189</v>
      </c>
      <c r="S105" s="22"/>
    </row>
    <row r="106" spans="1:19" x14ac:dyDescent="0.3">
      <c r="A106" s="10">
        <f>(Global!F107/Global!D107)*100</f>
        <v>4.9690113859669118</v>
      </c>
      <c r="B106" s="2">
        <v>44010</v>
      </c>
      <c r="C106" s="34">
        <f>(Table3[[#This Row],[China]]/'Cumulative Cases'!C107)*100</f>
        <v>5.5497005988023949</v>
      </c>
      <c r="D106" s="34">
        <f>(Table3[[#This Row],[Italy]]/'Cumulative Cases'!D107)*100</f>
        <v>14.455494985643544</v>
      </c>
      <c r="E106" s="34">
        <f>(Table3[[#This Row],[Spain]]/'Cumulative Cases'!E107)*100</f>
        <v>11.393254813683322</v>
      </c>
      <c r="F106" s="34">
        <f>(Table3[[#This Row],[USA]]/'Cumulative Cases'!F107)*100</f>
        <v>4.8987966065243693</v>
      </c>
      <c r="G106" s="34">
        <f>(Table3[[#This Row],[France]]/'Cumulative Cases'!G107)*100</f>
        <v>18.275887465016936</v>
      </c>
      <c r="H106" s="34">
        <f>(Table3[[#This Row],[Iran]]/'Cumulative Cases'!H107)*100</f>
        <v>4.7191122248718953</v>
      </c>
      <c r="I106" s="34">
        <f>(Table3[[#This Row],[Germany]]/'Cumulative Cases'!I107)*100</f>
        <v>4.6385848489673487</v>
      </c>
      <c r="J106" s="34"/>
      <c r="K106" s="34">
        <f>(Table3[[#This Row],[UK]]/'Cumulative Cases'!K107)*100</f>
        <v>13.996419744754155</v>
      </c>
      <c r="L106" s="34">
        <f>(Table3[[#This Row],[Canada]]/'Cumulative Cases'!L107)*100</f>
        <v>8.2569518457513809</v>
      </c>
      <c r="M106" s="34">
        <f>(Table3[[#This Row],[India ]]/'Cumulative Cases'!M107)*100</f>
        <v>3.0036311032322831</v>
      </c>
      <c r="N106" s="34">
        <f>(Table3[[#This Row],[Japan]]/'Cumulative Cases'!N107)*100</f>
        <v>5.3010864224490906</v>
      </c>
      <c r="O106" s="34"/>
      <c r="P106" s="34">
        <f>(Table3[[#This Row],[Brazil]]/'Cumulative Cases'!P107)*100</f>
        <v>4.3318522156883255</v>
      </c>
      <c r="Q106" s="34">
        <f>(Table3[[#This Row],[Russia]]/'Cumulative Cases'!Q107)*100</f>
        <v>1.4300868328927854</v>
      </c>
      <c r="R106" s="34">
        <f>(Table3[[#This Row],[Turkey]]/'Cumulative Cases'!R107)*100</f>
        <v>2.5944058443050189</v>
      </c>
      <c r="S106" s="22"/>
    </row>
    <row r="107" spans="1:19" x14ac:dyDescent="0.3">
      <c r="A107" s="10">
        <f>(Global!F108/Global!D108)*100</f>
        <v>4.9225065966166603</v>
      </c>
      <c r="B107" s="2">
        <v>44011</v>
      </c>
      <c r="C107" s="34">
        <f>(Table3[[#This Row],[China]]/'Cumulative Cases'!C108)*100</f>
        <v>5.548903151642878</v>
      </c>
      <c r="D107" s="34">
        <f>(Table3[[#This Row],[Italy]]/'Cumulative Cases'!D108)*100</f>
        <v>14.450415079272656</v>
      </c>
      <c r="E107" s="34">
        <f>(Table3[[#This Row],[Spain]]/'Cumulative Cases'!E108)*100</f>
        <v>11.385307466763065</v>
      </c>
      <c r="F107" s="34">
        <f>(Table3[[#This Row],[USA]]/'Cumulative Cases'!F108)*100</f>
        <v>4.8469385831497842</v>
      </c>
      <c r="G107" s="34">
        <f>(Table3[[#This Row],[France]]/'Cumulative Cases'!G108)*100</f>
        <v>18.275887465016936</v>
      </c>
      <c r="H107" s="34">
        <f>(Table3[[#This Row],[Iran]]/'Cumulative Cases'!H108)*100</f>
        <v>4.7379054639106588</v>
      </c>
      <c r="I107" s="34">
        <f>(Table3[[#This Row],[Germany]]/'Cumulative Cases'!I108)*100</f>
        <v>4.6328742981269722</v>
      </c>
      <c r="J107" s="34"/>
      <c r="K107" s="34">
        <f>(Table3[[#This Row],[UK]]/'Cumulative Cases'!K108)*100</f>
        <v>13.967913067170997</v>
      </c>
      <c r="L107" s="34">
        <f>(Table3[[#This Row],[Canada]]/'Cumulative Cases'!L108)*100</f>
        <v>8.2509776724652752</v>
      </c>
      <c r="M107" s="34">
        <f>(Table3[[#This Row],[India ]]/'Cumulative Cases'!M108)*100</f>
        <v>2.9807860215793456</v>
      </c>
      <c r="N107" s="34">
        <f>(Table3[[#This Row],[Japan]]/'Cumulative Cases'!N108)*100</f>
        <v>5.2210345383251866</v>
      </c>
      <c r="O107" s="34"/>
      <c r="P107" s="34">
        <f>(Table3[[#This Row],[Brazil]]/'Cumulative Cases'!P108)*100</f>
        <v>4.2709882694565273</v>
      </c>
      <c r="Q107" s="34">
        <f>(Table3[[#This Row],[Russia]]/'Cumulative Cases'!Q108)*100</f>
        <v>1.4296052754711801</v>
      </c>
      <c r="R107" s="34">
        <f>(Table3[[#This Row],[Turkey]]/'Cumulative Cases'!R108)*100</f>
        <v>2.5753601224491849</v>
      </c>
      <c r="S107" s="22"/>
    </row>
    <row r="108" spans="1:19" x14ac:dyDescent="0.3">
      <c r="A108" s="10">
        <f>(Global!F109/Global!D109)*100</f>
        <v>4.8875078782530545</v>
      </c>
      <c r="B108" s="2">
        <v>44012</v>
      </c>
      <c r="C108" s="34">
        <f>(Table3[[#This Row],[China]]/'Cumulative Cases'!C109)*100</f>
        <v>5.5476409955585355</v>
      </c>
      <c r="D108" s="34">
        <f>(Table3[[#This Row],[Italy]]/'Cumulative Cases'!D109)*100</f>
        <v>14.451446100640956</v>
      </c>
      <c r="E108" s="34">
        <f>(Table3[[#This Row],[Spain]]/'Cumulative Cases'!E109)*100</f>
        <v>11.375169995707484</v>
      </c>
      <c r="F108" s="34">
        <f>(Table3[[#This Row],[USA]]/'Cumulative Cases'!F109)*100</f>
        <v>4.7817651650398973</v>
      </c>
      <c r="G108" s="34">
        <f>(Table3[[#This Row],[France]]/'Cumulative Cases'!G109)*100</f>
        <v>18.149884329721175</v>
      </c>
      <c r="H108" s="34">
        <f>(Table3[[#This Row],[Iran]]/'Cumulative Cases'!H109)*100</f>
        <v>4.7513419015909548</v>
      </c>
      <c r="I108" s="34">
        <f>(Table3[[#This Row],[Germany]]/'Cumulative Cases'!I109)*100</f>
        <v>4.6281287551453483</v>
      </c>
      <c r="J108" s="34"/>
      <c r="K108" s="34">
        <f>(Table3[[#This Row],[UK]]/'Cumulative Cases'!K109)*100</f>
        <v>13.986707350617616</v>
      </c>
      <c r="L108" s="34">
        <f>(Table3[[#This Row],[Canada]]/'Cumulative Cases'!L109)*100</f>
        <v>8.2491550161315104</v>
      </c>
      <c r="M108" s="34">
        <f>(Table3[[#This Row],[India ]]/'Cumulative Cases'!M109)*100</f>
        <v>2.9750665160621121</v>
      </c>
      <c r="N108" s="34">
        <f>(Table3[[#This Row],[Japan]]/'Cumulative Cases'!N109)*100</f>
        <v>5.1834470989761092</v>
      </c>
      <c r="O108" s="34"/>
      <c r="P108" s="34">
        <f>(Table3[[#This Row],[Brazil]]/'Cumulative Cases'!P109)*100</f>
        <v>4.26197424545306</v>
      </c>
      <c r="Q108" s="34">
        <f>(Table3[[#This Row],[Russia]]/'Cumulative Cases'!Q109)*100</f>
        <v>1.4386068358521817</v>
      </c>
      <c r="R108" s="34">
        <f>(Table3[[#This Row],[Turkey]]/'Cumulative Cases'!R109)*100</f>
        <v>2.5667063519854332</v>
      </c>
      <c r="S108" s="22"/>
    </row>
    <row r="109" spans="1:19" x14ac:dyDescent="0.3">
      <c r="A109" s="10">
        <f>(Global!F110/Global!D110)*100</f>
        <v>4.8448023671968041</v>
      </c>
      <c r="B109" s="2">
        <v>44013</v>
      </c>
      <c r="C109" s="34">
        <f>(Table3[[#This Row],[China]]/'Cumulative Cases'!C110)*100</f>
        <v>5.5474417602413384</v>
      </c>
      <c r="D109" s="34">
        <f>(Table3[[#This Row],[Italy]]/'Cumulative Cases'!D110)*100</f>
        <v>14.449244060475161</v>
      </c>
      <c r="E109" s="34">
        <f>(Table3[[#This Row],[Spain]]/'Cumulative Cases'!E110)*100</f>
        <v>11.360695989329447</v>
      </c>
      <c r="F109" s="34">
        <f>(Table3[[#This Row],[USA]]/'Cumulative Cases'!F110)*100</f>
        <v>4.7389654855353545</v>
      </c>
      <c r="G109" s="34">
        <f>(Table3[[#This Row],[France]]/'Cumulative Cases'!G110)*100</f>
        <v>18.108506623139423</v>
      </c>
      <c r="H109" s="34">
        <f>(Table3[[#This Row],[Iran]]/'Cumulative Cases'!H110)*100</f>
        <v>4.7599810608528701</v>
      </c>
      <c r="I109" s="34">
        <f>(Table3[[#This Row],[Germany]]/'Cumulative Cases'!I110)*100</f>
        <v>4.6255461635836497</v>
      </c>
      <c r="J109" s="34"/>
      <c r="K109" s="34">
        <f>(Table3[[#This Row],[UK]]/'Cumulative Cases'!K110)*100</f>
        <v>14.005863156853801</v>
      </c>
      <c r="L109" s="34">
        <f>(Table3[[#This Row],[Canada]]/'Cumulative Cases'!L110)*100</f>
        <v>8.2621246559446053</v>
      </c>
      <c r="M109" s="34">
        <f>(Table3[[#This Row],[India ]]/'Cumulative Cases'!M110)*100</f>
        <v>2.9510191664131429</v>
      </c>
      <c r="N109" s="34">
        <f>(Table3[[#This Row],[Japan]]/'Cumulative Cases'!N110)*100</f>
        <v>5.1651143099068584</v>
      </c>
      <c r="O109" s="34"/>
      <c r="P109" s="34">
        <f>(Table3[[#This Row],[Brazil]]/'Cumulative Cases'!P110)*100</f>
        <v>4.2184772302165587</v>
      </c>
      <c r="Q109" s="34">
        <f>(Table3[[#This Row],[Russia]]/'Cumulative Cases'!Q110)*100</f>
        <v>1.4572015800612772</v>
      </c>
      <c r="R109" s="34">
        <f>(Table3[[#This Row],[Turkey]]/'Cumulative Cases'!R110)*100</f>
        <v>2.5609404370008653</v>
      </c>
      <c r="S109" s="22"/>
    </row>
    <row r="110" spans="1:19" x14ac:dyDescent="0.3">
      <c r="A110" s="10">
        <f>(Global!F111/Global!D111)*100</f>
        <v>4.7975494732076012</v>
      </c>
      <c r="B110" s="2">
        <v>44014</v>
      </c>
      <c r="C110" s="34">
        <f>(Table3[[#This Row],[China]]/'Cumulative Cases'!C111)*100</f>
        <v>5.5472425392341114</v>
      </c>
      <c r="D110" s="34">
        <f>(Table3[[#This Row],[Italy]]/'Cumulative Cases'!D111)*100</f>
        <v>14.449641228248556</v>
      </c>
      <c r="E110" s="34">
        <f>(Table3[[#This Row],[Spain]]/'Cumulative Cases'!E111)*100</f>
        <v>11.342526878925883</v>
      </c>
      <c r="F110" s="34">
        <f>(Table3[[#This Row],[USA]]/'Cumulative Cases'!F111)*100</f>
        <v>4.6748834915836905</v>
      </c>
      <c r="G110" s="34">
        <f>(Table3[[#This Row],[France]]/'Cumulative Cases'!G111)*100</f>
        <v>18.019056354431296</v>
      </c>
      <c r="H110" s="34">
        <f>(Table3[[#This Row],[Iran]]/'Cumulative Cases'!H111)*100</f>
        <v>4.7693278880715271</v>
      </c>
      <c r="I110" s="34">
        <f>(Table3[[#This Row],[Germany]]/'Cumulative Cases'!I111)*100</f>
        <v>4.6177354454235218</v>
      </c>
      <c r="J110" s="34"/>
      <c r="K110" s="34">
        <f>(Table3[[#This Row],[UK]]/'Cumulative Cases'!K111)*100</f>
        <v>14.005863156853801</v>
      </c>
      <c r="L110" s="34">
        <f>(Table3[[#This Row],[Canada]]/'Cumulative Cases'!L111)*100</f>
        <v>8.2537771279493128</v>
      </c>
      <c r="M110" s="34">
        <f>(Table3[[#This Row],[India ]]/'Cumulative Cases'!M111)*100</f>
        <v>2.9084769672433302</v>
      </c>
      <c r="N110" s="34">
        <f>(Table3[[#This Row],[Japan]]/'Cumulative Cases'!N111)*100</f>
        <v>5.1178627553693037</v>
      </c>
      <c r="O110" s="34"/>
      <c r="P110" s="34">
        <f>(Table3[[#This Row],[Brazil]]/'Cumulative Cases'!P111)*100</f>
        <v>4.1515785938502958</v>
      </c>
      <c r="Q110" s="34">
        <f>(Table3[[#This Row],[Russia]]/'Cumulative Cases'!Q111)*100</f>
        <v>1.4645360840334865</v>
      </c>
      <c r="R110" s="34">
        <f>(Table3[[#This Row],[Turkey]]/'Cumulative Cases'!R111)*100</f>
        <v>2.5543295564651678</v>
      </c>
      <c r="S110" s="22"/>
    </row>
    <row r="111" spans="1:19" x14ac:dyDescent="0.3">
      <c r="A111" s="10">
        <f>(Global!F112/Global!D112)*100</f>
        <v>4.7576990233391623</v>
      </c>
      <c r="B111" s="2">
        <v>44015</v>
      </c>
      <c r="C111" s="34">
        <f>(Table3[[#This Row],[China]]/'Cumulative Cases'!C112)*100</f>
        <v>5.546910536017811</v>
      </c>
      <c r="D111" s="34">
        <f>(Table3[[#This Row],[Italy]]/'Cumulative Cases'!D112)*100</f>
        <v>14.442500331696962</v>
      </c>
      <c r="E111" s="34">
        <f>(Table3[[#This Row],[Spain]]/'Cumulative Cases'!E112)*100</f>
        <v>11.329302121375402</v>
      </c>
      <c r="F111" s="34">
        <f>(Table3[[#This Row],[USA]]/'Cumulative Cases'!F112)*100</f>
        <v>4.605333072319481</v>
      </c>
      <c r="G111" s="34">
        <f>(Table3[[#This Row],[France]]/'Cumulative Cases'!G112)*100</f>
        <v>17.956099965139622</v>
      </c>
      <c r="H111" s="34">
        <f>(Table3[[#This Row],[Iran]]/'Cumulative Cases'!H112)*100</f>
        <v>4.7827582838138039</v>
      </c>
      <c r="I111" s="34">
        <f>(Table3[[#This Row],[Germany]]/'Cumulative Cases'!I112)*100</f>
        <v>4.610035430529221</v>
      </c>
      <c r="J111" s="34"/>
      <c r="K111" s="34">
        <f>(Table3[[#This Row],[UK]]/'Cumulative Cases'!K112)*100</f>
        <v>14.077637383845376</v>
      </c>
      <c r="L111" s="34">
        <f>(Table3[[#This Row],[Canada]]/'Cumulative Cases'!L112)*100</f>
        <v>8.2485122589859561</v>
      </c>
      <c r="M111" s="34">
        <f>(Table3[[#This Row],[India ]]/'Cumulative Cases'!M112)*100</f>
        <v>2.883520070727851</v>
      </c>
      <c r="N111" s="34">
        <f>(Table3[[#This Row],[Japan]]/'Cumulative Cases'!N112)*100</f>
        <v>5.0545811992343115</v>
      </c>
      <c r="O111" s="34"/>
      <c r="P111" s="34">
        <f>(Table3[[#This Row],[Brazil]]/'Cumulative Cases'!P112)*100</f>
        <v>4.1288516631311918</v>
      </c>
      <c r="Q111" s="34">
        <f>(Table3[[#This Row],[Russia]]/'Cumulative Cases'!Q112)*100</f>
        <v>1.4761567520059651</v>
      </c>
      <c r="R111" s="34">
        <f>(Table3[[#This Row],[Turkey]]/'Cumulative Cases'!R112)*100</f>
        <v>2.5489540736080527</v>
      </c>
      <c r="S111" s="22"/>
    </row>
    <row r="112" spans="1:19" x14ac:dyDescent="0.3">
      <c r="A112" s="10">
        <f>(Global!F113/Global!D113)*100</f>
        <v>4.7130414741470634</v>
      </c>
      <c r="B112" s="2">
        <v>44016</v>
      </c>
      <c r="C112" s="34">
        <f>(Table3[[#This Row],[China]]/'Cumulative Cases'!C113)*100</f>
        <v>5.5467113531629666</v>
      </c>
      <c r="D112" s="34">
        <f>(Table3[[#This Row],[Italy]]/'Cumulative Cases'!D113)*100</f>
        <v>14.437140407341593</v>
      </c>
      <c r="E112" s="34">
        <f>(Table3[[#This Row],[Spain]]/'Cumulative Cases'!E113)*100</f>
        <v>11.329302121375402</v>
      </c>
      <c r="F112" s="34">
        <f>(Table3[[#This Row],[USA]]/'Cumulative Cases'!F113)*100</f>
        <v>4.5362383775702115</v>
      </c>
      <c r="G112" s="34">
        <f>(Table3[[#This Row],[France]]/'Cumulative Cases'!G113)*100</f>
        <v>17.904288452323911</v>
      </c>
      <c r="H112" s="34">
        <f>(Table3[[#This Row],[Iran]]/'Cumulative Cases'!H113)*100</f>
        <v>4.7957356291880711</v>
      </c>
      <c r="I112" s="34">
        <f>(Table3[[#This Row],[Germany]]/'Cumulative Cases'!I113)*100</f>
        <v>4.610035430529221</v>
      </c>
      <c r="J112" s="34"/>
      <c r="K112" s="34">
        <f>(Table3[[#This Row],[UK]]/'Cumulative Cases'!K113)*100</f>
        <v>14.099010153660647</v>
      </c>
      <c r="L112" s="34">
        <f>(Table3[[#This Row],[Canada]]/'Cumulative Cases'!L113)*100</f>
        <v>8.2386822670633304</v>
      </c>
      <c r="M112" s="34">
        <f>(Table3[[#This Row],[India ]]/'Cumulative Cases'!M113)*100</f>
        <v>2.8661520804467147</v>
      </c>
      <c r="N112" s="34">
        <f>(Table3[[#This Row],[Japan]]/'Cumulative Cases'!N113)*100</f>
        <v>4.9841852872155901</v>
      </c>
      <c r="O112" s="34"/>
      <c r="P112" s="34">
        <f>(Table3[[#This Row],[Brazil]]/'Cumulative Cases'!P113)*100</f>
        <v>4.0904387630823855</v>
      </c>
      <c r="Q112" s="34">
        <f>(Table3[[#This Row],[Russia]]/'Cumulative Cases'!Q113)*100</f>
        <v>1.4865495948941092</v>
      </c>
      <c r="R112" s="34">
        <f>(Table3[[#This Row],[Turkey]]/'Cumulative Cases'!R113)*100</f>
        <v>2.5443526709349493</v>
      </c>
      <c r="S112" s="22"/>
    </row>
    <row r="113" spans="1:19" x14ac:dyDescent="0.3">
      <c r="A113" s="10">
        <f>(Global!F114/Global!D114)*100</f>
        <v>4.6723097794333794</v>
      </c>
      <c r="B113" s="2">
        <v>44017</v>
      </c>
      <c r="C113" s="34">
        <f>(Table3[[#This Row],[China]]/'Cumulative Cases'!C114)*100</f>
        <v>5.5461802688114137</v>
      </c>
      <c r="D113" s="34">
        <f>(Table3[[#This Row],[Italy]]/'Cumulative Cases'!D114)*100</f>
        <v>14.428564924610221</v>
      </c>
      <c r="E113" s="34">
        <f>(Table3[[#This Row],[Spain]]/'Cumulative Cases'!E114)*100</f>
        <v>11.329302121375402</v>
      </c>
      <c r="F113" s="34">
        <f>(Table3[[#This Row],[USA]]/'Cumulative Cases'!F114)*100</f>
        <v>4.4748086299349685</v>
      </c>
      <c r="G113" s="34">
        <f>(Table3[[#This Row],[France]]/'Cumulative Cases'!G114)*100</f>
        <v>17.904288452323911</v>
      </c>
      <c r="H113" s="34">
        <f>(Table3[[#This Row],[Iran]]/'Cumulative Cases'!H114)*100</f>
        <v>4.8124672472737249</v>
      </c>
      <c r="I113" s="34">
        <f>(Table3[[#This Row],[Germany]]/'Cumulative Cases'!I114)*100</f>
        <v>4.591596502508696</v>
      </c>
      <c r="J113" s="34"/>
      <c r="K113" s="34">
        <f>(Table3[[#This Row],[UK]]/'Cumulative Cases'!K114)*100</f>
        <v>14.106028078077598</v>
      </c>
      <c r="L113" s="34">
        <f>(Table3[[#This Row],[Canada]]/'Cumulative Cases'!L114)*100</f>
        <v>8.2287057129049685</v>
      </c>
      <c r="M113" s="34">
        <f>(Table3[[#This Row],[India ]]/'Cumulative Cases'!M114)*100</f>
        <v>2.8259756207778568</v>
      </c>
      <c r="N113" s="34">
        <f>(Table3[[#This Row],[Japan]]/'Cumulative Cases'!N114)*100</f>
        <v>4.9291155844811056</v>
      </c>
      <c r="O113" s="34"/>
      <c r="P113" s="34">
        <f>(Table3[[#This Row],[Brazil]]/'Cumulative Cases'!P114)*100</f>
        <v>4.0752938436053849</v>
      </c>
      <c r="Q113" s="34">
        <f>(Table3[[#This Row],[Russia]]/'Cumulative Cases'!Q114)*100</f>
        <v>1.491520746391565</v>
      </c>
      <c r="R113" s="34">
        <f>(Table3[[#This Row],[Turkey]]/'Cumulative Cases'!R114)*100</f>
        <v>2.539390934981872</v>
      </c>
      <c r="S113" s="22"/>
    </row>
    <row r="114" spans="1:19" x14ac:dyDescent="0.3">
      <c r="A114" s="10">
        <f>(Global!F115/Global!D115)*100</f>
        <v>4.6404553293716191</v>
      </c>
      <c r="B114" s="2">
        <v>44018</v>
      </c>
      <c r="C114" s="34">
        <f>(Table3[[#This Row],[China]]/'Cumulative Cases'!C115)*100</f>
        <v>5.5459147647713536</v>
      </c>
      <c r="D114" s="34">
        <f>(Table3[[#This Row],[Italy]]/'Cumulative Cases'!D115)*100</f>
        <v>14.419462490540447</v>
      </c>
      <c r="E114" s="34">
        <f>(Table3[[#This Row],[Spain]]/'Cumulative Cases'!E115)*100</f>
        <v>11.27451953818475</v>
      </c>
      <c r="F114" s="34">
        <f>(Table3[[#This Row],[USA]]/'Cumulative Cases'!F115)*100</f>
        <v>4.4143773679818903</v>
      </c>
      <c r="G114" s="34">
        <f>(Table3[[#This Row],[France]]/'Cumulative Cases'!G115)*100</f>
        <v>17.904288452323911</v>
      </c>
      <c r="H114" s="34">
        <f>(Table3[[#This Row],[Iran]]/'Cumulative Cases'!H115)*100</f>
        <v>4.8265590349350544</v>
      </c>
      <c r="I114" s="34">
        <f>(Table3[[#This Row],[Germany]]/'Cumulative Cases'!I115)*100</f>
        <v>4.5927130905710705</v>
      </c>
      <c r="J114" s="34"/>
      <c r="K114" s="34">
        <f>(Table3[[#This Row],[UK]]/'Cumulative Cases'!K115)*100</f>
        <v>15.479689818314156</v>
      </c>
      <c r="L114" s="34">
        <f>(Table3[[#This Row],[Canada]]/'Cumulative Cases'!L115)*100</f>
        <v>8.213569834726373</v>
      </c>
      <c r="M114" s="34">
        <f>(Table3[[#This Row],[India ]]/'Cumulative Cases'!M115)*100</f>
        <v>2.8039591519597691</v>
      </c>
      <c r="N114" s="34">
        <f>(Table3[[#This Row],[Japan]]/'Cumulative Cases'!N115)*100</f>
        <v>4.9288669155483804</v>
      </c>
      <c r="O114" s="34"/>
      <c r="P114" s="34">
        <f>(Table3[[#This Row],[Brazil]]/'Cumulative Cases'!P115)*100</f>
        <v>4.0363194369979007</v>
      </c>
      <c r="Q114" s="34">
        <f>(Table3[[#This Row],[Russia]]/'Cumulative Cases'!Q115)*100</f>
        <v>1.4968118605185341</v>
      </c>
      <c r="R114" s="34">
        <f>(Table3[[#This Row],[Turkey]]/'Cumulative Cases'!R115)*100</f>
        <v>2.5337935835702265</v>
      </c>
      <c r="S114" s="22"/>
    </row>
    <row r="115" spans="1:19" x14ac:dyDescent="0.3">
      <c r="A115" s="10">
        <f>(Global!F116/Global!D116)*100</f>
        <v>4.6101162689710575</v>
      </c>
      <c r="B115" s="2">
        <v>44019</v>
      </c>
      <c r="C115" s="34">
        <f>(Table3[[#This Row],[China]]/'Cumulative Cases'!C116)*100</f>
        <v>5.5453838329444141</v>
      </c>
      <c r="D115" s="34">
        <f>(Table3[[#This Row],[Italy]]/'Cumulative Cases'!D116)*100</f>
        <v>14.423696870505381</v>
      </c>
      <c r="E115" s="34">
        <f>(Table3[[#This Row],[Spain]]/'Cumulative Cases'!E116)*100</f>
        <v>11.27451953818475</v>
      </c>
      <c r="F115" s="34">
        <f>(Table3[[#This Row],[USA]]/'Cumulative Cases'!F116)*100</f>
        <v>4.3565547906096755</v>
      </c>
      <c r="G115" s="34">
        <f>(Table3[[#This Row],[France]]/'Cumulative Cases'!G116)*100</f>
        <v>17.774081444738172</v>
      </c>
      <c r="H115" s="34">
        <f>(Table3[[#This Row],[Iran]]/'Cumulative Cases'!H116)*100</f>
        <v>4.8561590309661034</v>
      </c>
      <c r="I115" s="34">
        <f>(Table3[[#This Row],[Germany]]/'Cumulative Cases'!I116)*100</f>
        <v>4.5872670666417728</v>
      </c>
      <c r="J115" s="34"/>
      <c r="K115" s="34">
        <f>(Table3[[#This Row],[UK]]/'Cumulative Cases'!K116)*100</f>
        <v>15.502411393090251</v>
      </c>
      <c r="L115" s="34">
        <f>(Table3[[#This Row],[Canada]]/'Cumulative Cases'!L116)*100</f>
        <v>8.20688745217047</v>
      </c>
      <c r="M115" s="34">
        <f>(Table3[[#This Row],[India ]]/'Cumulative Cases'!M116)*100</f>
        <v>2.7820154821459377</v>
      </c>
      <c r="N115" s="34">
        <f>(Table3[[#This Row],[Japan]]/'Cumulative Cases'!N116)*100</f>
        <v>4.8443762679994062</v>
      </c>
      <c r="O115" s="34"/>
      <c r="P115" s="34">
        <f>(Table3[[#This Row],[Brazil]]/'Cumulative Cases'!P116)*100</f>
        <v>4.0213831250733936</v>
      </c>
      <c r="Q115" s="34">
        <f>(Table3[[#This Row],[Russia]]/'Cumulative Cases'!Q116)*100</f>
        <v>1.5116027829393717</v>
      </c>
      <c r="R115" s="34">
        <f>(Table3[[#This Row],[Turkey]]/'Cumulative Cases'!R116)*100</f>
        <v>2.5300990394281784</v>
      </c>
      <c r="S115" s="22"/>
    </row>
    <row r="116" spans="1:19" x14ac:dyDescent="0.3">
      <c r="A116" s="10">
        <f>(Global!F117/Global!D117)*100</f>
        <v>4.5738991665770321</v>
      </c>
      <c r="B116" s="2">
        <v>44020</v>
      </c>
      <c r="C116" s="34">
        <f>(Table3[[#This Row],[China]]/'Cumulative Cases'!C117)*100</f>
        <v>5.5449193509787973</v>
      </c>
      <c r="D116" s="34">
        <f>(Table3[[#This Row],[Italy]]/'Cumulative Cases'!D117)*100</f>
        <v>14.418395285547328</v>
      </c>
      <c r="E116" s="34">
        <f>(Table3[[#This Row],[Spain]]/'Cumulative Cases'!E117)*100</f>
        <v>11.245361624946042</v>
      </c>
      <c r="F116" s="34">
        <f>(Table3[[#This Row],[USA]]/'Cumulative Cases'!F117)*100</f>
        <v>4.304112090411703</v>
      </c>
      <c r="G116" s="34">
        <f>(Table3[[#This Row],[France]]/'Cumulative Cases'!G117)*100</f>
        <v>17.681282564184265</v>
      </c>
      <c r="H116" s="34">
        <f>(Table3[[#This Row],[Iran]]/'Cumulative Cases'!H117)*100</f>
        <v>4.8651456040969645</v>
      </c>
      <c r="I116" s="34">
        <f>(Table3[[#This Row],[Germany]]/'Cumulative Cases'!I117)*100</f>
        <v>4.5752620798292902</v>
      </c>
      <c r="J116" s="34"/>
      <c r="K116" s="34">
        <f>(Table3[[#This Row],[UK]]/'Cumulative Cases'!K117)*100</f>
        <v>15.512284871018437</v>
      </c>
      <c r="L116" s="34">
        <f>(Table3[[#This Row],[Canada]]/'Cumulative Cases'!L117)*100</f>
        <v>8.210330368726849</v>
      </c>
      <c r="M116" s="34">
        <f>(Table3[[#This Row],[India ]]/'Cumulative Cases'!M117)*100</f>
        <v>2.7518887999531461</v>
      </c>
      <c r="N116" s="34">
        <f>(Table3[[#This Row],[Japan]]/'Cumulative Cases'!N117)*100</f>
        <v>4.8106598736099544</v>
      </c>
      <c r="O116" s="34"/>
      <c r="P116" s="34">
        <f>(Table3[[#This Row],[Brazil]]/'Cumulative Cases'!P117)*100</f>
        <v>3.9859526838498622</v>
      </c>
      <c r="Q116" s="34">
        <f>(Table3[[#This Row],[Russia]]/'Cumulative Cases'!Q117)*100</f>
        <v>1.5221349558784918</v>
      </c>
      <c r="R116" s="34">
        <f>(Table3[[#This Row],[Turkey]]/'Cumulative Cases'!R117)*100</f>
        <v>2.5280226670112667</v>
      </c>
      <c r="S116" s="22"/>
    </row>
    <row r="117" spans="1:19" x14ac:dyDescent="0.3">
      <c r="A117" s="10">
        <f>(Global!F118/Global!D118)*100</f>
        <v>4.5246517050555726</v>
      </c>
      <c r="B117" s="2">
        <v>44021</v>
      </c>
      <c r="C117" s="34">
        <f>(Table3[[#This Row],[China]]/'Cumulative Cases'!C118)*100</f>
        <v>5.5443222742010745</v>
      </c>
      <c r="D117" s="34">
        <f>(Table3[[#This Row],[Italy]]/'Cumulative Cases'!D118)*100</f>
        <v>14.410615481736075</v>
      </c>
      <c r="E117" s="34">
        <f>(Table3[[#This Row],[Spain]]/'Cumulative Cases'!E118)*100</f>
        <v>11.223207511380879</v>
      </c>
      <c r="F117" s="34">
        <f>(Table3[[#This Row],[USA]]/'Cumulative Cases'!F118)*100</f>
        <v>4.2272413975929162</v>
      </c>
      <c r="G117" s="34">
        <f>(Table3[[#This Row],[France]]/'Cumulative Cases'!G118)*100</f>
        <v>17.62496031606053</v>
      </c>
      <c r="H117" s="34">
        <f>(Table3[[#This Row],[Iran]]/'Cumulative Cases'!H118)*100</f>
        <v>4.9129993851264491</v>
      </c>
      <c r="I117" s="34">
        <f>(Table3[[#This Row],[Germany]]/'Cumulative Cases'!I118)*100</f>
        <v>4.5636862898651129</v>
      </c>
      <c r="J117" s="34"/>
      <c r="K117" s="34">
        <f>(Table3[[#This Row],[UK]]/'Cumulative Cases'!K118)*100</f>
        <v>15.5072126166031</v>
      </c>
      <c r="L117" s="34">
        <f>(Table3[[#This Row],[Canada]]/'Cumulative Cases'!L118)*100</f>
        <v>8.1935882782784653</v>
      </c>
      <c r="M117" s="34">
        <f>(Table3[[#This Row],[India ]]/'Cumulative Cases'!M118)*100</f>
        <v>2.7203703820193619</v>
      </c>
      <c r="N117" s="34">
        <f>(Table3[[#This Row],[Japan]]/'Cumulative Cases'!N118)*100</f>
        <v>4.7284283513097076</v>
      </c>
      <c r="O117" s="34"/>
      <c r="P117" s="34">
        <f>(Table3[[#This Row],[Brazil]]/'Cumulative Cases'!P118)*100</f>
        <v>3.9573803653028836</v>
      </c>
      <c r="Q117" s="34">
        <f>(Table3[[#This Row],[Russia]]/'Cumulative Cases'!Q118)*100</f>
        <v>1.5330106984155261</v>
      </c>
      <c r="R117" s="34">
        <f>(Table3[[#This Row],[Turkey]]/'Cumulative Cases'!R118)*100</f>
        <v>2.5242662958059081</v>
      </c>
      <c r="S117" s="22"/>
    </row>
    <row r="118" spans="1:19" x14ac:dyDescent="0.3">
      <c r="A118" s="10">
        <f>(Global!F119/Global!D119)*100</f>
        <v>4.4931170980293462</v>
      </c>
      <c r="B118" s="2">
        <v>44022</v>
      </c>
      <c r="C118" s="34">
        <f>(Table3[[#This Row],[China]]/'Cumulative Cases'!C119)*100</f>
        <v>5.5440569480169888</v>
      </c>
      <c r="D118" s="34">
        <f>(Table3[[#This Row],[Italy]]/'Cumulative Cases'!D119)*100</f>
        <v>14.399169136041609</v>
      </c>
      <c r="E118" s="34">
        <f>(Table3[[#This Row],[Spain]]/'Cumulative Cases'!E119)*100</f>
        <v>11.186335208028105</v>
      </c>
      <c r="F118" s="34">
        <f>(Table3[[#This Row],[USA]]/'Cumulative Cases'!F119)*100</f>
        <v>4.188568325947756</v>
      </c>
      <c r="G118" s="34">
        <f>(Table3[[#This Row],[France]]/'Cumulative Cases'!G119)*100</f>
        <v>17.62496031606053</v>
      </c>
      <c r="H118" s="34">
        <f>(Table3[[#This Row],[Iran]]/'Cumulative Cases'!H119)*100</f>
        <v>4.9252136752136755</v>
      </c>
      <c r="I118" s="34">
        <f>(Table3[[#This Row],[Germany]]/'Cumulative Cases'!I119)*100</f>
        <v>4.5792029538066377</v>
      </c>
      <c r="J118" s="34"/>
      <c r="K118" s="34">
        <f>(Table3[[#This Row],[UK]]/'Cumulative Cases'!K119)*100</f>
        <v>15.496315937431673</v>
      </c>
      <c r="L118" s="34">
        <f>(Table3[[#This Row],[Canada]]/'Cumulative Cases'!L119)*100</f>
        <v>8.1843750291998774</v>
      </c>
      <c r="M118" s="34">
        <f>(Table3[[#This Row],[India ]]/'Cumulative Cases'!M119)*100</f>
        <v>2.6955798771261592</v>
      </c>
      <c r="N118" s="34">
        <f>(Table3[[#This Row],[Japan]]/'Cumulative Cases'!N119)*100</f>
        <v>4.6325125011793569</v>
      </c>
      <c r="O118" s="34"/>
      <c r="P118" s="34">
        <f>(Table3[[#This Row],[Brazil]]/'Cumulative Cases'!P119)*100</f>
        <v>3.9235261197193845</v>
      </c>
      <c r="Q118" s="34">
        <f>(Table3[[#This Row],[Russia]]/'Cumulative Cases'!Q119)*100</f>
        <v>1.5431355191501759</v>
      </c>
      <c r="R118" s="34">
        <f>(Table3[[#This Row],[Turkey]]/'Cumulative Cases'!R119)*100</f>
        <v>2.5231673500343659</v>
      </c>
      <c r="S118" s="22"/>
    </row>
    <row r="119" spans="1:19" x14ac:dyDescent="0.3">
      <c r="A119" s="10">
        <f>(Global!F120/Global!D120)*100</f>
        <v>4.4526474568691876</v>
      </c>
      <c r="B119" s="2">
        <v>44023</v>
      </c>
      <c r="C119" s="34">
        <f>(Table3[[#This Row],[China]]/'Cumulative Cases'!C120)*100</f>
        <v>5.5438579700435469</v>
      </c>
      <c r="D119" s="34">
        <f>(Table3[[#This Row],[Italy]]/'Cumulative Cases'!D120)*100</f>
        <v>14.39090381217904</v>
      </c>
      <c r="E119" s="34">
        <f>(Table3[[#This Row],[Spain]]/'Cumulative Cases'!E120)*100</f>
        <v>11.186335208028105</v>
      </c>
      <c r="F119" s="34">
        <f>(Table3[[#This Row],[USA]]/'Cumulative Cases'!F120)*100</f>
        <v>4.1198082304262256</v>
      </c>
      <c r="G119" s="34">
        <f>(Table3[[#This Row],[France]]/'Cumulative Cases'!G120)*100</f>
        <v>17.571682908545728</v>
      </c>
      <c r="H119" s="34">
        <f>(Table3[[#This Row],[Iran]]/'Cumulative Cases'!H120)*100</f>
        <v>4.9526295778015577</v>
      </c>
      <c r="I119" s="34">
        <f>(Table3[[#This Row],[Germany]]/'Cumulative Cases'!I120)*100</f>
        <v>4.5688429735519644</v>
      </c>
      <c r="J119" s="34"/>
      <c r="K119" s="34">
        <f>(Table3[[#This Row],[UK]]/'Cumulative Cases'!K120)*100</f>
        <v>15.50355940239416</v>
      </c>
      <c r="L119" s="34">
        <f>(Table3[[#This Row],[Canada]]/'Cumulative Cases'!L120)*100</f>
        <v>8.1726380116632207</v>
      </c>
      <c r="M119" s="34">
        <f>(Table3[[#This Row],[India ]]/'Cumulative Cases'!M120)*100</f>
        <v>2.6679351520183263</v>
      </c>
      <c r="N119" s="34">
        <f>(Table3[[#This Row],[Japan]]/'Cumulative Cases'!N120)*100</f>
        <v>4.5542994810971091</v>
      </c>
      <c r="O119" s="34"/>
      <c r="P119" s="34">
        <f>(Table3[[#This Row],[Brazil]]/'Cumulative Cases'!P120)*100</f>
        <v>3.900334181812358</v>
      </c>
      <c r="Q119" s="34">
        <f>(Table3[[#This Row],[Russia]]/'Cumulative Cases'!Q120)*100</f>
        <v>1.5550685798428139</v>
      </c>
      <c r="R119" s="34">
        <f>(Table3[[#This Row],[Turkey]]/'Cumulative Cases'!R120)*100</f>
        <v>2.5209806539265309</v>
      </c>
      <c r="S119" s="22"/>
    </row>
    <row r="120" spans="1:19" x14ac:dyDescent="0.3">
      <c r="A120" s="10">
        <f>(Global!F121/Global!D121)*100</f>
        <v>4.4141451782287158</v>
      </c>
      <c r="B120" s="2">
        <v>44024</v>
      </c>
      <c r="C120" s="34">
        <f>(Table3[[#This Row],[China]]/'Cumulative Cases'!C121)*100</f>
        <v>5.5434600569418864</v>
      </c>
      <c r="D120" s="34">
        <f>(Table3[[#This Row],[Italy]]/'Cumulative Cases'!D121)*100</f>
        <v>14.380752156865972</v>
      </c>
      <c r="E120" s="34">
        <f>(Table3[[#This Row],[Spain]]/'Cumulative Cases'!E121)*100</f>
        <v>11.186335208028105</v>
      </c>
      <c r="F120" s="34">
        <f>(Table3[[#This Row],[USA]]/'Cumulative Cases'!F121)*100</f>
        <v>4.0618124474745283</v>
      </c>
      <c r="G120" s="34">
        <f>(Table3[[#This Row],[France]]/'Cumulative Cases'!G121)*100</f>
        <v>17.571682908545728</v>
      </c>
      <c r="H120" s="34">
        <f>(Table3[[#This Row],[Iran]]/'Cumulative Cases'!H121)*100</f>
        <v>4.9859504164350978</v>
      </c>
      <c r="I120" s="34">
        <f>(Table3[[#This Row],[Germany]]/'Cumulative Cases'!I121)*100</f>
        <v>4.5658491689134095</v>
      </c>
      <c r="J120" s="34"/>
      <c r="K120" s="34">
        <f>(Table3[[#This Row],[UK]]/'Cumulative Cases'!K121)*100</f>
        <v>15.476013715327536</v>
      </c>
      <c r="L120" s="34">
        <f>(Table3[[#This Row],[Canada]]/'Cumulative Cases'!L121)*100</f>
        <v>8.1634739610926772</v>
      </c>
      <c r="M120" s="34">
        <f>(Table3[[#This Row],[India ]]/'Cumulative Cases'!M121)*100</f>
        <v>2.6365431913463802</v>
      </c>
      <c r="N120" s="34">
        <f>(Table3[[#This Row],[Japan]]/'Cumulative Cases'!N121)*100</f>
        <v>4.4700104588240643</v>
      </c>
      <c r="O120" s="34"/>
      <c r="P120" s="34">
        <f>(Table3[[#This Row],[Brazil]]/'Cumulative Cases'!P121)*100</f>
        <v>3.8918910721143249</v>
      </c>
      <c r="Q120" s="34">
        <f>(Table3[[#This Row],[Russia]]/'Cumulative Cases'!Q121)*100</f>
        <v>1.5587998272737025</v>
      </c>
      <c r="R120" s="34">
        <f>(Table3[[#This Row],[Turkey]]/'Cumulative Cases'!R121)*100</f>
        <v>2.5179231242341298</v>
      </c>
      <c r="S120" s="22"/>
    </row>
    <row r="121" spans="1:19" x14ac:dyDescent="0.3">
      <c r="A121" s="10">
        <f>(Global!F122/Global!D122)*100</f>
        <v>4.3809098594679501</v>
      </c>
      <c r="B121" s="2">
        <v>44025</v>
      </c>
      <c r="C121" s="34">
        <f>(Table3[[#This Row],[China]]/'Cumulative Cases'!C122)*100</f>
        <v>5.5429295949857664</v>
      </c>
      <c r="D121" s="34">
        <f>(Table3[[#This Row],[Italy]]/'Cumulative Cases'!D122)*100</f>
        <v>14.376104921267935</v>
      </c>
      <c r="E121" s="34">
        <f>(Table3[[#This Row],[Spain]]/'Cumulative Cases'!E122)*100</f>
        <v>11.098131297542908</v>
      </c>
      <c r="F121" s="34">
        <f>(Table3[[#This Row],[USA]]/'Cumulative Cases'!F122)*100</f>
        <v>4.0083358927770805</v>
      </c>
      <c r="G121" s="34">
        <f>(Table3[[#This Row],[France]]/'Cumulative Cases'!G122)*100</f>
        <v>17.571682908545728</v>
      </c>
      <c r="H121" s="34">
        <f>(Table3[[#This Row],[Iran]]/'Cumulative Cases'!H122)*100</f>
        <v>5.0190254648529571</v>
      </c>
      <c r="I121" s="34">
        <f>(Table3[[#This Row],[Germany]]/'Cumulative Cases'!I122)*100</f>
        <v>4.56122484637004</v>
      </c>
      <c r="J121" s="34"/>
      <c r="K121" s="34">
        <f>(Table3[[#This Row],[UK]]/'Cumulative Cases'!K122)*100</f>
        <v>15.451534296339956</v>
      </c>
      <c r="L121" s="34">
        <f>(Table3[[#This Row],[Canada]]/'Cumulative Cases'!L122)*100</f>
        <v>8.1506766722012483</v>
      </c>
      <c r="M121" s="34">
        <f>(Table3[[#This Row],[India ]]/'Cumulative Cases'!M122)*100</f>
        <v>2.617106325528451</v>
      </c>
      <c r="N121" s="34">
        <f>(Table3[[#This Row],[Japan]]/'Cumulative Cases'!N122)*100</f>
        <v>4.4220744202768287</v>
      </c>
      <c r="O121" s="34"/>
      <c r="P121" s="34">
        <f>(Table3[[#This Row],[Brazil]]/'Cumulative Cases'!P122)*100</f>
        <v>3.8672456595609583</v>
      </c>
      <c r="Q121" s="34">
        <f>(Table3[[#This Row],[Russia]]/'Cumulative Cases'!Q122)*100</f>
        <v>1.5590862192806587</v>
      </c>
      <c r="R121" s="34">
        <f>(Table3[[#This Row],[Turkey]]/'Cumulative Cases'!R122)*100</f>
        <v>2.5149415189648647</v>
      </c>
      <c r="S121" s="22"/>
    </row>
    <row r="122" spans="1:19" x14ac:dyDescent="0.3">
      <c r="A122" s="10">
        <f>(Global!F123/Global!D123)*100</f>
        <v>4.3558984915911196</v>
      </c>
      <c r="B122" s="2">
        <v>44026</v>
      </c>
      <c r="C122" s="34">
        <f>(Table3[[#This Row],[China]]/'Cumulative Cases'!C123)*100</f>
        <v>5.5427306979247648</v>
      </c>
      <c r="D122" s="34">
        <f>(Table3[[#This Row],[Italy]]/'Cumulative Cases'!D123)*100</f>
        <v>14.376104921267935</v>
      </c>
      <c r="E122" s="34">
        <f>(Table3[[#This Row],[Spain]]/'Cumulative Cases'!E123)*100</f>
        <v>11.098131297542908</v>
      </c>
      <c r="F122" s="34">
        <f>(Table3[[#This Row],[USA]]/'Cumulative Cases'!F123)*100</f>
        <v>3.9711921988010435</v>
      </c>
      <c r="G122" s="34">
        <f>(Table3[[#This Row],[France]]/'Cumulative Cases'!G123)*100</f>
        <v>17.420537542711614</v>
      </c>
      <c r="H122" s="34">
        <f>(Table3[[#This Row],[Iran]]/'Cumulative Cases'!H123)*100</f>
        <v>5.0390391077647205</v>
      </c>
      <c r="I122" s="34">
        <f>(Table3[[#This Row],[Germany]]/'Cumulative Cases'!I123)*100</f>
        <v>4.5569254094599714</v>
      </c>
      <c r="J122" s="34"/>
      <c r="K122" s="34">
        <f>(Table3[[#This Row],[UK]]/'Cumulative Cases'!K123)*100</f>
        <v>15.451534296339956</v>
      </c>
      <c r="L122" s="34">
        <f>(Table3[[#This Row],[Canada]]/'Cumulative Cases'!L123)*100</f>
        <v>8.1272248162359571</v>
      </c>
      <c r="M122" s="34">
        <f>(Table3[[#This Row],[India ]]/'Cumulative Cases'!M123)*100</f>
        <v>2.6012105629653437</v>
      </c>
      <c r="N122" s="34">
        <f>(Table3[[#This Row],[Japan]]/'Cumulative Cases'!N123)*100</f>
        <v>4.4218757021525192</v>
      </c>
      <c r="O122" s="34"/>
      <c r="P122" s="34">
        <f>(Table3[[#This Row],[Brazil]]/'Cumulative Cases'!P123)*100</f>
        <v>3.8620585963494944</v>
      </c>
      <c r="Q122" s="34">
        <f>(Table3[[#This Row],[Russia]]/'Cumulative Cases'!Q123)*100</f>
        <v>1.5695718747423801</v>
      </c>
      <c r="R122" s="34">
        <f>(Table3[[#This Row],[Turkey]]/'Cumulative Cases'!R123)*100</f>
        <v>2.5149415189648647</v>
      </c>
      <c r="S122" s="22"/>
    </row>
    <row r="123" spans="1:19" x14ac:dyDescent="0.3">
      <c r="A123" s="10">
        <f>(Global!F124/Global!D124)*100</f>
        <v>4.3190797372894485</v>
      </c>
      <c r="B123" s="2">
        <v>44027</v>
      </c>
      <c r="C123" s="34">
        <f>(Table3[[#This Row],[China]]/'Cumulative Cases'!C124)*100</f>
        <v>5.5423329466218556</v>
      </c>
      <c r="D123" s="34">
        <f>(Table3[[#This Row],[Italy]]/'Cumulative Cases'!D124)*100</f>
        <v>14.372130460851068</v>
      </c>
      <c r="E123" s="34">
        <f>(Table3[[#This Row],[Spain]]/'Cumulative Cases'!E124)*100</f>
        <v>11.034431870257171</v>
      </c>
      <c r="F123" s="34">
        <f>(Table3[[#This Row],[USA]]/'Cumulative Cases'!F124)*100</f>
        <v>3.9081479887762329</v>
      </c>
      <c r="G123" s="34">
        <f>(Table3[[#This Row],[France]]/'Cumulative Cases'!G124)*100</f>
        <v>17.420537542711614</v>
      </c>
      <c r="H123" s="34">
        <f>(Table3[[#This Row],[Iran]]/'Cumulative Cases'!H124)*100</f>
        <v>5.0687743091385347</v>
      </c>
      <c r="I123" s="34">
        <f>(Table3[[#This Row],[Germany]]/'Cumulative Cases'!I124)*100</f>
        <v>4.5485772317250444</v>
      </c>
      <c r="J123" s="34"/>
      <c r="K123" s="34">
        <f>(Table3[[#This Row],[UK]]/'Cumulative Cases'!K124)*100</f>
        <v>15.43381373089743</v>
      </c>
      <c r="L123" s="34">
        <f>(Table3[[#This Row],[Canada]]/'Cumulative Cases'!L124)*100</f>
        <v>8.1098021864572392</v>
      </c>
      <c r="M123" s="34">
        <f>(Table3[[#This Row],[India ]]/'Cumulative Cases'!M124)*100</f>
        <v>2.5781222498545335</v>
      </c>
      <c r="N123" s="34">
        <f>(Table3[[#This Row],[Japan]]/'Cumulative Cases'!N124)*100</f>
        <v>4.2761015845452572</v>
      </c>
      <c r="O123" s="34"/>
      <c r="P123" s="34">
        <f>(Table3[[#This Row],[Brazil]]/'Cumulative Cases'!P124)*100</f>
        <v>3.8390195377705991</v>
      </c>
      <c r="Q123" s="34">
        <f>(Table3[[#This Row],[Russia]]/'Cumulative Cases'!Q124)*100</f>
        <v>1.5769679608879787</v>
      </c>
      <c r="R123" s="34">
        <f>(Table3[[#This Row],[Turkey]]/'Cumulative Cases'!R124)*100</f>
        <v>2.5126399464168601</v>
      </c>
      <c r="S123" s="22"/>
    </row>
    <row r="124" spans="1:19" x14ac:dyDescent="0.3">
      <c r="A124" s="10">
        <f>(Global!F125/Global!D125)*100</f>
        <v>4.2835738154357426</v>
      </c>
      <c r="B124" s="2">
        <v>44028</v>
      </c>
      <c r="C124" s="34">
        <f>(Table3[[#This Row],[China]]/'Cumulative Cases'!C125)*100</f>
        <v>5.5422666602879973</v>
      </c>
      <c r="D124" s="34">
        <f>(Table3[[#This Row],[Italy]]/'Cumulative Cases'!D125)*100</f>
        <v>14.366773886500148</v>
      </c>
      <c r="E124" s="34">
        <f>(Table3[[#This Row],[Spain]]/'Cumulative Cases'!E125)*100</f>
        <v>10.977574317668193</v>
      </c>
      <c r="F124" s="34">
        <f>(Table3[[#This Row],[USA]]/'Cumulative Cases'!F125)*100</f>
        <v>3.8542645816905559</v>
      </c>
      <c r="G124" s="34">
        <f>(Table3[[#This Row],[France]]/'Cumulative Cases'!G125)*100</f>
        <v>17.379864284725109</v>
      </c>
      <c r="H124" s="34">
        <f>(Table3[[#This Row],[Iran]]/'Cumulative Cases'!H125)*100</f>
        <v>5.0954650810114543</v>
      </c>
      <c r="I124" s="34">
        <f>(Table3[[#This Row],[Germany]]/'Cumulative Cases'!I125)*100</f>
        <v>4.5352496592739442</v>
      </c>
      <c r="J124" s="34"/>
      <c r="K124" s="34">
        <f>(Table3[[#This Row],[UK]]/'Cumulative Cases'!K125)*100</f>
        <v>15.422557357324509</v>
      </c>
      <c r="L124" s="34">
        <f>(Table3[[#This Row],[Canada]]/'Cumulative Cases'!L125)*100</f>
        <v>8.0903923725705909</v>
      </c>
      <c r="M124" s="34">
        <f>(Table3[[#This Row],[India ]]/'Cumulative Cases'!M125)*100</f>
        <v>2.552590138495094</v>
      </c>
      <c r="N124" s="34">
        <f>(Table3[[#This Row],[Japan]]/'Cumulative Cases'!N125)*100</f>
        <v>4.1657855783463731</v>
      </c>
      <c r="O124" s="34"/>
      <c r="P124" s="34">
        <f>(Table3[[#This Row],[Brazil]]/'Cumulative Cases'!P125)*100</f>
        <v>3.826489862685746</v>
      </c>
      <c r="Q124" s="34">
        <f>(Table3[[#This Row],[Russia]]/'Cumulative Cases'!Q125)*100</f>
        <v>1.5856864466781881</v>
      </c>
      <c r="R124" s="34">
        <f>(Table3[[#This Row],[Turkey]]/'Cumulative Cases'!R125)*100</f>
        <v>2.5094933777901267</v>
      </c>
      <c r="S124" s="22"/>
    </row>
    <row r="125" spans="1:19" x14ac:dyDescent="0.3">
      <c r="A125" s="10">
        <f>(Global!F126/Global!D126)*100</f>
        <v>4.2468540051107873</v>
      </c>
      <c r="B125" s="2">
        <v>44029</v>
      </c>
      <c r="C125" s="34">
        <f>(Table3[[#This Row],[China]]/'Cumulative Cases'!C126)*100</f>
        <v>5.5416038841453208</v>
      </c>
      <c r="D125" s="34">
        <f>(Table3[[#This Row],[Italy]]/'Cumulative Cases'!D126)*100</f>
        <v>14.357679522230466</v>
      </c>
      <c r="E125" s="34">
        <f>(Table3[[#This Row],[Spain]]/'Cumulative Cases'!E126)*100</f>
        <v>10.977574317668193</v>
      </c>
      <c r="F125" s="34">
        <f>(Table3[[#This Row],[USA]]/'Cumulative Cases'!F126)*100</f>
        <v>3.7981661619192497</v>
      </c>
      <c r="G125" s="34">
        <f>(Table3[[#This Row],[France]]/'Cumulative Cases'!G126)*100</f>
        <v>17.336830842508544</v>
      </c>
      <c r="H125" s="34">
        <f>(Table3[[#This Row],[Iran]]/'Cumulative Cases'!H126)*100</f>
        <v>5.1183937054631823</v>
      </c>
      <c r="I125" s="34">
        <f>(Table3[[#This Row],[Germany]]/'Cumulative Cases'!I126)*100</f>
        <v>4.5381356981842504</v>
      </c>
      <c r="J125" s="34"/>
      <c r="K125" s="34">
        <f>(Table3[[#This Row],[UK]]/'Cumulative Cases'!K126)*100</f>
        <v>15.425301545838035</v>
      </c>
      <c r="L125" s="34">
        <f>(Table3[[#This Row],[Canada]]/'Cumulative Cases'!L126)*100</f>
        <v>8.0673143650242896</v>
      </c>
      <c r="M125" s="34">
        <f>(Table3[[#This Row],[India ]]/'Cumulative Cases'!M126)*100</f>
        <v>2.5329501402266956</v>
      </c>
      <c r="N125" s="34">
        <f>(Table3[[#This Row],[Japan]]/'Cumulative Cases'!N126)*100</f>
        <v>4.064369713224675</v>
      </c>
      <c r="O125" s="34"/>
      <c r="P125" s="34">
        <f>(Table3[[#This Row],[Brazil]]/'Cumulative Cases'!P126)*100</f>
        <v>3.808275061157345</v>
      </c>
      <c r="Q125" s="34">
        <f>(Table3[[#This Row],[Russia]]/'Cumulative Cases'!Q126)*100</f>
        <v>1.5968061243172116</v>
      </c>
      <c r="R125" s="34">
        <f>(Table3[[#This Row],[Turkey]]/'Cumulative Cases'!R126)*100</f>
        <v>2.5059802845743091</v>
      </c>
      <c r="S125" s="22"/>
    </row>
    <row r="126" spans="1:19" x14ac:dyDescent="0.3">
      <c r="A126" s="10">
        <f>(Global!F127/Global!D127)*100</f>
        <v>4.211328300942065</v>
      </c>
      <c r="B126" s="2">
        <v>44030</v>
      </c>
      <c r="C126" s="34">
        <f>(Table3[[#This Row],[China]]/'Cumulative Cases'!C127)*100</f>
        <v>5.5401463344651143</v>
      </c>
      <c r="D126" s="34">
        <f>(Table3[[#This Row],[Italy]]/'Cumulative Cases'!D127)*100</f>
        <v>14.348773217152031</v>
      </c>
      <c r="E126" s="34">
        <f>(Table3[[#This Row],[Spain]]/'Cumulative Cases'!E127)*100</f>
        <v>10.920059172734433</v>
      </c>
      <c r="F126" s="34">
        <f>(Table3[[#This Row],[USA]]/'Cumulative Cases'!F127)*100</f>
        <v>3.7365363954503859</v>
      </c>
      <c r="G126" s="34">
        <f>(Table3[[#This Row],[France]]/'Cumulative Cases'!G127)*100</f>
        <v>17.261870684818575</v>
      </c>
      <c r="H126" s="34">
        <f>(Table3[[#This Row],[Iran]]/'Cumulative Cases'!H127)*100</f>
        <v>5.1467935170798871</v>
      </c>
      <c r="I126" s="34">
        <f>(Table3[[#This Row],[Germany]]/'Cumulative Cases'!I127)*100</f>
        <v>4.5241162794141605</v>
      </c>
      <c r="J126" s="34"/>
      <c r="K126" s="34">
        <f>(Table3[[#This Row],[UK]]/'Cumulative Cases'!K127)*100</f>
        <v>15.395523453918509</v>
      </c>
      <c r="L126" s="34">
        <f>(Table3[[#This Row],[Canada]]/'Cumulative Cases'!L127)*100</f>
        <v>8.0437094882680746</v>
      </c>
      <c r="M126" s="34">
        <f>(Table3[[#This Row],[India ]]/'Cumulative Cases'!M127)*100</f>
        <v>2.4889967565481359</v>
      </c>
      <c r="N126" s="34">
        <f>(Table3[[#This Row],[Japan]]/'Cumulative Cases'!N127)*100</f>
        <v>4.0611857837882415</v>
      </c>
      <c r="O126" s="34"/>
      <c r="P126" s="34">
        <f>(Table3[[#This Row],[Brazil]]/'Cumulative Cases'!P127)*100</f>
        <v>3.7942310917323496</v>
      </c>
      <c r="Q126" s="34">
        <f>(Table3[[#This Row],[Russia]]/'Cumulative Cases'!Q127)*100</f>
        <v>1.6000010451545981</v>
      </c>
      <c r="R126" s="34">
        <f>(Table3[[#This Row],[Turkey]]/'Cumulative Cases'!R127)*100</f>
        <v>2.4950049607483642</v>
      </c>
      <c r="S126" s="22"/>
    </row>
    <row r="127" spans="1:19" x14ac:dyDescent="0.3">
      <c r="A127" s="10">
        <f>(Global!F128/Global!D128)*100</f>
        <v>4.1897208418029894</v>
      </c>
      <c r="B127" s="2">
        <v>44031</v>
      </c>
      <c r="C127" s="34">
        <f>(Table3[[#This Row],[China]]/'Cumulative Cases'!C128)*100</f>
        <v>5.5390867798230934</v>
      </c>
      <c r="D127" s="34">
        <f>(Table3[[#This Row],[Italy]]/'Cumulative Cases'!D128)*100</f>
        <v>14.337203498694945</v>
      </c>
      <c r="E127" s="34">
        <f>(Table3[[#This Row],[Spain]]/'Cumulative Cases'!E128)*100</f>
        <v>10.920059172734433</v>
      </c>
      <c r="F127" s="34">
        <f>(Table3[[#This Row],[USA]]/'Cumulative Cases'!F128)*100</f>
        <v>3.7042637848878548</v>
      </c>
      <c r="G127" s="34">
        <f>(Table3[[#This Row],[France]]/'Cumulative Cases'!G128)*100</f>
        <v>17.261870684818575</v>
      </c>
      <c r="H127" s="34">
        <f>(Table3[[#This Row],[Iran]]/'Cumulative Cases'!H128)*100</f>
        <v>5.1821117068680884</v>
      </c>
      <c r="I127" s="34">
        <f>(Table3[[#This Row],[Germany]]/'Cumulative Cases'!I128)*100</f>
        <v>4.5197656527399692</v>
      </c>
      <c r="J127" s="34"/>
      <c r="K127" s="34">
        <f>(Table3[[#This Row],[UK]]/'Cumulative Cases'!K128)*100</f>
        <v>15.366767076447122</v>
      </c>
      <c r="L127" s="34">
        <f>(Table3[[#This Row],[Canada]]/'Cumulative Cases'!L128)*100</f>
        <v>8.0232758386281038</v>
      </c>
      <c r="M127" s="34">
        <f>(Table3[[#This Row],[India ]]/'Cumulative Cases'!M128)*100</f>
        <v>2.4622224370836503</v>
      </c>
      <c r="N127" s="34">
        <f>(Table3[[#This Row],[Japan]]/'Cumulative Cases'!N128)*100</f>
        <v>3.878072763028515</v>
      </c>
      <c r="O127" s="34"/>
      <c r="P127" s="34">
        <f>(Table3[[#This Row],[Brazil]]/'Cumulative Cases'!P128)*100</f>
        <v>3.7985132671760504</v>
      </c>
      <c r="Q127" s="34">
        <f>(Table3[[#This Row],[Russia]]/'Cumulative Cases'!Q128)*100</f>
        <v>1.5996453873132648</v>
      </c>
      <c r="R127" s="34">
        <f>(Table3[[#This Row],[Turkey]]/'Cumulative Cases'!R128)*100</f>
        <v>2.4999886177899393</v>
      </c>
      <c r="S127" s="22"/>
    </row>
    <row r="128" spans="1:19" x14ac:dyDescent="0.3">
      <c r="A128" s="10">
        <f>(Global!F129/Global!D129)*100</f>
        <v>4.1552971231266227</v>
      </c>
      <c r="B128" s="2">
        <v>44032</v>
      </c>
      <c r="C128" s="34">
        <f>(Table3[[#This Row],[China]]/'Cumulative Cases'!C129)*100</f>
        <v>5.537630553763055</v>
      </c>
      <c r="D128" s="34">
        <f>(Table3[[#This Row],[Italy]]/'Cumulative Cases'!D129)*100</f>
        <v>14.331382039374713</v>
      </c>
      <c r="E128" s="34">
        <f>(Table3[[#This Row],[Spain]]/'Cumulative Cases'!E129)*100</f>
        <v>10.731924662810192</v>
      </c>
      <c r="F128" s="34">
        <f>(Table3[[#This Row],[USA]]/'Cumulative Cases'!F129)*100</f>
        <v>3.6547061850695526</v>
      </c>
      <c r="G128" s="34">
        <f>(Table3[[#This Row],[France]]/'Cumulative Cases'!G129)*100</f>
        <v>17.261870684818575</v>
      </c>
      <c r="H128" s="34">
        <f>(Table3[[#This Row],[Iran]]/'Cumulative Cases'!H129)*100</f>
        <v>5.2153858407976772</v>
      </c>
      <c r="I128" s="34">
        <f>(Table3[[#This Row],[Germany]]/'Cumulative Cases'!I129)*100</f>
        <v>4.5075617853190701</v>
      </c>
      <c r="J128" s="34"/>
      <c r="K128" s="34">
        <f>(Table3[[#This Row],[UK]]/'Cumulative Cases'!K129)*100</f>
        <v>15.340655173814715</v>
      </c>
      <c r="L128" s="34">
        <f>(Table3[[#This Row],[Canada]]/'Cumulative Cases'!L129)*100</f>
        <v>8.0045921319062767</v>
      </c>
      <c r="M128" s="34">
        <f>(Table3[[#This Row],[India ]]/'Cumulative Cases'!M129)*100</f>
        <v>2.4352934243004132</v>
      </c>
      <c r="N128" s="34">
        <f>(Table3[[#This Row],[Japan]]/'Cumulative Cases'!N129)*100</f>
        <v>3.8229376257545273</v>
      </c>
      <c r="O128" s="34"/>
      <c r="P128" s="34">
        <f>(Table3[[#This Row],[Brazil]]/'Cumulative Cases'!P129)*100</f>
        <v>3.7853872352690221</v>
      </c>
      <c r="Q128" s="34">
        <f>(Table3[[#This Row],[Russia]]/'Cumulative Cases'!Q129)*100</f>
        <v>1.5983567549769384</v>
      </c>
      <c r="R128" s="34">
        <f>(Table3[[#This Row],[Turkey]]/'Cumulative Cases'!R129)*100</f>
        <v>2.4971437897829278</v>
      </c>
      <c r="S128" s="22"/>
    </row>
    <row r="129" spans="1:19" x14ac:dyDescent="0.3">
      <c r="A129" s="10">
        <f>(Global!F130/Global!D130)*100</f>
        <v>4.1289211420912943</v>
      </c>
      <c r="B129" s="2">
        <v>44033</v>
      </c>
      <c r="C129" s="34">
        <f>(Table3[[#This Row],[China]]/'Cumulative Cases'!C130)*100</f>
        <v>5.5369027278266998</v>
      </c>
      <c r="D129" s="34">
        <f>(Table3[[#This Row],[Italy]]/'Cumulative Cases'!D130)*100</f>
        <v>14.330015689350853</v>
      </c>
      <c r="E129" s="34">
        <f>(Table3[[#This Row],[Spain]]/'Cumulative Cases'!E130)*100</f>
        <v>10.677926624942712</v>
      </c>
      <c r="F129" s="34">
        <f>(Table3[[#This Row],[USA]]/'Cumulative Cases'!F130)*100</f>
        <v>3.6204006267993076</v>
      </c>
      <c r="G129" s="34">
        <f>(Table3[[#This Row],[France]]/'Cumulative Cases'!G130)*100</f>
        <v>17.072880953189181</v>
      </c>
      <c r="H129" s="34">
        <f>(Table3[[#This Row],[Iran]]/'Cumulative Cases'!H130)*100</f>
        <v>5.2484156842773473</v>
      </c>
      <c r="I129" s="34">
        <f>(Table3[[#This Row],[Germany]]/'Cumulative Cases'!I130)*100</f>
        <v>4.5071598752241302</v>
      </c>
      <c r="J129" s="34"/>
      <c r="K129" s="34">
        <f>(Table3[[#This Row],[UK]]/'Cumulative Cases'!K130)*100</f>
        <v>15.354763248900502</v>
      </c>
      <c r="L129" s="34">
        <f>(Table3[[#This Row],[Canada]]/'Cumulative Cases'!L130)*100</f>
        <v>7.9712753320614809</v>
      </c>
      <c r="M129" s="34">
        <f>(Table3[[#This Row],[India ]]/'Cumulative Cases'!M130)*100</f>
        <v>2.4132010122878729</v>
      </c>
      <c r="N129" s="34">
        <f>(Table3[[#This Row],[Japan]]/'Cumulative Cases'!N130)*100</f>
        <v>3.7465397595843921</v>
      </c>
      <c r="O129" s="34"/>
      <c r="P129" s="34">
        <f>(Table3[[#This Row],[Brazil]]/'Cumulative Cases'!P130)*100</f>
        <v>3.7806949850473428</v>
      </c>
      <c r="Q129" s="34">
        <f>(Table3[[#This Row],[Russia]]/'Cumulative Cases'!Q130)*100</f>
        <v>1.6059683810613179</v>
      </c>
      <c r="R129" s="34">
        <f>(Table3[[#This Row],[Turkey]]/'Cumulative Cases'!R130)*100</f>
        <v>2.4971437897829278</v>
      </c>
      <c r="S129" s="22"/>
    </row>
    <row r="130" spans="1:19" x14ac:dyDescent="0.3">
      <c r="A130" s="10">
        <f>(Global!F131/Global!D131)*100</f>
        <v>4.0999738893335786</v>
      </c>
      <c r="B130" s="2">
        <v>44034</v>
      </c>
      <c r="C130" s="34">
        <f>(Table3[[#This Row],[China]]/'Cumulative Cases'!C131)*100</f>
        <v>5.535910546184355</v>
      </c>
      <c r="D130" s="34">
        <f>(Table3[[#This Row],[Italy]]/'Cumulative Cases'!D131)*100</f>
        <v>14.31731365699174</v>
      </c>
      <c r="E130" s="34">
        <f>(Table3[[#This Row],[Spain]]/'Cumulative Cases'!E131)*100</f>
        <v>10.624516447331537</v>
      </c>
      <c r="F130" s="34">
        <f>(Table3[[#This Row],[USA]]/'Cumulative Cases'!F131)*100</f>
        <v>3.5780996338232334</v>
      </c>
      <c r="G130" s="34">
        <f>(Table3[[#This Row],[France]]/'Cumulative Cases'!G131)*100</f>
        <v>16.918625515880137</v>
      </c>
      <c r="H130" s="34">
        <f>(Table3[[#This Row],[Iran]]/'Cumulative Cases'!H131)*100</f>
        <v>5.2780077679424897</v>
      </c>
      <c r="I130" s="34">
        <f>(Table3[[#This Row],[Germany]]/'Cumulative Cases'!I131)*100</f>
        <v>4.4880668783110194</v>
      </c>
      <c r="J130" s="34"/>
      <c r="K130" s="34">
        <f>(Table3[[#This Row],[UK]]/'Cumulative Cases'!K131)*100</f>
        <v>15.352405888446135</v>
      </c>
      <c r="L130" s="34">
        <f>(Table3[[#This Row],[Canada]]/'Cumulative Cases'!L131)*100</f>
        <v>7.9175036828713008</v>
      </c>
      <c r="M130" s="34">
        <f>(Table3[[#This Row],[India ]]/'Cumulative Cases'!M131)*100</f>
        <v>2.4115016407407048</v>
      </c>
      <c r="N130" s="34">
        <f>(Table3[[#This Row],[Japan]]/'Cumulative Cases'!N131)*100</f>
        <v>3.626696002933627</v>
      </c>
      <c r="O130" s="34"/>
      <c r="P130" s="34">
        <f>(Table3[[#This Row],[Brazil]]/'Cumulative Cases'!P131)*100</f>
        <v>3.7567505402498167</v>
      </c>
      <c r="Q130" s="34">
        <f>(Table3[[#This Row],[Russia]]/'Cumulative Cases'!Q131)*100</f>
        <v>1.6149469709448929</v>
      </c>
      <c r="R130" s="34">
        <f>(Table3[[#This Row],[Turkey]]/'Cumulative Cases'!R131)*100</f>
        <v>2.4932329745236106</v>
      </c>
      <c r="S130" s="22"/>
    </row>
    <row r="131" spans="1:19" x14ac:dyDescent="0.3">
      <c r="A131" s="10">
        <f>(Global!F132/Global!D132)*100</f>
        <v>4.0931077715877819</v>
      </c>
      <c r="B131" s="2">
        <v>44035</v>
      </c>
      <c r="C131" s="34">
        <f>(Table3[[#This Row],[China]]/'Cumulative Cases'!C132)*100</f>
        <v>5.5345220891208546</v>
      </c>
      <c r="D131" s="34">
        <f>(Table3[[#This Row],[Italy]]/'Cumulative Cases'!D132)*100</f>
        <v>14.303532269766608</v>
      </c>
      <c r="E131" s="34">
        <f>(Table3[[#This Row],[Spain]]/'Cumulative Cases'!E132)*100</f>
        <v>10.522789692263276</v>
      </c>
      <c r="F131" s="34">
        <f>(Table3[[#This Row],[USA]]/'Cumulative Cases'!F132)*100</f>
        <v>3.5517223425650912</v>
      </c>
      <c r="G131" s="34">
        <f>(Table3[[#This Row],[France]]/'Cumulative Cases'!G132)*100</f>
        <v>16.818470662995129</v>
      </c>
      <c r="H131" s="34">
        <f>(Table3[[#This Row],[Iran]]/'Cumulative Cases'!H132)*100</f>
        <v>5.3071111204996591</v>
      </c>
      <c r="I131" s="34">
        <f>(Table3[[#This Row],[Germany]]/'Cumulative Cases'!I132)*100</f>
        <v>4.4837680267022435</v>
      </c>
      <c r="J131" s="34"/>
      <c r="K131" s="34">
        <f>(Table3[[#This Row],[UK]]/'Cumulative Cases'!K132)*100</f>
        <v>15.330510927288268</v>
      </c>
      <c r="L131" s="34">
        <f>(Table3[[#This Row],[Canada]]/'Cumulative Cases'!L132)*100</f>
        <v>7.9027084818246625</v>
      </c>
      <c r="M131" s="34">
        <f>(Table3[[#This Row],[India ]]/'Cumulative Cases'!M132)*100</f>
        <v>2.3819222989099087</v>
      </c>
      <c r="N131" s="34">
        <f>(Table3[[#This Row],[Japan]]/'Cumulative Cases'!N132)*100</f>
        <v>3.5113801281370574</v>
      </c>
      <c r="O131" s="34"/>
      <c r="P131" s="34">
        <f>(Table3[[#This Row],[Brazil]]/'Cumulative Cases'!P132)*100</f>
        <v>3.7030066973065394</v>
      </c>
      <c r="Q131" s="34">
        <f>(Table3[[#This Row],[Russia]]/'Cumulative Cases'!Q132)*100</f>
        <v>1.6215577117068618</v>
      </c>
      <c r="R131" s="34">
        <f>(Table3[[#This Row],[Turkey]]/'Cumulative Cases'!R132)*100</f>
        <v>2.4911000156729286</v>
      </c>
      <c r="S131" s="22"/>
    </row>
    <row r="132" spans="1:19" x14ac:dyDescent="0.3">
      <c r="A132" s="10">
        <f>(Global!F133/Global!D133)*100</f>
        <v>4.0579846687888663</v>
      </c>
      <c r="B132" s="2">
        <v>44036</v>
      </c>
      <c r="C132" s="34">
        <f>(Table3[[#This Row],[China]]/'Cumulative Cases'!C133)*100</f>
        <v>5.5331343283582086</v>
      </c>
      <c r="D132" s="34">
        <f>(Table3[[#This Row],[Italy]]/'Cumulative Cases'!D133)*100</f>
        <v>14.290891322936602</v>
      </c>
      <c r="E132" s="34">
        <f>(Table3[[#This Row],[Spain]]/'Cumulative Cases'!E133)*100</f>
        <v>10.436787178668311</v>
      </c>
      <c r="F132" s="34">
        <f>(Table3[[#This Row],[USA]]/'Cumulative Cases'!F133)*100</f>
        <v>3.5160837677560863</v>
      </c>
      <c r="G132" s="34">
        <f>(Table3[[#This Row],[France]]/'Cumulative Cases'!G133)*100</f>
        <v>16.724275458654613</v>
      </c>
      <c r="H132" s="34">
        <f>(Table3[[#This Row],[Iran]]/'Cumulative Cases'!H133)*100</f>
        <v>5.3360463208887241</v>
      </c>
      <c r="I132" s="34">
        <f>(Table3[[#This Row],[Germany]]/'Cumulative Cases'!I133)*100</f>
        <v>4.4707576450442215</v>
      </c>
      <c r="J132" s="34"/>
      <c r="K132" s="34">
        <f>(Table3[[#This Row],[UK]]/'Cumulative Cases'!K133)*100</f>
        <v>15.332277100102715</v>
      </c>
      <c r="L132" s="34">
        <f>(Table3[[#This Row],[Canada]]/'Cumulative Cases'!L133)*100</f>
        <v>7.8650092586850002</v>
      </c>
      <c r="M132" s="34">
        <f>(Table3[[#This Row],[India ]]/'Cumulative Cases'!M133)*100</f>
        <v>2.3488785890423558</v>
      </c>
      <c r="N132" s="34">
        <f>(Table3[[#This Row],[Japan]]/'Cumulative Cases'!N133)*100</f>
        <v>3.4294783328733089</v>
      </c>
      <c r="O132" s="34"/>
      <c r="P132" s="34">
        <f>(Table3[[#This Row],[Brazil]]/'Cumulative Cases'!P133)*100</f>
        <v>3.6654698759930389</v>
      </c>
      <c r="Q132" s="34">
        <f>(Table3[[#This Row],[Russia]]/'Cumulative Cases'!Q133)*100</f>
        <v>1.6290212012501735</v>
      </c>
      <c r="R132" s="34">
        <f>(Table3[[#This Row],[Turkey]]/'Cumulative Cases'!R133)*100</f>
        <v>2.4882721224336906</v>
      </c>
      <c r="S132" s="22"/>
    </row>
    <row r="133" spans="1:19" x14ac:dyDescent="0.3">
      <c r="A133" s="10">
        <f>(Global!F134/Global!D134)*100</f>
        <v>4.0155737481701053</v>
      </c>
      <c r="B133" s="2">
        <v>44037</v>
      </c>
      <c r="C133" s="34">
        <f>(Table3[[#This Row],[China]]/'Cumulative Cases'!C134)*100</f>
        <v>5.5249540978133869</v>
      </c>
      <c r="D133" s="34">
        <f>(Table3[[#This Row],[Italy]]/'Cumulative Cases'!D134)*100</f>
        <v>14.276998665929131</v>
      </c>
      <c r="E133" s="34">
        <f>(Table3[[#This Row],[Spain]]/'Cumulative Cases'!E134)*100</f>
        <v>10.436787178668311</v>
      </c>
      <c r="F133" s="34">
        <f>(Table3[[#This Row],[USA]]/'Cumulative Cases'!F134)*100</f>
        <v>3.465216715284595</v>
      </c>
      <c r="G133" s="34">
        <f>(Table3[[#This Row],[France]]/'Cumulative Cases'!G134)*100</f>
        <v>16.724275458654613</v>
      </c>
      <c r="H133" s="34">
        <f>(Table3[[#This Row],[Iran]]/'Cumulative Cases'!H134)*100</f>
        <v>5.3607719179196716</v>
      </c>
      <c r="I133" s="34">
        <f>(Table3[[#This Row],[Germany]]/'Cumulative Cases'!I134)*100</f>
        <v>4.4607071025274436</v>
      </c>
      <c r="J133" s="34"/>
      <c r="K133" s="34">
        <f>(Table3[[#This Row],[UK]]/'Cumulative Cases'!K134)*100</f>
        <v>15.313327597001484</v>
      </c>
      <c r="L133" s="34">
        <f>(Table3[[#This Row],[Canada]]/'Cumulative Cases'!L134)*100</f>
        <v>7.8271594062458707</v>
      </c>
      <c r="M133" s="34">
        <f>(Table3[[#This Row],[India ]]/'Cumulative Cases'!M134)*100</f>
        <v>2.3165744492578098</v>
      </c>
      <c r="N133" s="34">
        <f>(Table3[[#This Row],[Japan]]/'Cumulative Cases'!N134)*100</f>
        <v>3.3406003689418076</v>
      </c>
      <c r="O133" s="34"/>
      <c r="P133" s="34">
        <f>(Table3[[#This Row],[Brazil]]/'Cumulative Cases'!P134)*100</f>
        <v>3.6102957052227325</v>
      </c>
      <c r="Q133" s="34">
        <f>(Table3[[#This Row],[Russia]]/'Cumulative Cases'!Q134)*100</f>
        <v>1.6352637842126139</v>
      </c>
      <c r="R133" s="34">
        <f>(Table3[[#This Row],[Turkey]]/'Cumulative Cases'!R134)*100</f>
        <v>2.4852002682381991</v>
      </c>
      <c r="S133" s="22"/>
    </row>
    <row r="134" spans="1:19" x14ac:dyDescent="0.3">
      <c r="A134" s="10">
        <f>(Global!F135/Global!D135)*100</f>
        <v>3.9968469977769683</v>
      </c>
      <c r="B134" s="2">
        <v>44038</v>
      </c>
      <c r="C134" s="34">
        <f>(Table3[[#This Row],[China]]/'Cumulative Cases'!C135)*100</f>
        <v>5.5278539902182988</v>
      </c>
      <c r="D134" s="34">
        <f>(Table3[[#This Row],[Italy]]/'Cumulative Cases'!D135)*100</f>
        <v>14.264295988103267</v>
      </c>
      <c r="E134" s="34">
        <f>(Table3[[#This Row],[Spain]]/'Cumulative Cases'!E135)*100</f>
        <v>10.436787178668311</v>
      </c>
      <c r="F134" s="34">
        <f>(Table3[[#This Row],[USA]]/'Cumulative Cases'!F135)*100</f>
        <v>3.4458438356776506</v>
      </c>
      <c r="G134" s="34">
        <f>(Table3[[#This Row],[France]]/'Cumulative Cases'!G135)*100</f>
        <v>16.724275458654613</v>
      </c>
      <c r="H134" s="34">
        <f>(Table3[[#This Row],[Iran]]/'Cumulative Cases'!H135)*100</f>
        <v>5.3920019782121908</v>
      </c>
      <c r="I134" s="34">
        <f>(Table3[[#This Row],[Germany]]/'Cumulative Cases'!I135)*100</f>
        <v>4.4581791409141109</v>
      </c>
      <c r="J134" s="34"/>
      <c r="K134" s="34">
        <f>(Table3[[#This Row],[UK]]/'Cumulative Cases'!K135)*100</f>
        <v>15.279902212900684</v>
      </c>
      <c r="L134" s="34">
        <f>(Table3[[#This Row],[Canada]]/'Cumulative Cases'!L135)*100</f>
        <v>7.807697036763801</v>
      </c>
      <c r="M134" s="34">
        <f>(Table3[[#This Row],[India ]]/'Cumulative Cases'!M135)*100</f>
        <v>2.286002147416446</v>
      </c>
      <c r="N134" s="34">
        <f>(Table3[[#This Row],[Japan]]/'Cumulative Cases'!N135)*100</f>
        <v>3.2621841597751118</v>
      </c>
      <c r="O134" s="34"/>
      <c r="P134" s="34">
        <f>(Table3[[#This Row],[Brazil]]/'Cumulative Cases'!P135)*100</f>
        <v>3.6045715379924279</v>
      </c>
      <c r="Q134" s="34">
        <f>(Table3[[#This Row],[Russia]]/'Cumulative Cases'!Q135)*100</f>
        <v>1.6331378425447856</v>
      </c>
      <c r="R134" s="34">
        <f>(Table3[[#This Row],[Turkey]]/'Cumulative Cases'!R135)*100</f>
        <v>2.4852002682381991</v>
      </c>
      <c r="S134" s="22"/>
    </row>
    <row r="135" spans="1:19" x14ac:dyDescent="0.3">
      <c r="A135" s="10">
        <f>(Global!F136/Global!D136)*100</f>
        <v>3.9658708961269662</v>
      </c>
      <c r="B135" s="2">
        <v>44039</v>
      </c>
      <c r="C135" s="34">
        <f>(Table3[[#This Row],[China]]/'Cumulative Cases'!C136)*100</f>
        <v>5.5238344995291513</v>
      </c>
      <c r="D135" s="34">
        <f>(Table3[[#This Row],[Italy]]/'Cumulative Cases'!D136)*100</f>
        <v>14.256595990027854</v>
      </c>
      <c r="E135" s="34">
        <f>(Table3[[#This Row],[Spain]]/'Cumulative Cases'!E136)*100</f>
        <v>10.199367247526741</v>
      </c>
      <c r="F135" s="34">
        <f>(Table3[[#This Row],[USA]]/'Cumulative Cases'!F136)*100</f>
        <v>3.4117035576501573</v>
      </c>
      <c r="G135" s="34">
        <f>(Table3[[#This Row],[France]]/'Cumulative Cases'!G136)*100</f>
        <v>16.724275458654613</v>
      </c>
      <c r="H135" s="34">
        <f>(Table3[[#This Row],[Iran]]/'Cumulative Cases'!H136)*100</f>
        <v>5.4195077757266539</v>
      </c>
      <c r="I135" s="34">
        <f>(Table3[[#This Row],[Germany]]/'Cumulative Cases'!I136)*100</f>
        <v>4.4448737142029264</v>
      </c>
      <c r="J135" s="34"/>
      <c r="K135" s="34">
        <f>(Table3[[#This Row],[UK]]/'Cumulative Cases'!K136)*100</f>
        <v>15.247358477363376</v>
      </c>
      <c r="L135" s="34">
        <f>(Table3[[#This Row],[Canada]]/'Cumulative Cases'!L136)*100</f>
        <v>7.7871688197941751</v>
      </c>
      <c r="M135" s="34">
        <f>(Table3[[#This Row],[India ]]/'Cumulative Cases'!M136)*100</f>
        <v>2.2563623779501425</v>
      </c>
      <c r="N135" s="34">
        <f>(Table3[[#This Row],[Japan]]/'Cumulative Cases'!N136)*100</f>
        <v>3.1944177709493626</v>
      </c>
      <c r="O135" s="34"/>
      <c r="P135" s="34">
        <f>(Table3[[#This Row],[Brazil]]/'Cumulative Cases'!P136)*100</f>
        <v>3.5948127690508862</v>
      </c>
      <c r="Q135" s="34">
        <f>(Table3[[#This Row],[Russia]]/'Cumulative Cases'!Q136)*100</f>
        <v>1.6322788832934043</v>
      </c>
      <c r="R135" s="34">
        <f>(Table3[[#This Row],[Turkey]]/'Cumulative Cases'!R136)*100</f>
        <v>2.4799686369863316</v>
      </c>
      <c r="S135" s="22"/>
    </row>
    <row r="136" spans="1:19" x14ac:dyDescent="0.3">
      <c r="A136" s="10">
        <f>(Global!F137/Global!D137)*100</f>
        <v>3.9472314596151725</v>
      </c>
      <c r="B136" s="2">
        <v>44040</v>
      </c>
      <c r="C136" s="34">
        <f>(Table3[[#This Row],[China]]/'Cumulative Cases'!C137)*100</f>
        <v>5.5193606403125335</v>
      </c>
      <c r="D136" s="34">
        <f>(Table3[[#This Row],[Italy]]/'Cumulative Cases'!D137)*100</f>
        <v>14.249375223134594</v>
      </c>
      <c r="E136" s="34">
        <f>(Table3[[#This Row],[Spain]]/'Cumulative Cases'!E137)*100</f>
        <v>10.133637432735826</v>
      </c>
      <c r="F136" s="34">
        <f>(Table3[[#This Row],[USA]]/'Cumulative Cases'!F137)*100</f>
        <v>3.4009525133526766</v>
      </c>
      <c r="G136" s="34">
        <f>(Table3[[#This Row],[France]]/'Cumulative Cases'!G137)*100</f>
        <v>16.50052709486069</v>
      </c>
      <c r="H136" s="34">
        <f>(Table3[[#This Row],[Iran]]/'Cumulative Cases'!H137)*100</f>
        <v>5.4500410094743694</v>
      </c>
      <c r="I136" s="34">
        <f>(Table3[[#This Row],[Germany]]/'Cumulative Cases'!I137)*100</f>
        <v>4.4373551281618813</v>
      </c>
      <c r="J136" s="34"/>
      <c r="K136" s="34">
        <f>(Table3[[#This Row],[UK]]/'Cumulative Cases'!K137)*100</f>
        <v>15.25747276282708</v>
      </c>
      <c r="L136" s="34">
        <f>(Table3[[#This Row],[Canada]]/'Cumulative Cases'!L137)*100</f>
        <v>7.7543807724783909</v>
      </c>
      <c r="M136" s="34">
        <f>(Table3[[#This Row],[India ]]/'Cumulative Cases'!M137)*100</f>
        <v>2.2342590301628888</v>
      </c>
      <c r="N136" s="34">
        <f>(Table3[[#This Row],[Japan]]/'Cumulative Cases'!N137)*100</f>
        <v>3.1075548939337549</v>
      </c>
      <c r="O136" s="34"/>
      <c r="P136" s="34">
        <f>(Table3[[#This Row],[Brazil]]/'Cumulative Cases'!P137)*100</f>
        <v>3.5838926994325919</v>
      </c>
      <c r="Q136" s="34">
        <f>(Table3[[#This Row],[Russia]]/'Cumulative Cases'!Q137)*100</f>
        <v>1.6398001250736174</v>
      </c>
      <c r="R136" s="34">
        <f>(Table3[[#This Row],[Turkey]]/'Cumulative Cases'!R137)*100</f>
        <v>2.4760726724039617</v>
      </c>
      <c r="S136" s="22"/>
    </row>
    <row r="137" spans="1:19" x14ac:dyDescent="0.3">
      <c r="A137" s="10">
        <f>(Global!F138/Global!D138)*100</f>
        <v>3.9212780214052056</v>
      </c>
      <c r="B137" s="2">
        <v>44041</v>
      </c>
      <c r="C137" s="34">
        <f>(Table3[[#This Row],[China]]/'Cumulative Cases'!C138)*100</f>
        <v>5.5127290030930292</v>
      </c>
      <c r="D137" s="34">
        <f>(Table3[[#This Row],[Italy]]/'Cumulative Cases'!D138)*100</f>
        <v>14.235176840535546</v>
      </c>
      <c r="E137" s="34">
        <f>(Table3[[#This Row],[Spain]]/'Cumulative Cases'!E138)*100</f>
        <v>10.062588230299212</v>
      </c>
      <c r="F137" s="34">
        <f>(Table3[[#This Row],[USA]]/'Cumulative Cases'!F138)*100</f>
        <v>3.3785406367551305</v>
      </c>
      <c r="G137" s="34">
        <f>(Table3[[#This Row],[France]]/'Cumulative Cases'!G138)*100</f>
        <v>16.327566470118146</v>
      </c>
      <c r="H137" s="34">
        <f>(Table3[[#This Row],[Iran]]/'Cumulative Cases'!H138)*100</f>
        <v>5.4675503246807553</v>
      </c>
      <c r="I137" s="34">
        <f>(Table3[[#This Row],[Germany]]/'Cumulative Cases'!I138)*100</f>
        <v>4.4124976039869663</v>
      </c>
      <c r="J137" s="34"/>
      <c r="K137" s="34">
        <f>(Table3[[#This Row],[UK]]/'Cumulative Cases'!K138)*100</f>
        <v>15.246388349836625</v>
      </c>
      <c r="L137" s="34">
        <f>(Table3[[#This Row],[Canada]]/'Cumulative Cases'!L138)*100</f>
        <v>7.7347586901063821</v>
      </c>
      <c r="M137" s="34">
        <f>(Table3[[#This Row],[India ]]/'Cumulative Cases'!M138)*100</f>
        <v>2.2091789491756293</v>
      </c>
      <c r="N137" s="34">
        <f>(Table3[[#This Row],[Japan]]/'Cumulative Cases'!N138)*100</f>
        <v>3.0027161746709252</v>
      </c>
      <c r="O137" s="34"/>
      <c r="P137" s="34">
        <f>(Table3[[#This Row],[Brazil]]/'Cumulative Cases'!P138)*100</f>
        <v>3.553573343877618</v>
      </c>
      <c r="Q137" s="34">
        <f>(Table3[[#This Row],[Russia]]/'Cumulative Cases'!Q138)*100</f>
        <v>1.6493564457954861</v>
      </c>
      <c r="R137" s="34">
        <f>(Table3[[#This Row],[Turkey]]/'Cumulative Cases'!R138)*100</f>
        <v>2.4719994408624695</v>
      </c>
      <c r="S137" s="22"/>
    </row>
    <row r="138" spans="1:19" x14ac:dyDescent="0.3">
      <c r="A138" s="10">
        <f>(Global!F139/Global!D139)*100</f>
        <v>3.8936417057319912</v>
      </c>
      <c r="B138" s="2">
        <v>44042</v>
      </c>
      <c r="C138" s="34">
        <f>(Table3[[#This Row],[China]]/'Cumulative Cases'!C139)*100</f>
        <v>5.5058516010218019</v>
      </c>
      <c r="D138" s="34">
        <f>(Table3[[#This Row],[Italy]]/'Cumulative Cases'!D139)*100</f>
        <v>14.214389176154524</v>
      </c>
      <c r="E138" s="34">
        <f>(Table3[[#This Row],[Spain]]/'Cumulative Cases'!E139)*100</f>
        <v>9.9649651403146127</v>
      </c>
      <c r="F138" s="34">
        <f>(Table3[[#This Row],[USA]]/'Cumulative Cases'!F139)*100</f>
        <v>3.3600160439939541</v>
      </c>
      <c r="G138" s="34">
        <f>(Table3[[#This Row],[France]]/'Cumulative Cases'!G139)*100</f>
        <v>16.327566470118146</v>
      </c>
      <c r="H138" s="34">
        <f>(Table3[[#This Row],[Iran]]/'Cumulative Cases'!H139)*100</f>
        <v>5.4949756243159884</v>
      </c>
      <c r="I138" s="34">
        <f>(Table3[[#This Row],[Germany]]/'Cumulative Cases'!I139)*100</f>
        <v>4.3952057508078717</v>
      </c>
      <c r="J138" s="34"/>
      <c r="K138" s="34">
        <f>(Table3[[#This Row],[UK]]/'Cumulative Cases'!K139)*100</f>
        <v>15.203720794836933</v>
      </c>
      <c r="L138" s="34">
        <f>(Table3[[#This Row],[Canada]]/'Cumulative Cases'!L139)*100</f>
        <v>7.7177231721978599</v>
      </c>
      <c r="M138" s="34">
        <f>(Table3[[#This Row],[India ]]/'Cumulative Cases'!M139)*100</f>
        <v>2.183159425665453</v>
      </c>
      <c r="N138" s="34">
        <f>(Table3[[#This Row],[Japan]]/'Cumulative Cases'!N139)*100</f>
        <v>2.8929299893705651</v>
      </c>
      <c r="O138" s="34"/>
      <c r="P138" s="34">
        <f>(Table3[[#This Row],[Brazil]]/'Cumulative Cases'!P139)*100</f>
        <v>3.5212806782077832</v>
      </c>
      <c r="Q138" s="34">
        <f>(Table3[[#This Row],[Russia]]/'Cumulative Cases'!Q139)*100</f>
        <v>1.6539264876291044</v>
      </c>
      <c r="R138" s="34">
        <f>(Table3[[#This Row],[Turkey]]/'Cumulative Cases'!R139)*100</f>
        <v>2.4719994408624695</v>
      </c>
      <c r="S138" s="22"/>
    </row>
    <row r="139" spans="1:19" x14ac:dyDescent="0.3">
      <c r="A139" s="10">
        <f>(Global!F140/Global!D140)*100</f>
        <v>3.8657591465807606</v>
      </c>
      <c r="B139" s="2">
        <v>44043</v>
      </c>
      <c r="C139" s="34">
        <f>(Table3[[#This Row],[China]]/'Cumulative Cases'!C140)*100</f>
        <v>5.4975561144592611</v>
      </c>
      <c r="D139" s="34">
        <f>(Table3[[#This Row],[Italy]]/'Cumulative Cases'!D140)*100</f>
        <v>14.196261568977567</v>
      </c>
      <c r="E139" s="34">
        <f>(Table3[[#This Row],[Spain]]/'Cumulative Cases'!E140)*100</f>
        <v>9.8588669148279848</v>
      </c>
      <c r="F139" s="34">
        <f>(Table3[[#This Row],[USA]]/'Cumulative Cases'!F140)*100</f>
        <v>3.3415507588446198</v>
      </c>
      <c r="G139" s="34">
        <f>(Table3[[#This Row],[France]]/'Cumulative Cases'!G140)*100</f>
        <v>16.105343259595887</v>
      </c>
      <c r="H139" s="34">
        <f>(Table3[[#This Row],[Iran]]/'Cumulative Cases'!H140)*100</f>
        <v>5.5114331172502657</v>
      </c>
      <c r="I139" s="34">
        <f>(Table3[[#This Row],[Germany]]/'Cumulative Cases'!I140)*100</f>
        <v>4.374845588095555</v>
      </c>
      <c r="J139" s="34"/>
      <c r="K139" s="34">
        <f>(Table3[[#This Row],[UK]]/'Cumulative Cases'!K140)*100</f>
        <v>15.211705218994595</v>
      </c>
      <c r="L139" s="34">
        <f>(Table3[[#This Row],[Canada]]/'Cumulative Cases'!L140)*100</f>
        <v>7.6931689000654515</v>
      </c>
      <c r="M139" s="34">
        <f>(Table3[[#This Row],[India ]]/'Cumulative Cases'!M140)*100</f>
        <v>2.1541390162543173</v>
      </c>
      <c r="N139" s="34">
        <f>(Table3[[#This Row],[Japan]]/'Cumulative Cases'!N140)*100</f>
        <v>2.7783884797185885</v>
      </c>
      <c r="O139" s="34"/>
      <c r="P139" s="34">
        <f>(Table3[[#This Row],[Brazil]]/'Cumulative Cases'!P140)*100</f>
        <v>3.4889770461134395</v>
      </c>
      <c r="Q139" s="34">
        <f>(Table3[[#This Row],[Russia]]/'Cumulative Cases'!Q140)*100</f>
        <v>1.6622995043935516</v>
      </c>
      <c r="R139" s="34">
        <f>(Table3[[#This Row],[Turkey]]/'Cumulative Cases'!R140)*100</f>
        <v>2.4649915754549041</v>
      </c>
      <c r="S139" s="22"/>
    </row>
    <row r="140" spans="1:19" x14ac:dyDescent="0.3">
      <c r="A140" s="10">
        <f>(Global!F141/Global!D141)*100</f>
        <v>3.8413076862672266</v>
      </c>
      <c r="B140" s="2">
        <v>44044</v>
      </c>
      <c r="C140" s="34">
        <f>(Table3[[#This Row],[China]]/'Cumulative Cases'!C141)*100</f>
        <v>5.494622763437162</v>
      </c>
      <c r="D140" s="34">
        <f>(Table3[[#This Row],[Italy]]/'Cumulative Cases'!D141)*100</f>
        <v>14.181380935472419</v>
      </c>
      <c r="E140" s="34">
        <f>(Table3[[#This Row],[Spain]]/'Cumulative Cases'!E141)*100</f>
        <v>9.8588669148279848</v>
      </c>
      <c r="F140" s="34">
        <f>(Table3[[#This Row],[USA]]/'Cumulative Cases'!F141)*100</f>
        <v>3.3212797711125468</v>
      </c>
      <c r="G140" s="34">
        <f>(Table3[[#This Row],[France]]/'Cumulative Cases'!G141)*100</f>
        <v>16.105343259595887</v>
      </c>
      <c r="H140" s="34">
        <f>(Table3[[#This Row],[Iran]]/'Cumulative Cases'!H141)*100</f>
        <v>5.5360682244940538</v>
      </c>
      <c r="I140" s="34">
        <f>(Table3[[#This Row],[Germany]]/'Cumulative Cases'!I141)*100</f>
        <v>4.3666714089249297</v>
      </c>
      <c r="J140" s="34"/>
      <c r="K140" s="34">
        <f>(Table3[[#This Row],[UK]]/'Cumulative Cases'!K141)*100</f>
        <v>15.197465389271992</v>
      </c>
      <c r="L140" s="34">
        <f>(Table3[[#This Row],[Canada]]/'Cumulative Cases'!L141)*100</f>
        <v>7.6819244789875505</v>
      </c>
      <c r="M140" s="34">
        <f>(Table3[[#This Row],[India ]]/'Cumulative Cases'!M141)*100</f>
        <v>2.1349731351734871</v>
      </c>
      <c r="N140" s="34">
        <f>(Table3[[#This Row],[Japan]]/'Cumulative Cases'!N141)*100</f>
        <v>2.6710613052076466</v>
      </c>
      <c r="O140" s="34"/>
      <c r="P140" s="34">
        <f>(Table3[[#This Row],[Brazil]]/'Cumulative Cases'!P141)*100</f>
        <v>3.4678712968236809</v>
      </c>
      <c r="Q140" s="34">
        <f>(Table3[[#This Row],[Russia]]/'Cumulative Cases'!Q141)*100</f>
        <v>1.6627969005598247</v>
      </c>
      <c r="R140" s="34">
        <f>(Table3[[#This Row],[Turkey]]/'Cumulative Cases'!R141)*100</f>
        <v>2.4625974149196312</v>
      </c>
      <c r="S140" s="22"/>
    </row>
    <row r="141" spans="1:19" x14ac:dyDescent="0.3">
      <c r="A141" s="10">
        <f>(Global!F142/Global!D142)*100</f>
        <v>3.8185557857125247</v>
      </c>
      <c r="B141" s="2">
        <v>44045</v>
      </c>
      <c r="C141" s="34">
        <f>(Table3[[#This Row],[China]]/'Cumulative Cases'!C142)*100</f>
        <v>5.4914973040232269</v>
      </c>
      <c r="D141" s="34">
        <f>(Table3[[#This Row],[Italy]]/'Cumulative Cases'!D142)*100</f>
        <v>14.171000120933607</v>
      </c>
      <c r="E141" s="34">
        <f>(Table3[[#This Row],[Spain]]/'Cumulative Cases'!E142)*100</f>
        <v>9.8588669148279848</v>
      </c>
      <c r="F141" s="34">
        <f>(Table3[[#This Row],[USA]]/'Cumulative Cases'!F142)*100</f>
        <v>3.302164595071889</v>
      </c>
      <c r="G141" s="34">
        <f>(Table3[[#This Row],[France]]/'Cumulative Cases'!G142)*100</f>
        <v>16.105343259595887</v>
      </c>
      <c r="H141" s="34">
        <f>(Table3[[#This Row],[Iran]]/'Cumulative Cases'!H142)*100</f>
        <v>5.5552503417496935</v>
      </c>
      <c r="I141" s="34">
        <f>(Table3[[#This Row],[Germany]]/'Cumulative Cases'!I142)*100</f>
        <v>4.3591260917934997</v>
      </c>
      <c r="J141" s="34"/>
      <c r="K141" s="34">
        <f>(Table3[[#This Row],[UK]]/'Cumulative Cases'!K142)*100</f>
        <v>15.163031884343358</v>
      </c>
      <c r="L141" s="34">
        <f>(Table3[[#This Row],[Canada]]/'Cumulative Cases'!L142)*100</f>
        <v>7.654589330640607</v>
      </c>
      <c r="M141" s="34">
        <f>(Table3[[#This Row],[India ]]/'Cumulative Cases'!M142)*100</f>
        <v>2.1145319282629487</v>
      </c>
      <c r="N141" s="34">
        <f>(Table3[[#This Row],[Japan]]/'Cumulative Cases'!N142)*100</f>
        <v>2.5804972488282045</v>
      </c>
      <c r="O141" s="34"/>
      <c r="P141" s="34">
        <f>(Table3[[#This Row],[Brazil]]/'Cumulative Cases'!P142)*100</f>
        <v>3.4546086284253223</v>
      </c>
      <c r="Q141" s="34">
        <f>(Table3[[#This Row],[Russia]]/'Cumulative Cases'!Q142)*100</f>
        <v>1.660418160235994</v>
      </c>
      <c r="R141" s="34">
        <f>(Table3[[#This Row],[Turkey]]/'Cumulative Cases'!R142)*100</f>
        <v>2.4598893736901775</v>
      </c>
      <c r="S141" s="22"/>
    </row>
    <row r="142" spans="1:19" x14ac:dyDescent="0.3">
      <c r="A142" s="10">
        <f>(Global!F143/Global!D143)*100</f>
        <v>3.7984207732503918</v>
      </c>
      <c r="B142" s="2">
        <v>44046</v>
      </c>
      <c r="C142" s="34">
        <f>(Table3[[#This Row],[China]]/'Cumulative Cases'!C143)*100</f>
        <v>5.4887004311365892</v>
      </c>
      <c r="D142" s="34">
        <f>(Table3[[#This Row],[Italy]]/'Cumulative Cases'!D143)*100</f>
        <v>14.166757308775365</v>
      </c>
      <c r="E142" s="34">
        <f>(Table3[[#This Row],[Spain]]/'Cumulative Cases'!E143)*100</f>
        <v>9.5847892975687916</v>
      </c>
      <c r="F142" s="34">
        <f>(Table3[[#This Row],[USA]]/'Cumulative Cases'!F143)*100</f>
        <v>3.2829540787021627</v>
      </c>
      <c r="G142" s="34">
        <f>(Table3[[#This Row],[France]]/'Cumulative Cases'!G143)*100</f>
        <v>16.105343259595887</v>
      </c>
      <c r="H142" s="34">
        <f>(Table3[[#This Row],[Iran]]/'Cumulative Cases'!H143)*100</f>
        <v>5.5778999150736297</v>
      </c>
      <c r="I142" s="34">
        <f>(Table3[[#This Row],[Germany]]/'Cumulative Cases'!I143)*100</f>
        <v>4.3416554683263788</v>
      </c>
      <c r="J142" s="34"/>
      <c r="K142" s="34">
        <f>(Table3[[#This Row],[UK]]/'Cumulative Cases'!K143)*100</f>
        <v>15.119935345180172</v>
      </c>
      <c r="L142" s="34">
        <f>(Table3[[#This Row],[Canada]]/'Cumulative Cases'!L143)*100</f>
        <v>7.6465510610476297</v>
      </c>
      <c r="M142" s="34">
        <f>(Table3[[#This Row],[India ]]/'Cumulative Cases'!M143)*100</f>
        <v>2.1011851484401118</v>
      </c>
      <c r="N142" s="34">
        <f>(Table3[[#This Row],[Japan]]/'Cumulative Cases'!N143)*100</f>
        <v>2.5290957923008057</v>
      </c>
      <c r="O142" s="34"/>
      <c r="P142" s="34">
        <f>(Table3[[#This Row],[Brazil]]/'Cumulative Cases'!P143)*100</f>
        <v>3.4435576826792991</v>
      </c>
      <c r="Q142" s="34">
        <f>(Table3[[#This Row],[Russia]]/'Cumulative Cases'!Q143)*100</f>
        <v>1.6591845505591734</v>
      </c>
      <c r="R142" s="34">
        <f>(Table3[[#This Row],[Turkey]]/'Cumulative Cases'!R143)*100</f>
        <v>2.457547754766924</v>
      </c>
      <c r="S142" s="22"/>
    </row>
    <row r="143" spans="1:19" x14ac:dyDescent="0.3">
      <c r="A143" s="10">
        <f>(Global!F144/Global!D144)*100</f>
        <v>3.781432146513787</v>
      </c>
      <c r="B143" s="2">
        <v>44047</v>
      </c>
      <c r="C143" s="34">
        <f>(Table3[[#This Row],[China]]/'Cumulative Cases'!C144)*100</f>
        <v>5.4875449895813606</v>
      </c>
      <c r="D143" s="34">
        <f>(Table3[[#This Row],[Italy]]/'Cumulative Cases'!D144)*100</f>
        <v>14.157934779545847</v>
      </c>
      <c r="E143" s="34">
        <f>(Table3[[#This Row],[Spain]]/'Cumulative Cases'!E144)*100</f>
        <v>9.4110576129241057</v>
      </c>
      <c r="F143" s="34">
        <f>(Table3[[#This Row],[USA]]/'Cumulative Cases'!F144)*100</f>
        <v>3.2657251742053237</v>
      </c>
      <c r="G143" s="34">
        <f>(Table3[[#This Row],[France]]/'Cumulative Cases'!G144)*100</f>
        <v>15.836273817925195</v>
      </c>
      <c r="H143" s="34">
        <f>(Table3[[#This Row],[Iran]]/'Cumulative Cases'!H144)*100</f>
        <v>5.596500479690965</v>
      </c>
      <c r="I143" s="34">
        <f>(Table3[[#This Row],[Germany]]/'Cumulative Cases'!I144)*100</f>
        <v>4.3484192698532178</v>
      </c>
      <c r="J143" s="34"/>
      <c r="K143" s="34">
        <f>(Table3[[#This Row],[UK]]/'Cumulative Cases'!K144)*100</f>
        <v>15.115918417985394</v>
      </c>
      <c r="L143" s="34">
        <f>(Table3[[#This Row],[Canada]]/'Cumulative Cases'!L144)*100</f>
        <v>7.6304194046005813</v>
      </c>
      <c r="M143" s="34">
        <f>(Table3[[#This Row],[India ]]/'Cumulative Cases'!M144)*100</f>
        <v>2.089006941322193</v>
      </c>
      <c r="N143" s="34">
        <f>(Table3[[#This Row],[Japan]]/'Cumulative Cases'!N144)*100</f>
        <v>2.4677360993848754</v>
      </c>
      <c r="O143" s="34"/>
      <c r="P143" s="34">
        <f>(Table3[[#This Row],[Brazil]]/'Cumulative Cases'!P144)*100</f>
        <v>3.4455591649887873</v>
      </c>
      <c r="Q143" s="34">
        <f>(Table3[[#This Row],[Russia]]/'Cumulative Cases'!Q144)*100</f>
        <v>1.6659643403995481</v>
      </c>
      <c r="R143" s="34">
        <f>(Table3[[#This Row],[Turkey]]/'Cumulative Cases'!R144)*100</f>
        <v>2.4538806643567979</v>
      </c>
      <c r="S143" s="22"/>
    </row>
    <row r="144" spans="1:19" x14ac:dyDescent="0.3">
      <c r="A144" s="10">
        <f>(Global!F145/Global!D145)*100</f>
        <v>3.7650322769678133</v>
      </c>
      <c r="B144" s="2">
        <v>44048</v>
      </c>
      <c r="C144" s="34">
        <f>(Table3[[#This Row],[China]]/'Cumulative Cases'!C145)*100</f>
        <v>5.4846078280526918</v>
      </c>
      <c r="D144" s="34">
        <f>(Table3[[#This Row],[Italy]]/'Cumulative Cases'!D145)*100</f>
        <v>14.140102812265127</v>
      </c>
      <c r="E144" s="34">
        <f>(Table3[[#This Row],[Spain]]/'Cumulative Cases'!E145)*100</f>
        <v>9.3204956715407494</v>
      </c>
      <c r="F144" s="34">
        <f>(Table3[[#This Row],[USA]]/'Cumulative Cases'!F145)*100</f>
        <v>3.2578707619908798</v>
      </c>
      <c r="G144" s="34">
        <f>(Table3[[#This Row],[France]]/'Cumulative Cases'!G145)*100</f>
        <v>15.751765158526313</v>
      </c>
      <c r="H144" s="34">
        <f>(Table3[[#This Row],[Iran]]/'Cumulative Cases'!H145)*100</f>
        <v>5.6072293634619808</v>
      </c>
      <c r="I144" s="34">
        <f>(Table3[[#This Row],[Germany]]/'Cumulative Cases'!I145)*100</f>
        <v>4.3281856354418764</v>
      </c>
      <c r="J144" s="34"/>
      <c r="K144" s="34">
        <f>(Table3[[#This Row],[UK]]/'Cumulative Cases'!K145)*100</f>
        <v>15.093234022605346</v>
      </c>
      <c r="L144" s="34">
        <f>(Table3[[#This Row],[Canada]]/'Cumulative Cases'!L145)*100</f>
        <v>7.5908401602887228</v>
      </c>
      <c r="M144" s="34">
        <f>(Table3[[#This Row],[India ]]/'Cumulative Cases'!M145)*100</f>
        <v>2.078352013601235</v>
      </c>
      <c r="N144" s="34">
        <f>(Table3[[#This Row],[Japan]]/'Cumulative Cases'!N145)*100</f>
        <v>2.4677360993848754</v>
      </c>
      <c r="O144" s="34"/>
      <c r="P144" s="34">
        <f>(Table3[[#This Row],[Brazil]]/'Cumulative Cases'!P145)*100</f>
        <v>3.4188792581153393</v>
      </c>
      <c r="Q144" s="34">
        <f>(Table3[[#This Row],[Russia]]/'Cumulative Cases'!Q145)*100</f>
        <v>1.6719996030587554</v>
      </c>
      <c r="R144" s="34">
        <f>(Table3[[#This Row],[Turkey]]/'Cumulative Cases'!R145)*100</f>
        <v>2.4496848953039234</v>
      </c>
      <c r="S144" s="22"/>
    </row>
    <row r="145" spans="1:19" x14ac:dyDescent="0.3">
      <c r="A145" s="10">
        <f>(Global!F146/Global!D146)*100</f>
        <v>3.7434195982226943</v>
      </c>
      <c r="B145" s="2">
        <v>44049</v>
      </c>
      <c r="C145" s="34">
        <f>(Table3[[#This Row],[China]]/'Cumulative Cases'!C146)*100</f>
        <v>5.4822070793109976</v>
      </c>
      <c r="D145" s="34">
        <f>(Table3[[#This Row],[Italy]]/'Cumulative Cases'!D146)*100</f>
        <v>14.119757307266337</v>
      </c>
      <c r="E145" s="34">
        <f>(Table3[[#This Row],[Spain]]/'Cumulative Cases'!E146)*100</f>
        <v>9.1978506075422377</v>
      </c>
      <c r="F145" s="34">
        <f>(Table3[[#This Row],[USA]]/'Cumulative Cases'!F146)*100</f>
        <v>3.2426250179831251</v>
      </c>
      <c r="G145" s="34">
        <f>(Table3[[#This Row],[France]]/'Cumulative Cases'!G146)*100</f>
        <v>15.618799251658258</v>
      </c>
      <c r="H145" s="34">
        <f>(Table3[[#This Row],[Iran]]/'Cumulative Cases'!H146)*100</f>
        <v>5.6154468522446477</v>
      </c>
      <c r="I145" s="34">
        <f>(Table3[[#This Row],[Germany]]/'Cumulative Cases'!I146)*100</f>
        <v>4.3046311412505052</v>
      </c>
      <c r="J145" s="34"/>
      <c r="K145" s="34">
        <f>(Table3[[#This Row],[UK]]/'Cumulative Cases'!K146)*100</f>
        <v>15.06260263391901</v>
      </c>
      <c r="L145" s="34">
        <f>(Table3[[#This Row],[Canada]]/'Cumulative Cases'!L146)*100</f>
        <v>7.5690145840546545</v>
      </c>
      <c r="M145" s="34">
        <f>(Table3[[#This Row],[India ]]/'Cumulative Cases'!M146)*100</f>
        <v>2.0556568829499078</v>
      </c>
      <c r="N145" s="34">
        <f>(Table3[[#This Row],[Japan]]/'Cumulative Cases'!N146)*100</f>
        <v>2.3366595927213618</v>
      </c>
      <c r="O145" s="34"/>
      <c r="P145" s="34">
        <f>(Table3[[#This Row],[Brazil]]/'Cumulative Cases'!P146)*100</f>
        <v>3.3999883061451208</v>
      </c>
      <c r="Q145" s="34">
        <f>(Table3[[#This Row],[Russia]]/'Cumulative Cases'!Q146)*100</f>
        <v>1.675203637139377</v>
      </c>
      <c r="R145" s="34">
        <f>(Table3[[#This Row],[Turkey]]/'Cumulative Cases'!R146)*100</f>
        <v>2.443681116051672</v>
      </c>
      <c r="S145" s="22"/>
    </row>
    <row r="146" spans="1:19" x14ac:dyDescent="0.3">
      <c r="A146" s="10">
        <f>(Global!F147/Global!D147)*100</f>
        <v>3.7217899906196545</v>
      </c>
      <c r="B146" s="2">
        <v>44050</v>
      </c>
      <c r="C146" s="34">
        <f>(Table3[[#This Row],[China]]/'Cumulative Cases'!C147)*100</f>
        <v>5.479808431384142</v>
      </c>
      <c r="D146" s="34">
        <f>(Table3[[#This Row],[Italy]]/'Cumulative Cases'!D147)*100</f>
        <v>14.08975159755922</v>
      </c>
      <c r="E146" s="34">
        <f>(Table3[[#This Row],[Spain]]/'Cumulative Cases'!E147)*100</f>
        <v>9.0669355710931985</v>
      </c>
      <c r="F146" s="34">
        <f>(Table3[[#This Row],[USA]]/'Cumulative Cases'!F147)*100</f>
        <v>3.2300490043904388</v>
      </c>
      <c r="G146" s="34">
        <f>(Table3[[#This Row],[France]]/'Cumulative Cases'!G147)*100</f>
        <v>15.494318443207433</v>
      </c>
      <c r="H146" s="34">
        <f>(Table3[[#This Row],[Iran]]/'Cumulative Cases'!H147)*100</f>
        <v>5.6211577749738808</v>
      </c>
      <c r="I146" s="34">
        <f>(Table3[[#This Row],[Germany]]/'Cumulative Cases'!I147)*100</f>
        <v>4.2857473552628536</v>
      </c>
      <c r="J146" s="34"/>
      <c r="K146" s="34">
        <f>(Table3[[#This Row],[UK]]/'Cumulative Cases'!K147)*100</f>
        <v>15.051860002265336</v>
      </c>
      <c r="L146" s="34">
        <f>(Table3[[#This Row],[Canada]]/'Cumulative Cases'!L147)*100</f>
        <v>7.5498707444613791</v>
      </c>
      <c r="M146" s="34">
        <f>(Table3[[#This Row],[India ]]/'Cumulative Cases'!M147)*100</f>
        <v>2.0399653775258733</v>
      </c>
      <c r="N146" s="34">
        <f>(Table3[[#This Row],[Japan]]/'Cumulative Cases'!N147)*100</f>
        <v>2.26633833816383</v>
      </c>
      <c r="O146" s="34"/>
      <c r="P146" s="34">
        <f>(Table3[[#This Row],[Brazil]]/'Cumulative Cases'!P147)*100</f>
        <v>3.3760422049677454</v>
      </c>
      <c r="Q146" s="34">
        <f>(Table3[[#This Row],[Russia]]/'Cumulative Cases'!Q147)*100</f>
        <v>1.678760966099859</v>
      </c>
      <c r="R146" s="34">
        <f>(Table3[[#This Row],[Turkey]]/'Cumulative Cases'!R147)*100</f>
        <v>2.4378276368211367</v>
      </c>
      <c r="S146" s="22"/>
    </row>
    <row r="147" spans="1:19" x14ac:dyDescent="0.3">
      <c r="A147" s="10">
        <f>(Global!F148/Global!D148)*100</f>
        <v>3.6937028023693474</v>
      </c>
      <c r="B147" s="2">
        <v>44051</v>
      </c>
      <c r="C147" s="34">
        <f>(Table3[[#This Row],[China]]/'Cumulative Cases'!C148)*100</f>
        <v>5.4778003688117645</v>
      </c>
      <c r="D147" s="34">
        <f>(Table3[[#This Row],[Italy]]/'Cumulative Cases'!D148)*100</f>
        <v>14.075400934814855</v>
      </c>
      <c r="E147" s="34">
        <f>(Table3[[#This Row],[Spain]]/'Cumulative Cases'!E148)*100</f>
        <v>9.0669355710931985</v>
      </c>
      <c r="F147" s="34">
        <f>(Table3[[#This Row],[USA]]/'Cumulative Cases'!F148)*100</f>
        <v>3.207041460077749</v>
      </c>
      <c r="G147" s="34">
        <f>(Table3[[#This Row],[France]]/'Cumulative Cases'!G148)*100</f>
        <v>15.321264544944698</v>
      </c>
      <c r="H147" s="34">
        <f>(Table3[[#This Row],[Iran]]/'Cumulative Cases'!H148)*100</f>
        <v>5.6250230988136449</v>
      </c>
      <c r="I147" s="34">
        <f>(Table3[[#This Row],[Germany]]/'Cumulative Cases'!I148)*100</f>
        <v>4.2714946312406932</v>
      </c>
      <c r="J147" s="34"/>
      <c r="K147" s="34">
        <f>(Table3[[#This Row],[UK]]/'Cumulative Cases'!K148)*100</f>
        <v>15.032783127746052</v>
      </c>
      <c r="L147" s="34">
        <f>(Table3[[#This Row],[Canada]]/'Cumulative Cases'!L148)*100</f>
        <v>7.5303908655419178</v>
      </c>
      <c r="M147" s="34">
        <f>(Table3[[#This Row],[India ]]/'Cumulative Cases'!M148)*100</f>
        <v>2.0191726842687339</v>
      </c>
      <c r="N147" s="34">
        <f>(Table3[[#This Row],[Japan]]/'Cumulative Cases'!N148)*100</f>
        <v>2.1953480532614194</v>
      </c>
      <c r="O147" s="34"/>
      <c r="P147" s="34">
        <f>(Table3[[#This Row],[Brazil]]/'Cumulative Cases'!P148)*100</f>
        <v>3.3354335329961509</v>
      </c>
      <c r="Q147" s="34">
        <f>(Table3[[#This Row],[Russia]]/'Cumulative Cases'!Q148)*100</f>
        <v>1.6834646686621022</v>
      </c>
      <c r="R147" s="34">
        <f>(Table3[[#This Row],[Turkey]]/'Cumulative Cases'!R148)*100</f>
        <v>2.4325813155720257</v>
      </c>
      <c r="S147" s="22"/>
    </row>
    <row r="148" spans="1:19" x14ac:dyDescent="0.3">
      <c r="A148" s="10">
        <f>(Global!F149/Global!D149)*100</f>
        <v>3.683065013116567</v>
      </c>
      <c r="B148" s="2">
        <v>44052</v>
      </c>
      <c r="C148" s="34">
        <f>(Table3[[#This Row],[China]]/'Cumulative Cases'!C149)*100</f>
        <v>5.476311466691878</v>
      </c>
      <c r="D148" s="34">
        <f>(Table3[[#This Row],[Italy]]/'Cumulative Cases'!D149)*100</f>
        <v>14.050190369004573</v>
      </c>
      <c r="E148" s="34">
        <f>(Table3[[#This Row],[Spain]]/'Cumulative Cases'!E149)*100</f>
        <v>9.0669355710931985</v>
      </c>
      <c r="F148" s="34">
        <f>(Table3[[#This Row],[USA]]/'Cumulative Cases'!F149)*100</f>
        <v>3.1989700984395268</v>
      </c>
      <c r="G148" s="34">
        <f>(Table3[[#This Row],[France]]/'Cumulative Cases'!G149)*100</f>
        <v>15.321264544944698</v>
      </c>
      <c r="H148" s="34">
        <f>(Table3[[#This Row],[Iran]]/'Cumulative Cases'!H149)*100</f>
        <v>5.6401356546438457</v>
      </c>
      <c r="I148" s="34">
        <f>(Table3[[#This Row],[Germany]]/'Cumulative Cases'!I149)*100</f>
        <v>4.2657039977161171</v>
      </c>
      <c r="J148" s="34"/>
      <c r="K148" s="34">
        <f>(Table3[[#This Row],[UK]]/'Cumulative Cases'!K149)*100</f>
        <v>14.983994208960025</v>
      </c>
      <c r="L148" s="34">
        <f>(Table3[[#This Row],[Canada]]/'Cumulative Cases'!L149)*100</f>
        <v>7.5215235670496803</v>
      </c>
      <c r="M148" s="34">
        <f>(Table3[[#This Row],[India ]]/'Cumulative Cases'!M149)*100</f>
        <v>2.0093704632440281</v>
      </c>
      <c r="N148" s="34">
        <f>(Table3[[#This Row],[Japan]]/'Cumulative Cases'!N149)*100</f>
        <v>2.1447446586230203</v>
      </c>
      <c r="O148" s="34"/>
      <c r="P148" s="34">
        <f>(Table3[[#This Row],[Brazil]]/'Cumulative Cases'!P149)*100</f>
        <v>3.3352372836768951</v>
      </c>
      <c r="Q148" s="34">
        <f>(Table3[[#This Row],[Russia]]/'Cumulative Cases'!Q149)*100</f>
        <v>1.6822979574913017</v>
      </c>
      <c r="R148" s="34">
        <f>(Table3[[#This Row],[Turkey]]/'Cumulative Cases'!R149)*100</f>
        <v>2.4325813155720257</v>
      </c>
      <c r="S148" s="22"/>
    </row>
    <row r="149" spans="1:19" x14ac:dyDescent="0.3">
      <c r="A149" s="10">
        <f>(Global!F150/Global!D150)*100</f>
        <v>3.6626098854603302</v>
      </c>
      <c r="B149" s="2">
        <v>44053</v>
      </c>
      <c r="C149" s="34">
        <f>(Table3[[#This Row],[China]]/'Cumulative Cases'!C150)*100</f>
        <v>5.4731421552416499</v>
      </c>
      <c r="D149" s="34">
        <f>(Table3[[#This Row],[Italy]]/'Cumulative Cases'!D150)*100</f>
        <v>14.037276985946376</v>
      </c>
      <c r="E149" s="34">
        <f>(Table3[[#This Row],[Spain]]/'Cumulative Cases'!E150)*100</f>
        <v>8.8476066629512662</v>
      </c>
      <c r="F149" s="34">
        <f>(Table3[[#This Row],[USA]]/'Cumulative Cases'!F150)*100</f>
        <v>3.1787778072366444</v>
      </c>
      <c r="G149" s="34">
        <f>(Table3[[#This Row],[France]]/'Cumulative Cases'!G150)*100</f>
        <v>15.321264544944698</v>
      </c>
      <c r="H149" s="34">
        <f>(Table3[[#This Row],[Iran]]/'Cumulative Cases'!H150)*100</f>
        <v>5.6610429261291069</v>
      </c>
      <c r="I149" s="34">
        <f>(Table3[[#This Row],[Germany]]/'Cumulative Cases'!I150)*100</f>
        <v>4.2591035062804199</v>
      </c>
      <c r="J149" s="34"/>
      <c r="K149" s="34">
        <f>(Table3[[#This Row],[UK]]/'Cumulative Cases'!K150)*100</f>
        <v>14.929357818772241</v>
      </c>
      <c r="L149" s="34">
        <f>(Table3[[#This Row],[Canada]]/'Cumulative Cases'!L150)*100</f>
        <v>7.5023178503712735</v>
      </c>
      <c r="M149" s="34">
        <f>(Table3[[#This Row],[India ]]/'Cumulative Cases'!M150)*100</f>
        <v>2.000569927753276</v>
      </c>
      <c r="N149" s="34">
        <f>(Table3[[#This Row],[Japan]]/'Cumulative Cases'!N150)*100</f>
        <v>2.1166254598082372</v>
      </c>
      <c r="O149" s="34"/>
      <c r="P149" s="34">
        <f>(Table3[[#This Row],[Brazil]]/'Cumulative Cases'!P150)*100</f>
        <v>3.3319306206690968</v>
      </c>
      <c r="Q149" s="34">
        <f>(Table3[[#This Row],[Russia]]/'Cumulative Cases'!Q150)*100</f>
        <v>1.6804943460736188</v>
      </c>
      <c r="R149" s="34">
        <f>(Table3[[#This Row],[Turkey]]/'Cumulative Cases'!R150)*100</f>
        <v>2.426869985548413</v>
      </c>
      <c r="S149" s="22"/>
    </row>
    <row r="150" spans="1:19" x14ac:dyDescent="0.3">
      <c r="A150" s="10">
        <f>(Global!F151/Global!D151)*100</f>
        <v>3.6171957204629761</v>
      </c>
      <c r="B150" s="2">
        <v>44056</v>
      </c>
      <c r="C150" s="34">
        <f>(Table3[[#This Row],[China]]/'Cumulative Cases'!C151)*100</f>
        <v>5.4674595308886689</v>
      </c>
      <c r="D150" s="34">
        <f>(Table3[[#This Row],[Italy]]/'Cumulative Cases'!D151)*100</f>
        <v>13.96753027930303</v>
      </c>
      <c r="E150" s="34">
        <f>(Table3[[#This Row],[Spain]]/'Cumulative Cases'!E151)*100</f>
        <v>8.6659753050481534</v>
      </c>
      <c r="F150" s="34">
        <f>(Table3[[#This Row],[USA]]/'Cumulative Cases'!F151)*100</f>
        <v>3.1539306390593129</v>
      </c>
      <c r="G150" s="34">
        <f>(Table3[[#This Row],[France]]/'Cumulative Cases'!G151)*100</f>
        <v>14.693559623795332</v>
      </c>
      <c r="H150" s="34">
        <f>(Table3[[#This Row],[Iran]]/'Cumulative Cases'!H151)*100</f>
        <v>5.6974821897931758</v>
      </c>
      <c r="I150" s="34">
        <f>(Table3[[#This Row],[Germany]]/'Cumulative Cases'!I151)*100</f>
        <v>4.1906249153751025</v>
      </c>
      <c r="J150" s="34"/>
      <c r="K150" s="34">
        <f>(Table3[[#This Row],[UK]]/'Cumulative Cases'!K151)*100</f>
        <v>14.726033945404367</v>
      </c>
      <c r="L150" s="34">
        <f>(Table3[[#This Row],[Canada]]/'Cumulative Cases'!L151)*100</f>
        <v>7.4525834960775876</v>
      </c>
      <c r="M150" s="34">
        <f>(Table3[[#This Row],[India ]]/'Cumulative Cases'!M151)*100</f>
        <v>1.9545904313201659</v>
      </c>
      <c r="N150" s="34">
        <f>(Table3[[#This Row],[Japan]]/'Cumulative Cases'!N151)*100</f>
        <v>2.0728411145896124</v>
      </c>
      <c r="O150" s="34"/>
      <c r="P150" s="34">
        <f>(Table3[[#This Row],[Brazil]]/'Cumulative Cases'!P151)*100</f>
        <v>3.2885618995771608</v>
      </c>
      <c r="Q150" s="34">
        <f>(Table3[[#This Row],[Russia]]/'Cumulative Cases'!Q151)*100</f>
        <v>1.6947248055098385</v>
      </c>
      <c r="R150" s="34">
        <f>(Table3[[#This Row],[Turkey]]/'Cumulative Cases'!R151)*100</f>
        <v>2.4104717012013483</v>
      </c>
      <c r="S150" s="22" t="s">
        <v>54</v>
      </c>
    </row>
    <row r="151" spans="1:19" x14ac:dyDescent="0.3">
      <c r="A151" s="10">
        <f>(Global!F152/Global!D152)*100</f>
        <v>3.585711298895522</v>
      </c>
      <c r="B151" s="2">
        <v>44057</v>
      </c>
      <c r="C151" s="34">
        <f>(Table3[[#This Row],[China]]/'Cumulative Cases'!C152)*100</f>
        <v>5.4654605069173341</v>
      </c>
      <c r="D151" s="34">
        <f>(Table3[[#This Row],[Italy]]/'Cumulative Cases'!D152)*100</f>
        <v>13.937003825022051</v>
      </c>
      <c r="E151" s="34">
        <f>(Table3[[#This Row],[Spain]]/'Cumulative Cases'!E152)*100</f>
        <v>8.3476997663449168</v>
      </c>
      <c r="F151" s="34">
        <f>(Table3[[#This Row],[USA]]/'Cumulative Cases'!F152)*100</f>
        <v>3.1422923811012331</v>
      </c>
      <c r="G151" s="34">
        <f>(Table3[[#This Row],[France]]/'Cumulative Cases'!G152)*100</f>
        <v>14.51436486518759</v>
      </c>
      <c r="H151" s="34">
        <f>(Table3[[#This Row],[Iran]]/'Cumulative Cases'!H152)*100</f>
        <v>5.7053050985021763</v>
      </c>
      <c r="I151" s="34">
        <f>(Table3[[#This Row],[Germany]]/'Cumulative Cases'!I152)*100</f>
        <v>4.1688164276132493</v>
      </c>
      <c r="J151" s="34"/>
      <c r="K151" s="34">
        <f>(Table3[[#This Row],[UK]]/'Cumulative Cases'!K152)*100</f>
        <v>13.072792042153575</v>
      </c>
      <c r="L151" s="34">
        <f>(Table3[[#This Row],[Canada]]/'Cumulative Cases'!L152)*100</f>
        <v>7.4283031610852133</v>
      </c>
      <c r="M151" s="34">
        <f>(Table3[[#This Row],[India ]]/'Cumulative Cases'!M152)*100</f>
        <v>1.945790022271997</v>
      </c>
      <c r="N151" s="34">
        <f>(Table3[[#This Row],[Japan]]/'Cumulative Cases'!N152)*100</f>
        <v>2.0125646300105631</v>
      </c>
      <c r="O151" s="34"/>
      <c r="P151" s="34">
        <f>(Table3[[#This Row],[Brazil]]/'Cumulative Cases'!P152)*100</f>
        <v>3.2669531618644339</v>
      </c>
      <c r="Q151" s="34">
        <f>(Table3[[#This Row],[Russia]]/'Cumulative Cases'!Q152)*100</f>
        <v>1.6978099806862885</v>
      </c>
      <c r="R151" s="34">
        <f>(Table3[[#This Row],[Turkey]]/'Cumulative Cases'!R152)*100</f>
        <v>2.4037818853524859</v>
      </c>
      <c r="S151" s="22"/>
    </row>
    <row r="152" spans="1:19" x14ac:dyDescent="0.3">
      <c r="A152" s="10">
        <f>(Global!F153/Global!D153)*100</f>
        <v>3.5360637174795135</v>
      </c>
      <c r="B152" s="2">
        <v>44060</v>
      </c>
      <c r="C152" s="34">
        <f>(Table3[[#This Row],[China]]/'Cumulative Cases'!C153)*100</f>
        <v>5.4613381103345864</v>
      </c>
      <c r="D152" s="34">
        <f>(Table3[[#This Row],[Italy]]/'Cumulative Cases'!D153)*100</f>
        <v>13.924125317127853</v>
      </c>
      <c r="E152" s="34">
        <f>(Table3[[#This Row],[Spain]]/'Cumulative Cases'!E153)*100</f>
        <v>7.9775650130053863</v>
      </c>
      <c r="F152" s="34">
        <f>(Table3[[#This Row],[USA]]/'Cumulative Cases'!F153)*100</f>
        <v>3.106679890015887</v>
      </c>
      <c r="G152" s="34">
        <f>(Table3[[#This Row],[France]]/'Cumulative Cases'!G153)*100</f>
        <v>13.91532745176996</v>
      </c>
      <c r="H152" s="34">
        <f>(Table3[[#This Row],[Iran]]/'Cumulative Cases'!H153)*100</f>
        <v>5.7328122738457079</v>
      </c>
      <c r="I152" s="34">
        <f>(Table3[[#This Row],[Germany]]/'Cumulative Cases'!I153)*100</f>
        <v>4.1081668536893536</v>
      </c>
      <c r="J152" s="34"/>
      <c r="K152" s="34">
        <f>(Table3[[#This Row],[UK]]/'Cumulative Cases'!K153)*100</f>
        <v>12.960334840239726</v>
      </c>
      <c r="L152" s="34">
        <f>(Table3[[#This Row],[Canada]]/'Cumulative Cases'!L153)*100</f>
        <v>7.3870983582407153</v>
      </c>
      <c r="M152" s="34">
        <f>(Table3[[#This Row],[India ]]/'Cumulative Cases'!M153)*100</f>
        <v>1.9228192042848768</v>
      </c>
      <c r="N152" s="34">
        <f>(Table3[[#This Row],[Japan]]/'Cumulative Cases'!N153)*100</f>
        <v>1.95226621172415</v>
      </c>
      <c r="O152" s="34"/>
      <c r="P152" s="34">
        <f>(Table3[[#This Row],[Brazil]]/'Cumulative Cases'!P153)*100</f>
        <v>3.2313523778194781</v>
      </c>
      <c r="Q152" s="34">
        <f>(Table3[[#This Row],[Russia]]/'Cumulative Cases'!Q153)*100</f>
        <v>1.6965868854049333</v>
      </c>
      <c r="R152" s="34">
        <f>(Table3[[#This Row],[Turkey]]/'Cumulative Cases'!R153)*100</f>
        <v>2.3962231608164966</v>
      </c>
      <c r="S152" s="22" t="s">
        <v>54</v>
      </c>
    </row>
    <row r="153" spans="1:19" x14ac:dyDescent="0.3">
      <c r="A153" s="10">
        <f>(Global!F154/Global!D154)*100</f>
        <v>3.5251528851763103</v>
      </c>
      <c r="B153" s="2">
        <v>44061</v>
      </c>
      <c r="C153" s="34">
        <f>(Table3[[#This Row],[China]]/'Cumulative Cases'!C154)*100</f>
        <v>5.4600511364305824</v>
      </c>
      <c r="D153" s="34">
        <f>(Table3[[#This Row],[Italy]]/'Cumulative Cases'!D154)*100</f>
        <v>13.904161234075307</v>
      </c>
      <c r="E153" s="34">
        <f>(Table3[[#This Row],[Spain]]/'Cumulative Cases'!E154)*100</f>
        <v>7.8721347845665521</v>
      </c>
      <c r="F153" s="34">
        <f>(Table3[[#This Row],[USA]]/'Cumulative Cases'!F154)*100</f>
        <v>3.0966626830390322</v>
      </c>
      <c r="G153" s="34">
        <f>(Table3[[#This Row],[France]]/'Cumulative Cases'!G154)*100</f>
        <v>13.89318832440725</v>
      </c>
      <c r="H153" s="34">
        <f>(Table3[[#This Row],[Iran]]/'Cumulative Cases'!H154)*100</f>
        <v>5.7418028663015512</v>
      </c>
      <c r="I153" s="34">
        <f>(Table3[[#This Row],[Germany]]/'Cumulative Cases'!I154)*100</f>
        <v>4.0901421817606636</v>
      </c>
      <c r="J153" s="34"/>
      <c r="K153" s="34">
        <f>(Table3[[#This Row],[UK]]/'Cumulative Cases'!K154)*100</f>
        <v>12.920015236382485</v>
      </c>
      <c r="L153" s="34">
        <f>(Table3[[#This Row],[Canada]]/'Cumulative Cases'!L154)*100</f>
        <v>7.3507389804023697</v>
      </c>
      <c r="M153" s="34">
        <f>(Table3[[#This Row],[India ]]/'Cumulative Cases'!M154)*100</f>
        <v>1.9200884797234572</v>
      </c>
      <c r="N153" s="34">
        <f>(Table3[[#This Row],[Japan]]/'Cumulative Cases'!N154)*100</f>
        <v>1.9644495214358653</v>
      </c>
      <c r="O153" s="34"/>
      <c r="P153" s="34">
        <f>(Table3[[#This Row],[Brazil]]/'Cumulative Cases'!P154)*100</f>
        <v>3.230639547935247</v>
      </c>
      <c r="Q153" s="34">
        <f>(Table3[[#This Row],[Russia]]/'Cumulative Cases'!Q154)*100</f>
        <v>1.7021039300026919</v>
      </c>
      <c r="R153" s="34">
        <f>(Table3[[#This Row],[Turkey]]/'Cumulative Cases'!R154)*100</f>
        <v>2.3932115174302115</v>
      </c>
      <c r="S153" s="22"/>
    </row>
    <row r="154" spans="1:19" x14ac:dyDescent="0.3">
      <c r="A154" s="10">
        <f>(Global!F155/Global!D155)*100</f>
        <v>3.5104102122839467</v>
      </c>
      <c r="B154" s="2">
        <v>44062</v>
      </c>
      <c r="C154" s="34">
        <f>(Table3[[#This Row],[China]]/'Cumulative Cases'!C155)*100</f>
        <v>5.4589576854207902</v>
      </c>
      <c r="D154" s="34">
        <f>(Table3[[#This Row],[Italy]]/'Cumulative Cases'!D155)*100</f>
        <v>13.871935693635958</v>
      </c>
      <c r="E154" s="34">
        <f>(Table3[[#This Row],[Spain]]/'Cumulative Cases'!E155)*100</f>
        <v>7.7647782088996866</v>
      </c>
      <c r="F154" s="34">
        <f>(Table3[[#This Row],[USA]]/'Cumulative Cases'!F155)*100</f>
        <v>3.0965186153140598</v>
      </c>
      <c r="G154" s="34">
        <f>(Table3[[#This Row],[France]]/'Cumulative Cases'!G155)*100</f>
        <v>13.531191816675037</v>
      </c>
      <c r="H154" s="34">
        <f>(Table3[[#This Row],[Iran]]/'Cumulative Cases'!H155)*100</f>
        <v>5.7454200794224031</v>
      </c>
      <c r="I154" s="34">
        <f>(Table3[[#This Row],[Germany]]/'Cumulative Cases'!I155)*100</f>
        <v>4.0811499750348199</v>
      </c>
      <c r="J154" s="34"/>
      <c r="K154" s="34">
        <f>(Table3[[#This Row],[UK]]/'Cumulative Cases'!K155)*100</f>
        <v>12.892325707416427</v>
      </c>
      <c r="L154" s="34">
        <f>(Table3[[#This Row],[Canada]]/'Cumulative Cases'!L155)*100</f>
        <v>7.335328127407335</v>
      </c>
      <c r="M154" s="34">
        <f>(Table3[[#This Row],[India ]]/'Cumulative Cases'!M155)*100</f>
        <v>1.9039595559790419</v>
      </c>
      <c r="N154" s="34">
        <f>(Table3[[#This Row],[Japan]]/'Cumulative Cases'!N155)*100</f>
        <v>1.9524877650897228</v>
      </c>
      <c r="O154" s="34"/>
      <c r="P154" s="34">
        <f>(Table3[[#This Row],[Brazil]]/'Cumulative Cases'!P155)*100</f>
        <v>3.2229706761185217</v>
      </c>
      <c r="Q154" s="34">
        <f>(Table3[[#This Row],[Russia]]/'Cumulative Cases'!Q155)*100</f>
        <v>1.7058190310469945</v>
      </c>
      <c r="R154" s="34">
        <f>(Table3[[#This Row],[Turkey]]/'Cumulative Cases'!R155)*100</f>
        <v>2.385938018553345</v>
      </c>
      <c r="S154" s="34"/>
    </row>
    <row r="155" spans="1:19" x14ac:dyDescent="0.3">
      <c r="A155" s="10">
        <f>(Global!F156/Global!D156)*100</f>
        <v>3.4951398705620473</v>
      </c>
      <c r="B155" s="2">
        <v>44063</v>
      </c>
      <c r="C155" s="34">
        <f>(Table3[[#This Row],[China]]/'Cumulative Cases'!C156)*100</f>
        <v>5.4581218124639284</v>
      </c>
      <c r="D155" s="34">
        <f>(Table3[[#This Row],[Italy]]/'Cumulative Cases'!D156)*100</f>
        <v>13.828512082085561</v>
      </c>
      <c r="E155" s="34">
        <f>(Table3[[#This Row],[Spain]]/'Cumulative Cases'!E156)*100</f>
        <v>7.6243827830201161</v>
      </c>
      <c r="F155" s="34">
        <f>(Table3[[#This Row],[USA]]/'Cumulative Cases'!F156)*100</f>
        <v>3.0908431090493327</v>
      </c>
      <c r="G155" s="34">
        <f>(Table3[[#This Row],[France]]/'Cumulative Cases'!G156)*100</f>
        <v>13.262899562254693</v>
      </c>
      <c r="H155" s="34">
        <f>(Table3[[#This Row],[Iran]]/'Cumulative Cases'!H156)*100</f>
        <v>5.7477067603061061</v>
      </c>
      <c r="I155" s="34">
        <f>(Table3[[#This Row],[Germany]]/'Cumulative Cases'!I156)*100</f>
        <v>4.0522109286769181</v>
      </c>
      <c r="J155" s="34"/>
      <c r="K155" s="34">
        <f>(Table3[[#This Row],[UK]]/'Cumulative Cases'!K156)*100</f>
        <v>12.846903313888545</v>
      </c>
      <c r="L155" s="34">
        <f>(Table3[[#This Row],[Canada]]/'Cumulative Cases'!L156)*100</f>
        <v>7.3196768376019987</v>
      </c>
      <c r="M155" s="34">
        <f>(Table3[[#This Row],[India ]]/'Cumulative Cases'!M156)*100</f>
        <v>1.8928149747623524</v>
      </c>
      <c r="N155" s="34">
        <f>(Table3[[#This Row],[Japan]]/'Cumulative Cases'!N156)*100</f>
        <v>1.932270584511852</v>
      </c>
      <c r="O155" s="34"/>
      <c r="P155" s="34">
        <f>(Table3[[#This Row],[Brazil]]/'Cumulative Cases'!P156)*100</f>
        <v>3.2111354014401892</v>
      </c>
      <c r="Q155" s="34">
        <f>(Table3[[#This Row],[Russia]]/'Cumulative Cases'!Q156)*100</f>
        <v>1.7088310657187196</v>
      </c>
      <c r="R155" s="34">
        <f>(Table3[[#This Row],[Turkey]]/'Cumulative Cases'!R156)*100</f>
        <v>2.3801665880873801</v>
      </c>
      <c r="S155" s="34"/>
    </row>
    <row r="156" spans="1:19" x14ac:dyDescent="0.3">
      <c r="A156" s="10">
        <f>(Global!F157/Global!D157)*100</f>
        <v>3.4796446723587717</v>
      </c>
      <c r="B156" s="2">
        <v>44064</v>
      </c>
      <c r="C156" s="34">
        <f>(Table3[[#This Row],[China]]/'Cumulative Cases'!C157)*100</f>
        <v>5.4570933970818567</v>
      </c>
      <c r="D156" s="34">
        <f>(Table3[[#This Row],[Italy]]/'Cumulative Cases'!D157)*100</f>
        <v>13.781339349969851</v>
      </c>
      <c r="E156" s="34">
        <f>(Table3[[#This Row],[Spain]]/'Cumulative Cases'!E157)*100</f>
        <v>7.4699394385241442</v>
      </c>
      <c r="F156" s="34">
        <f>(Table3[[#This Row],[USA]]/'Cumulative Cases'!F157)*100</f>
        <v>3.0831201733287008</v>
      </c>
      <c r="G156" s="34">
        <f>(Table3[[#This Row],[France]]/'Cumulative Cases'!G157)*100</f>
        <v>13.013225255972696</v>
      </c>
      <c r="H156" s="34">
        <f>(Table3[[#This Row],[Iran]]/'Cumulative Cases'!H157)*100</f>
        <v>5.7435365482405203</v>
      </c>
      <c r="I156" s="34">
        <f>(Table3[[#This Row],[Germany]]/'Cumulative Cases'!I157)*100</f>
        <v>4.0328958456678343</v>
      </c>
      <c r="J156" s="34"/>
      <c r="K156" s="34">
        <f>(Table3[[#This Row],[UK]]/'Cumulative Cases'!K157)*100</f>
        <v>12.806475458765965</v>
      </c>
      <c r="L156" s="34">
        <f>(Table3[[#This Row],[Canada]]/'Cumulative Cases'!L157)*100</f>
        <v>7.3006228897896026</v>
      </c>
      <c r="M156" s="34">
        <f>(Table3[[#This Row],[India ]]/'Cumulative Cases'!M157)*100</f>
        <v>1.8814461171475338</v>
      </c>
      <c r="N156" s="34">
        <f>(Table3[[#This Row],[Japan]]/'Cumulative Cases'!N157)*100</f>
        <v>1.9241476435332263</v>
      </c>
      <c r="O156" s="34"/>
      <c r="P156" s="34">
        <f>(Table3[[#This Row],[Brazil]]/'Cumulative Cases'!P157)*100</f>
        <v>3.2071946824387658</v>
      </c>
      <c r="Q156" s="34">
        <f>(Table3[[#This Row],[Russia]]/'Cumulative Cases'!Q157)*100</f>
        <v>1.7095470212550263</v>
      </c>
      <c r="R156" s="34">
        <f>(Table3[[#This Row],[Turkey]]/'Cumulative Cases'!R157)*100</f>
        <v>2.3801665880873801</v>
      </c>
      <c r="S156" s="21"/>
    </row>
    <row r="157" spans="1:19" x14ac:dyDescent="0.3">
      <c r="A157" s="10">
        <f>(Global!F158/Global!D158)*100</f>
        <v>3.4707743597068683</v>
      </c>
      <c r="B157" s="2">
        <v>44065</v>
      </c>
      <c r="C157" s="34">
        <f>(Table3[[#This Row],[China]]/'Cumulative Cases'!C158)*100</f>
        <v>5.4556799585584947</v>
      </c>
      <c r="D157" s="34">
        <f>(Table3[[#This Row],[Italy]]/'Cumulative Cases'!D158)*100</f>
        <v>13.725323085505314</v>
      </c>
      <c r="E157" s="34">
        <f>(Table3[[#This Row],[Spain]]/'Cumulative Cases'!E158)*100</f>
        <v>7.4699394385241442</v>
      </c>
      <c r="F157" s="34">
        <f>(Table3[[#This Row],[USA]]/'Cumulative Cases'!F158)*100</f>
        <v>3.0882040353330686</v>
      </c>
      <c r="G157" s="34">
        <f>(Table3[[#This Row],[France]]/'Cumulative Cases'!G158)*100</f>
        <v>13.013225255972696</v>
      </c>
      <c r="H157" s="34">
        <f>(Table3[[#This Row],[Iran]]/'Cumulative Cases'!H158)*100</f>
        <v>5.7462050718625974</v>
      </c>
      <c r="I157" s="34">
        <f>(Table3[[#This Row],[Germany]]/'Cumulative Cases'!I158)*100</f>
        <v>3.9997771711882346</v>
      </c>
      <c r="J157" s="34"/>
      <c r="K157" s="34">
        <f>(Table3[[#This Row],[UK]]/'Cumulative Cases'!K158)*100</f>
        <v>12.761205295116158</v>
      </c>
      <c r="L157" s="34">
        <f>(Table3[[#This Row],[Canada]]/'Cumulative Cases'!L158)*100</f>
        <v>7.2809728297949201</v>
      </c>
      <c r="M157" s="34">
        <f>(Table3[[#This Row],[India ]]/'Cumulative Cases'!M158)*100</f>
        <v>1.8680443452624547</v>
      </c>
      <c r="N157" s="34">
        <f>(Table3[[#This Row],[Japan]]/'Cumulative Cases'!N158)*100</f>
        <v>1.9034264900235309</v>
      </c>
      <c r="O157" s="34"/>
      <c r="P157" s="34">
        <f>(Table3[[#This Row],[Brazil]]/'Cumulative Cases'!P158)*100</f>
        <v>3.2072664710335124</v>
      </c>
      <c r="Q157" s="34">
        <f>(Table3[[#This Row],[Russia]]/'Cumulative Cases'!Q158)*100</f>
        <v>1.7134206747158571</v>
      </c>
      <c r="R157" s="34">
        <f>(Table3[[#This Row],[Turkey]]/'Cumulative Cases'!R158)*100</f>
        <v>2.3740234678950483</v>
      </c>
      <c r="S157" s="21"/>
    </row>
    <row r="158" spans="1:19" x14ac:dyDescent="0.3">
      <c r="A158" s="10">
        <f>(Global!F159/Global!D159)*100</f>
        <v>3.459457498733097</v>
      </c>
      <c r="B158" s="2">
        <v>44066</v>
      </c>
      <c r="C158" s="34">
        <f>(Table3[[#This Row],[China]]/'Cumulative Cases'!C159)*100</f>
        <v>5.4549093006556717</v>
      </c>
      <c r="D158" s="34">
        <f>(Table3[[#This Row],[Italy]]/'Cumulative Cases'!D159)*100</f>
        <v>13.664038250207252</v>
      </c>
      <c r="E158" s="34">
        <f>(Table3[[#This Row],[Spain]]/'Cumulative Cases'!E159)*100</f>
        <v>7.4699394385241442</v>
      </c>
      <c r="F158" s="34">
        <f>(Table3[[#This Row],[USA]]/'Cumulative Cases'!F159)*100</f>
        <v>3.0826007119336074</v>
      </c>
      <c r="G158" s="34">
        <f>(Table3[[#This Row],[France]]/'Cumulative Cases'!G159)*100</f>
        <v>12.820060335627431</v>
      </c>
      <c r="H158" s="34">
        <f>(Table3[[#This Row],[Iran]]/'Cumulative Cases'!H159)*100</f>
        <v>5.751661303130355</v>
      </c>
      <c r="I158" s="34">
        <f>(Table3[[#This Row],[Germany]]/'Cumulative Cases'!I159)*100</f>
        <v>4.0028990355131846</v>
      </c>
      <c r="J158" s="34"/>
      <c r="K158" s="34">
        <f>(Table3[[#This Row],[UK]]/'Cumulative Cases'!K159)*100</f>
        <v>12.722253271998083</v>
      </c>
      <c r="L158" s="34">
        <f>(Table3[[#This Row],[Canada]]/'Cumulative Cases'!L159)*100</f>
        <v>7.2681824736816809</v>
      </c>
      <c r="M158" s="34">
        <f>(Table3[[#This Row],[India ]]/'Cumulative Cases'!M159)*100</f>
        <v>1.8588968028714978</v>
      </c>
      <c r="N158" s="34">
        <f>(Table3[[#This Row],[Japan]]/'Cumulative Cases'!N159)*100</f>
        <v>1.8951760602634136</v>
      </c>
      <c r="O158" s="34"/>
      <c r="P158" s="34">
        <f>(Table3[[#This Row],[Brazil]]/'Cumulative Cases'!P159)*100</f>
        <v>3.189427199671365</v>
      </c>
      <c r="Q158" s="34">
        <f>(Table3[[#This Row],[Russia]]/'Cumulative Cases'!Q159)*100</f>
        <v>1.7123613403306406</v>
      </c>
      <c r="R158" s="34">
        <f>(Table3[[#This Row],[Turkey]]/'Cumulative Cases'!R159)*100</f>
        <v>2.3740234678950483</v>
      </c>
      <c r="S158" s="21"/>
    </row>
    <row r="159" spans="1:19" x14ac:dyDescent="0.3">
      <c r="A159" s="10">
        <f>(Global!F160/Global!D160)*100</f>
        <v>3.4412896219459768</v>
      </c>
      <c r="B159" s="2">
        <v>44067</v>
      </c>
      <c r="C159" s="34">
        <f>(Table3[[#This Row],[China]]/'Cumulative Cases'!C160)*100</f>
        <v>5.4538820954017444</v>
      </c>
      <c r="D159" s="34">
        <f>(Table3[[#This Row],[Italy]]/'Cumulative Cases'!D160)*100</f>
        <v>13.615548333064412</v>
      </c>
      <c r="E159" s="34">
        <f>(Table3[[#This Row],[Spain]]/'Cumulative Cases'!E160)*100</f>
        <v>7.1212225850689137</v>
      </c>
      <c r="F159" s="34">
        <f>(Table3[[#This Row],[USA]]/'Cumulative Cases'!F160)*100</f>
        <v>3.0698902484680106</v>
      </c>
      <c r="G159" s="34">
        <f>(Table3[[#This Row],[France]]/'Cumulative Cases'!G160)*100</f>
        <v>12.562011370981354</v>
      </c>
      <c r="H159" s="34">
        <f>(Table3[[#This Row],[Iran]]/'Cumulative Cases'!H160)*100</f>
        <v>5.752734320919286</v>
      </c>
      <c r="I159" s="34">
        <f>(Table3[[#This Row],[Germany]]/'Cumulative Cases'!I160)*100</f>
        <v>3.9636022561847728</v>
      </c>
      <c r="J159" s="34"/>
      <c r="K159" s="34">
        <f>(Table3[[#This Row],[UK]]/'Cumulative Cases'!K160)*100</f>
        <v>12.685616660645287</v>
      </c>
      <c r="L159" s="34">
        <f>(Table3[[#This Row],[Canada]]/'Cumulative Cases'!L160)*100</f>
        <v>7.2583933668614931</v>
      </c>
      <c r="M159" s="34">
        <f>(Table3[[#This Row],[India ]]/'Cumulative Cases'!M160)*100</f>
        <v>1.8505531822118479</v>
      </c>
      <c r="N159" s="34">
        <f>(Table3[[#This Row],[Japan]]/'Cumulative Cases'!N160)*100</f>
        <v>1.9009544276594399</v>
      </c>
      <c r="O159" s="34"/>
      <c r="P159" s="34">
        <f>(Table3[[#This Row],[Brazil]]/'Cumulative Cases'!P160)*100</f>
        <v>3.1829979785250524</v>
      </c>
      <c r="Q159" s="34">
        <f>(Table3[[#This Row],[Russia]]/'Cumulative Cases'!Q160)*100</f>
        <v>1.7106728806137954</v>
      </c>
      <c r="R159" s="34">
        <f>(Table3[[#This Row],[Turkey]]/'Cumulative Cases'!R160)*100</f>
        <v>2.3701931082017742</v>
      </c>
      <c r="S159" s="21"/>
    </row>
    <row r="160" spans="1:19" x14ac:dyDescent="0.3">
      <c r="A160" s="10">
        <f>(Global!F161/Global!D161)*100</f>
        <v>3.4298080148139038</v>
      </c>
      <c r="B160" s="2">
        <v>44068</v>
      </c>
      <c r="C160" s="34">
        <f>(Table3[[#This Row],[China]]/'Cumulative Cases'!C161)*100</f>
        <v>5.4529836081006344</v>
      </c>
      <c r="D160" s="34">
        <f>(Table3[[#This Row],[Italy]]/'Cumulative Cases'!D161)*100</f>
        <v>13.571412162006938</v>
      </c>
      <c r="E160" s="34">
        <f>(Table3[[#This Row],[Spain]]/'Cumulative Cases'!E161)*100</f>
        <v>7.0109779834348558</v>
      </c>
      <c r="F160" s="34">
        <f>(Table3[[#This Row],[USA]]/'Cumulative Cases'!F161)*100</f>
        <v>3.0631718753613026</v>
      </c>
      <c r="G160" s="34">
        <f>(Table3[[#This Row],[France]]/'Cumulative Cases'!G161)*100</f>
        <v>12.467837976916856</v>
      </c>
      <c r="H160" s="34">
        <f>(Table3[[#This Row],[Iran]]/'Cumulative Cases'!H161)*100</f>
        <v>5.7520991405288928</v>
      </c>
      <c r="I160" s="34">
        <f>(Table3[[#This Row],[Germany]]/'Cumulative Cases'!I161)*100</f>
        <v>3.9458688256101575</v>
      </c>
      <c r="J160" s="34"/>
      <c r="K160" s="34">
        <f>(Table3[[#This Row],[UK]]/'Cumulative Cases'!K161)*100</f>
        <v>12.644677514810951</v>
      </c>
      <c r="L160" s="34">
        <f>(Table3[[#This Row],[Canada]]/'Cumulative Cases'!L161)*100</f>
        <v>7.2220014307288762</v>
      </c>
      <c r="M160" s="34">
        <f>(Table3[[#This Row],[India ]]/'Cumulative Cases'!M161)*100</f>
        <v>1.8459189094169957</v>
      </c>
      <c r="N160" s="34">
        <f>(Table3[[#This Row],[Japan]]/'Cumulative Cases'!N161)*100</f>
        <v>1.9015030780288118</v>
      </c>
      <c r="O160" s="34"/>
      <c r="P160" s="34">
        <f>(Table3[[#This Row],[Brazil]]/'Cumulative Cases'!P161)*100</f>
        <v>3.1804369821298084</v>
      </c>
      <c r="Q160" s="34">
        <f>(Table3[[#This Row],[Russia]]/'Cumulative Cases'!Q161)*100</f>
        <v>1.7147783715194438</v>
      </c>
      <c r="R160" s="34">
        <f>(Table3[[#This Row],[Turkey]]/'Cumulative Cases'!R161)*100</f>
        <v>2.3595488410912959</v>
      </c>
      <c r="S160" s="21"/>
    </row>
    <row r="161" spans="1:19" x14ac:dyDescent="0.3">
      <c r="A161" s="10">
        <f>(Global!F162/Global!D162)*100</f>
        <v>3.4196528496376359</v>
      </c>
      <c r="B161" s="2">
        <v>44069</v>
      </c>
      <c r="C161" s="34">
        <f>(Table3[[#This Row],[China]]/'Cumulative Cases'!C162)*100</f>
        <v>5.4520212715892509</v>
      </c>
      <c r="D161" s="34">
        <f>(Table3[[#This Row],[Italy]]/'Cumulative Cases'!D162)*100</f>
        <v>13.505751504532643</v>
      </c>
      <c r="E161" s="34">
        <f>(Table3[[#This Row],[Spain]]/'Cumulative Cases'!E162)*100</f>
        <v>6.9003379786542309</v>
      </c>
      <c r="F161" s="34">
        <f>(Table3[[#This Row],[USA]]/'Cumulative Cases'!F162)*100</f>
        <v>3.0641140815616015</v>
      </c>
      <c r="G161" s="34">
        <f>(Table3[[#This Row],[France]]/'Cumulative Cases'!G162)*100</f>
        <v>12.308287462020164</v>
      </c>
      <c r="H161" s="34">
        <f>(Table3[[#This Row],[Iran]]/'Cumulative Cases'!H162)*100</f>
        <v>5.7493585991477163</v>
      </c>
      <c r="I161" s="34">
        <f>(Table3[[#This Row],[Germany]]/'Cumulative Cases'!I162)*100</f>
        <v>3.9256328383634527</v>
      </c>
      <c r="J161" s="34"/>
      <c r="K161" s="34">
        <f>(Table3[[#This Row],[UK]]/'Cumulative Cases'!K162)*100</f>
        <v>12.644677514810951</v>
      </c>
      <c r="L161" s="34">
        <f>(Table3[[#This Row],[Canada]]/'Cumulative Cases'!L162)*100</f>
        <v>7.2126101684158757</v>
      </c>
      <c r="M161" s="34">
        <f>(Table3[[#This Row],[India ]]/'Cumulative Cases'!M162)*100</f>
        <v>1.8334639323281314</v>
      </c>
      <c r="N161" s="34">
        <f>(Table3[[#This Row],[Japan]]/'Cumulative Cases'!N162)*100</f>
        <v>1.8951066190065327</v>
      </c>
      <c r="O161" s="34"/>
      <c r="P161" s="34">
        <f>(Table3[[#This Row],[Brazil]]/'Cumulative Cases'!P162)*100</f>
        <v>3.1755874744517305</v>
      </c>
      <c r="Q161" s="34">
        <f>(Table3[[#This Row],[Russia]]/'Cumulative Cases'!Q162)*100</f>
        <v>1.7183645511991883</v>
      </c>
      <c r="R161" s="34">
        <f>(Table3[[#This Row],[Turkey]]/'Cumulative Cases'!R162)*100</f>
        <v>2.3553657616749266</v>
      </c>
      <c r="S161" s="21"/>
    </row>
    <row r="162" spans="1:19" x14ac:dyDescent="0.3">
      <c r="A162" s="10">
        <f>(Global!F163/Global!D163)*100</f>
        <v>3.4038221029347713</v>
      </c>
      <c r="B162" s="2">
        <v>44070</v>
      </c>
      <c r="C162" s="34">
        <f>(Table3[[#This Row],[China]]/'Cumulative Cases'!C163)*100</f>
        <v>5.4515081643216794</v>
      </c>
      <c r="D162" s="34">
        <f>(Table3[[#This Row],[Italy]]/'Cumulative Cases'!D163)*100</f>
        <v>13.435550049441369</v>
      </c>
      <c r="E162" s="34">
        <f>(Table3[[#This Row],[Spain]]/'Cumulative Cases'!E163)*100</f>
        <v>6.7509959092634118</v>
      </c>
      <c r="F162" s="34">
        <f>(Table3[[#This Row],[USA]]/'Cumulative Cases'!F163)*100</f>
        <v>3.0579227128700466</v>
      </c>
      <c r="G162" s="34">
        <f>(Table3[[#This Row],[France]]/'Cumulative Cases'!G163)*100</f>
        <v>12.044781475391089</v>
      </c>
      <c r="H162" s="34">
        <f>(Table3[[#This Row],[Iran]]/'Cumulative Cases'!H163)*100</f>
        <v>5.7469358013681502</v>
      </c>
      <c r="I162" s="34">
        <f>(Table3[[#This Row],[Germany]]/'Cumulative Cases'!I163)*100</f>
        <v>3.9013740636118963</v>
      </c>
      <c r="J162" s="34"/>
      <c r="K162" s="34">
        <f>(Table3[[#This Row],[UK]]/'Cumulative Cases'!K163)*100</f>
        <v>12.554787388609064</v>
      </c>
      <c r="L162" s="34">
        <f>(Table3[[#This Row],[Canada]]/'Cumulative Cases'!L163)*100</f>
        <v>7.1838036732308961</v>
      </c>
      <c r="M162" s="34">
        <f>(Table3[[#This Row],[India ]]/'Cumulative Cases'!M163)*100</f>
        <v>1.8235431169267378</v>
      </c>
      <c r="N162" s="34">
        <f>(Table3[[#This Row],[Japan]]/'Cumulative Cases'!N163)*100</f>
        <v>1.8869072055223586</v>
      </c>
      <c r="O162" s="34"/>
      <c r="P162" s="34">
        <f>(Table3[[#This Row],[Brazil]]/'Cumulative Cases'!P163)*100</f>
        <v>3.1625651095061889</v>
      </c>
      <c r="Q162" s="34">
        <f>(Table3[[#This Row],[Russia]]/'Cumulative Cases'!Q163)*100</f>
        <v>1.7224695974480717</v>
      </c>
      <c r="R162" s="34">
        <f>(Table3[[#This Row],[Turkey]]/'Cumulative Cases'!R163)*100</f>
        <v>2.3519117569072492</v>
      </c>
      <c r="S162" s="21"/>
    </row>
    <row r="163" spans="1:19" x14ac:dyDescent="0.3">
      <c r="A163" s="10">
        <f>(Global!F164/Global!D164)*100</f>
        <v>3.3904813002620724</v>
      </c>
      <c r="B163" s="2">
        <v>44071</v>
      </c>
      <c r="C163" s="34">
        <f>(Table3[[#This Row],[China]]/'Cumulative Cases'!C164)*100</f>
        <v>5.4509310340771409</v>
      </c>
      <c r="D163" s="34">
        <f>(Table3[[#This Row],[Italy]]/'Cumulative Cases'!D164)*100</f>
        <v>13.365032836113318</v>
      </c>
      <c r="E163" s="34">
        <f>(Table3[[#This Row],[Spain]]/'Cumulative Cases'!E164)*100</f>
        <v>6.604125785934448</v>
      </c>
      <c r="F163" s="34">
        <f>(Table3[[#This Row],[USA]]/'Cumulative Cases'!F164)*100</f>
        <v>3.0550771474045768</v>
      </c>
      <c r="G163" s="34">
        <f>(Table3[[#This Row],[France]]/'Cumulative Cases'!G164)*100</f>
        <v>11.77367557701638</v>
      </c>
      <c r="H163" s="34">
        <f>(Table3[[#This Row],[Iran]]/'Cumulative Cases'!H164)*100</f>
        <v>5.7443547231631396</v>
      </c>
      <c r="I163" s="34">
        <f>(Table3[[#This Row],[Germany]]/'Cumulative Cases'!I164)*100</f>
        <v>3.8761775467293589</v>
      </c>
      <c r="J163" s="34"/>
      <c r="K163" s="34">
        <f>(Table3[[#This Row],[UK]]/'Cumulative Cases'!K164)*100</f>
        <v>12.509196608411429</v>
      </c>
      <c r="L163" s="34">
        <f>(Table3[[#This Row],[Canada]]/'Cumulative Cases'!L164)*100</f>
        <v>7.1732915390128449</v>
      </c>
      <c r="M163" s="34">
        <f>(Table3[[#This Row],[India ]]/'Cumulative Cases'!M164)*100</f>
        <v>1.8139494369878075</v>
      </c>
      <c r="N163" s="34">
        <f>(Table3[[#This Row],[Japan]]/'Cumulative Cases'!N164)*100</f>
        <v>1.8920865468295172</v>
      </c>
      <c r="O163" s="34"/>
      <c r="P163" s="34">
        <f>(Table3[[#This Row],[Brazil]]/'Cumulative Cases'!P164)*100</f>
        <v>3.1537167915249227</v>
      </c>
      <c r="Q163" s="34">
        <f>(Table3[[#This Row],[Russia]]/'Cumulative Cases'!Q164)*100</f>
        <v>1.7252053998092625</v>
      </c>
      <c r="R163" s="34">
        <f>(Table3[[#This Row],[Turkey]]/'Cumulative Cases'!R164)*100</f>
        <v>2.352032841835678</v>
      </c>
      <c r="S163" s="21"/>
    </row>
    <row r="164" spans="1:19" x14ac:dyDescent="0.3">
      <c r="A164" s="10">
        <f>(Global!F165/Global!D165)*100</f>
        <v>3.3749308968583684</v>
      </c>
      <c r="B164" s="2">
        <v>44072</v>
      </c>
      <c r="C164" s="34">
        <f>(Table3[[#This Row],[China]]/'Cumulative Cases'!C165)*100</f>
        <v>5.4503540260167957</v>
      </c>
      <c r="D164" s="34">
        <f>(Table3[[#This Row],[Italy]]/'Cumulative Cases'!D165)*100</f>
        <v>13.293086455838981</v>
      </c>
      <c r="E164" s="34">
        <f>(Table3[[#This Row],[Spain]]/'Cumulative Cases'!E165)*100</f>
        <v>6.604125785934448</v>
      </c>
      <c r="F164" s="34">
        <f>(Table3[[#This Row],[USA]]/'Cumulative Cases'!F165)*100</f>
        <v>3.0472916669391985</v>
      </c>
      <c r="G164" s="34">
        <f>(Table3[[#This Row],[France]]/'Cumulative Cases'!G165)*100</f>
        <v>11.22885553883976</v>
      </c>
      <c r="H164" s="34">
        <f>(Table3[[#This Row],[Iran]]/'Cumulative Cases'!H165)*100</f>
        <v>5.7445080362329755</v>
      </c>
      <c r="I164" s="34">
        <f>(Table3[[#This Row],[Germany]]/'Cumulative Cases'!I165)*100</f>
        <v>3.8628538440921178</v>
      </c>
      <c r="J164" s="34"/>
      <c r="K164" s="34">
        <f>(Table3[[#This Row],[UK]]/'Cumulative Cases'!K165)*100</f>
        <v>12.471149685050728</v>
      </c>
      <c r="L164" s="34">
        <f>(Table3[[#This Row],[Canada]]/'Cumulative Cases'!L165)*100</f>
        <v>7.1410660272383906</v>
      </c>
      <c r="M164" s="34">
        <f>(Table3[[#This Row],[India ]]/'Cumulative Cases'!M165)*100</f>
        <v>1.7990997255302348</v>
      </c>
      <c r="N164" s="34">
        <f>(Table3[[#This Row],[Japan]]/'Cumulative Cases'!N165)*100</f>
        <v>1.8847795163584635</v>
      </c>
      <c r="O164" s="34"/>
      <c r="P164" s="34">
        <f>(Table3[[#This Row],[Brazil]]/'Cumulative Cases'!P165)*100</f>
        <v>3.1427750736630866</v>
      </c>
      <c r="Q164" s="34">
        <f>(Table3[[#This Row],[Russia]]/'Cumulative Cases'!Q165)*100</f>
        <v>1.7278194664615272</v>
      </c>
      <c r="R164" s="34">
        <f>(Table3[[#This Row],[Turkey]]/'Cumulative Cases'!R165)*100</f>
        <v>2.3529940388820658</v>
      </c>
      <c r="S164" s="21"/>
    </row>
    <row r="165" spans="1:19" x14ac:dyDescent="0.3">
      <c r="A165" s="10">
        <f>(Global!F166/Global!D166)*100</f>
        <v>3.3633729859177959</v>
      </c>
      <c r="B165" s="2">
        <v>44073</v>
      </c>
      <c r="C165" s="34">
        <f>(Table3[[#This Row],[China]]/'Cumulative Cases'!C166)*100</f>
        <v>5.4497771401018458</v>
      </c>
      <c r="D165" s="34">
        <f>(Table3[[#This Row],[Italy]]/'Cumulative Cases'!D166)*100</f>
        <v>13.226927350140558</v>
      </c>
      <c r="E165" s="34">
        <f>(Table3[[#This Row],[Spain]]/'Cumulative Cases'!E166)*100</f>
        <v>6.604125785934448</v>
      </c>
      <c r="F165" s="34">
        <f>(Table3[[#This Row],[USA]]/'Cumulative Cases'!F166)*100</f>
        <v>3.0418224344310807</v>
      </c>
      <c r="G165" s="34">
        <f>(Table3[[#This Row],[France]]/'Cumulative Cases'!G166)*100</f>
        <v>11.22885553883976</v>
      </c>
      <c r="H165" s="34">
        <f>(Table3[[#This Row],[Iran]]/'Cumulative Cases'!H166)*100</f>
        <v>5.7451080118853231</v>
      </c>
      <c r="I165" s="34">
        <f>(Table3[[#This Row],[Germany]]/'Cumulative Cases'!I166)*100</f>
        <v>3.8552392240137614</v>
      </c>
      <c r="J165" s="34"/>
      <c r="K165" s="34">
        <f>(Table3[[#This Row],[UK]]/'Cumulative Cases'!K166)*100</f>
        <v>12.407502085407529</v>
      </c>
      <c r="L165" s="34">
        <f>(Table3[[#This Row],[Canada]]/'Cumulative Cases'!L166)*100</f>
        <v>7.132069270437988</v>
      </c>
      <c r="M165" s="34">
        <f>(Table3[[#This Row],[India ]]/'Cumulative Cases'!M166)*100</f>
        <v>1.787270024397327</v>
      </c>
      <c r="N165" s="34">
        <f>(Table3[[#This Row],[Japan]]/'Cumulative Cases'!N166)*100</f>
        <v>1.8887322288802726</v>
      </c>
      <c r="O165" s="34"/>
      <c r="P165" s="34">
        <f>(Table3[[#This Row],[Brazil]]/'Cumulative Cases'!P166)*100</f>
        <v>3.1322874005872166</v>
      </c>
      <c r="Q165" s="34">
        <f>(Table3[[#This Row],[Russia]]/'Cumulative Cases'!Q166)*100</f>
        <v>1.7259972978594926</v>
      </c>
      <c r="R165" s="34">
        <f>(Table3[[#This Row],[Turkey]]/'Cumulative Cases'!R166)*100</f>
        <v>2.3529940388820658</v>
      </c>
      <c r="S165" s="21"/>
    </row>
    <row r="166" spans="1:19" x14ac:dyDescent="0.3">
      <c r="A166" s="10">
        <f>(Global!F167/Global!D167)*100</f>
        <v>3.3453144453703252</v>
      </c>
      <c r="B166" s="2">
        <v>44074</v>
      </c>
      <c r="C166" s="34">
        <f>(Table3[[#This Row],[China]]/'Cumulative Cases'!C167)*100</f>
        <v>5.448687799830684</v>
      </c>
      <c r="D166" s="34">
        <f>(Table3[[#This Row],[Italy]]/'Cumulative Cases'!D167)*100</f>
        <v>13.180220939475658</v>
      </c>
      <c r="E166" s="34">
        <f>(Table3[[#This Row],[Spain]]/'Cumulative Cases'!E167)*100</f>
        <v>6.2857291005016664</v>
      </c>
      <c r="F166" s="34">
        <f>(Table3[[#This Row],[USA]]/'Cumulative Cases'!F167)*100</f>
        <v>3.0289038005865807</v>
      </c>
      <c r="G166" s="34">
        <f>(Table3[[#This Row],[France]]/'Cumulative Cases'!G167)*100</f>
        <v>11.011610294197013</v>
      </c>
      <c r="H166" s="34">
        <f>(Table3[[#This Row],[Iran]]/'Cumulative Cases'!H167)*100</f>
        <v>5.7490165559736894</v>
      </c>
      <c r="I166" s="34">
        <f>(Table3[[#This Row],[Germany]]/'Cumulative Cases'!I167)*100</f>
        <v>3.8340905280461928</v>
      </c>
      <c r="J166" s="34"/>
      <c r="K166" s="34">
        <f>(Table3[[#This Row],[UK]]/'Cumulative Cases'!K167)*100</f>
        <v>12.356158428929982</v>
      </c>
      <c r="L166" s="34">
        <f>(Table3[[#This Row],[Canada]]/'Cumulative Cases'!L167)*100</f>
        <v>7.114217514080222</v>
      </c>
      <c r="M166" s="34">
        <f>(Table3[[#This Row],[India ]]/'Cumulative Cases'!M167)*100</f>
        <v>1.7773893644597649</v>
      </c>
      <c r="N166" s="34">
        <f>(Table3[[#This Row],[Japan]]/'Cumulative Cases'!N167)*100</f>
        <v>1.8944480121431488</v>
      </c>
      <c r="O166" s="34"/>
      <c r="P166" s="34">
        <f>(Table3[[#This Row],[Brazil]]/'Cumulative Cases'!P167)*100</f>
        <v>3.1301466919675809</v>
      </c>
      <c r="Q166" s="34">
        <f>(Table3[[#This Row],[Russia]]/'Cumulative Cases'!Q167)*100</f>
        <v>1.7256778982416694</v>
      </c>
      <c r="R166" s="34">
        <f>(Table3[[#This Row],[Turkey]]/'Cumulative Cases'!R167)*100</f>
        <v>2.35809767781056</v>
      </c>
      <c r="S166" s="21"/>
    </row>
    <row r="167" spans="1:19" x14ac:dyDescent="0.3">
      <c r="A167" s="10">
        <f>(Global!F168/Global!D168)*100</f>
        <v>3.3296588692985165</v>
      </c>
      <c r="B167" s="2">
        <v>44075</v>
      </c>
      <c r="C167" s="34">
        <f>(Table3[[#This Row],[China]]/'Cumulative Cases'!C168)*100</f>
        <v>5.4480472148416368</v>
      </c>
      <c r="D167" s="34">
        <f>(Table3[[#This Row],[Italy]]/'Cumulative Cases'!D168)*100</f>
        <v>13.135619880898187</v>
      </c>
      <c r="E167" s="34">
        <f>(Table3[[#This Row],[Spain]]/'Cumulative Cases'!E168)*100</f>
        <v>6.2857291005016664</v>
      </c>
      <c r="F167" s="34">
        <f>(Table3[[#This Row],[USA]]/'Cumulative Cases'!F168)*100</f>
        <v>3.0207882321849291</v>
      </c>
      <c r="G167" s="34">
        <f>(Table3[[#This Row],[France]]/'Cumulative Cases'!G168)*100</f>
        <v>10.71127629743328</v>
      </c>
      <c r="H167" s="34">
        <f>(Table3[[#This Row],[Iran]]/'Cumulative Cases'!H168)*100</f>
        <v>5.750157869321348</v>
      </c>
      <c r="I167" s="34">
        <f>(Table3[[#This Row],[Germany]]/'Cumulative Cases'!I168)*100</f>
        <v>3.8187196608114324</v>
      </c>
      <c r="J167" s="34"/>
      <c r="K167" s="34">
        <f>(Table3[[#This Row],[UK]]/'Cumulative Cases'!K168)*100</f>
        <v>12.309590471219096</v>
      </c>
      <c r="L167" s="34">
        <f>(Table3[[#This Row],[Canada]]/'Cumulative Cases'!L168)*100</f>
        <v>7.066774008762831</v>
      </c>
      <c r="M167" s="34">
        <f>(Table3[[#This Row],[India ]]/'Cumulative Cases'!M168)*100</f>
        <v>1.7674620263518033</v>
      </c>
      <c r="N167" s="34">
        <f>(Table3[[#This Row],[Japan]]/'Cumulative Cases'!N168)*100</f>
        <v>1.8986609595974202</v>
      </c>
      <c r="O167" s="34"/>
      <c r="P167" s="34">
        <f>(Table3[[#This Row],[Brazil]]/'Cumulative Cases'!P168)*100</f>
        <v>3.1057147784945447</v>
      </c>
      <c r="Q167" s="34">
        <f>(Table3[[#This Row],[Russia]]/'Cumulative Cases'!Q168)*100</f>
        <v>1.7298169687854983</v>
      </c>
      <c r="R167" s="34">
        <f>(Table3[[#This Row],[Turkey]]/'Cumulative Cases'!R168)*100</f>
        <v>2.3617526361310981</v>
      </c>
      <c r="S167" s="21"/>
    </row>
    <row r="168" spans="1:19" x14ac:dyDescent="0.3">
      <c r="A168" s="10">
        <f>(Global!F169/Global!D169)*100</f>
        <v>3.3173257603507653</v>
      </c>
      <c r="B168" s="2">
        <v>44076</v>
      </c>
      <c r="C168" s="34">
        <f>(Table3[[#This Row],[China]]/'Cumulative Cases'!C169)*100</f>
        <v>5.4475348552888345</v>
      </c>
      <c r="D168" s="34">
        <f>(Table3[[#This Row],[Italy]]/'Cumulative Cases'!D169)*100</f>
        <v>13.073679170579894</v>
      </c>
      <c r="E168" s="34">
        <f>(Table3[[#This Row],[Spain]]/'Cumulative Cases'!E169)*100</f>
        <v>6.0877398582849898</v>
      </c>
      <c r="F168" s="34">
        <f>(Table3[[#This Row],[USA]]/'Cumulative Cases'!F169)*100</f>
        <v>3.0177175456936793</v>
      </c>
      <c r="G168" s="34">
        <f>(Table3[[#This Row],[France]]/'Cumulative Cases'!G169)*100</f>
        <v>10.463648028830402</v>
      </c>
      <c r="H168" s="34">
        <f>(Table3[[#This Row],[Iran]]/'Cumulative Cases'!H169)*100</f>
        <v>5.7549531091584996</v>
      </c>
      <c r="I168" s="34">
        <f>(Table3[[#This Row],[Germany]]/'Cumulative Cases'!I169)*100</f>
        <v>3.8059480848754372</v>
      </c>
      <c r="J168" s="34"/>
      <c r="K168" s="34">
        <f>(Table3[[#This Row],[UK]]/'Cumulative Cases'!K169)*100</f>
        <v>12.257733054600857</v>
      </c>
      <c r="L168" s="34">
        <f>(Table3[[#This Row],[Canada]]/'Cumulative Cases'!L169)*100</f>
        <v>7.0428942640584165</v>
      </c>
      <c r="M168" s="34">
        <f>(Table3[[#This Row],[India ]]/'Cumulative Cases'!M169)*100</f>
        <v>1.7537457739186846</v>
      </c>
      <c r="N168" s="34">
        <f>(Table3[[#This Row],[Japan]]/'Cumulative Cases'!N169)*100</f>
        <v>1.9026999125360253</v>
      </c>
      <c r="O168" s="34"/>
      <c r="P168" s="34">
        <f>(Table3[[#This Row],[Brazil]]/'Cumulative Cases'!P169)*100</f>
        <v>3.1033936118169319</v>
      </c>
      <c r="Q168" s="34">
        <f>(Table3[[#This Row],[Russia]]/'Cumulative Cases'!Q169)*100</f>
        <v>1.7327363184079601</v>
      </c>
      <c r="R168" s="34">
        <f>(Table3[[#This Row],[Turkey]]/'Cumulative Cases'!R169)*100</f>
        <v>2.3617526361310981</v>
      </c>
      <c r="S168" s="21"/>
    </row>
    <row r="169" spans="1:19" x14ac:dyDescent="0.3">
      <c r="A169" s="10">
        <f>(Global!F170/Global!D170)*100</f>
        <v>3.3023746468275337</v>
      </c>
      <c r="B169" s="2">
        <v>44077</v>
      </c>
      <c r="C169" s="34">
        <f>(Table3[[#This Row],[China]]/'Cumulative Cases'!C170)*100</f>
        <v>5.4468305182364212</v>
      </c>
      <c r="D169" s="34">
        <f>(Table3[[#This Row],[Italy]]/'Cumulative Cases'!D170)*100</f>
        <v>13.010420941548926</v>
      </c>
      <c r="E169" s="34">
        <f>(Table3[[#This Row],[Spain]]/'Cumulative Cases'!E170)*100</f>
        <v>6.0027061715860173</v>
      </c>
      <c r="F169" s="34">
        <f>(Table3[[#This Row],[USA]]/'Cumulative Cases'!F170)*100</f>
        <v>3.0158355887203747</v>
      </c>
      <c r="G169" s="34">
        <f>(Table3[[#This Row],[France]]/'Cumulative Cases'!G170)*100</f>
        <v>10.229161739084086</v>
      </c>
      <c r="H169" s="34">
        <f>(Table3[[#This Row],[Iran]]/'Cumulative Cases'!H170)*100</f>
        <v>5.7586947728932154</v>
      </c>
      <c r="I169" s="34">
        <f>(Table3[[#This Row],[Germany]]/'Cumulative Cases'!I170)*100</f>
        <v>3.7787333226169424</v>
      </c>
      <c r="J169" s="34"/>
      <c r="K169" s="34">
        <f>(Table3[[#This Row],[UK]]/'Cumulative Cases'!K170)*100</f>
        <v>12.199076998099356</v>
      </c>
      <c r="L169" s="34">
        <f>(Table3[[#This Row],[Canada]]/'Cumulative Cases'!L170)*100</f>
        <v>7.0049734468515545</v>
      </c>
      <c r="M169" s="34">
        <f>(Table3[[#This Row],[India ]]/'Cumulative Cases'!M170)*100</f>
        <v>1.7433724438893867</v>
      </c>
      <c r="N169" s="34">
        <f>(Table3[[#This Row],[Japan]]/'Cumulative Cases'!N170)*100</f>
        <v>2.1245421245421245</v>
      </c>
      <c r="O169" s="34"/>
      <c r="P169" s="34">
        <f>(Table3[[#This Row],[Brazil]]/'Cumulative Cases'!P170)*100</f>
        <v>3.0826588238201746</v>
      </c>
      <c r="Q169" s="34">
        <f>(Table3[[#This Row],[Russia]]/'Cumulative Cases'!Q170)*100</f>
        <v>1.7354541359115638</v>
      </c>
      <c r="R169" s="34">
        <f>(Table3[[#This Row],[Turkey]]/'Cumulative Cases'!R170)*100</f>
        <v>2.3681272118220869</v>
      </c>
      <c r="S169" s="21"/>
    </row>
    <row r="170" spans="1:19" x14ac:dyDescent="0.3">
      <c r="A170" s="10">
        <f>(Global!F171/Global!D171)*100</f>
        <v>3.2769504656189761</v>
      </c>
      <c r="B170" s="2">
        <v>44079</v>
      </c>
      <c r="C170" s="34">
        <f>(Table3[[#This Row],[China]]/'Cumulative Cases'!C171)*100</f>
        <v>5.4445906570166365</v>
      </c>
      <c r="D170" s="34">
        <f>(Table3[[#This Row],[Italy]]/'Cumulative Cases'!D171)*100</f>
        <v>12.858890199682996</v>
      </c>
      <c r="E170" s="34">
        <f>(Table3[[#This Row],[Spain]]/'Cumulative Cases'!E171)*100</f>
        <v>5.8955207429422289</v>
      </c>
      <c r="F170" s="34">
        <f>(Table3[[#This Row],[USA]]/'Cumulative Cases'!F171)*100</f>
        <v>3.0035025613416657</v>
      </c>
      <c r="G170" s="34">
        <f>(Table3[[#This Row],[France]]/'Cumulative Cases'!G171)*100</f>
        <v>9.9380248159505236</v>
      </c>
      <c r="H170" s="34">
        <f>(Table3[[#This Row],[Iran]]/'Cumulative Cases'!H171)*100</f>
        <v>5.7592820784784715</v>
      </c>
      <c r="I170" s="34">
        <f>(Table3[[#This Row],[Germany]]/'Cumulative Cases'!I171)*100</f>
        <v>3.7524537576405623</v>
      </c>
      <c r="J170" s="34"/>
      <c r="K170" s="34">
        <f>(Table3[[#This Row],[UK]]/'Cumulative Cases'!K171)*100</f>
        <v>12.072442207784659</v>
      </c>
      <c r="L170" s="34">
        <f>(Table3[[#This Row],[Canada]]/'Cumulative Cases'!L171)*100</f>
        <v>6.9545969711030153</v>
      </c>
      <c r="M170" s="34">
        <f>(Table3[[#This Row],[India ]]/'Cumulative Cases'!M171)*100</f>
        <v>1.7212053335360775</v>
      </c>
      <c r="N170" s="34">
        <f>(Table3[[#This Row],[Japan]]/'Cumulative Cases'!N171)*100</f>
        <v>1.9011566184276696</v>
      </c>
      <c r="O170" s="34"/>
      <c r="P170" s="34">
        <f>(Table3[[#This Row],[Brazil]]/'Cumulative Cases'!P171)*100</f>
        <v>3.0696557981193018</v>
      </c>
      <c r="Q170" s="34">
        <f>(Table3[[#This Row],[Russia]]/'Cumulative Cases'!Q171)*100</f>
        <v>1.7405494408562106</v>
      </c>
      <c r="R170" s="34">
        <f>(Table3[[#This Row],[Turkey]]/'Cumulative Cases'!R171)*100</f>
        <v>2.3793435599580199</v>
      </c>
      <c r="S170" s="22"/>
    </row>
    <row r="171" spans="1:19" x14ac:dyDescent="0.3">
      <c r="A171" s="10">
        <f>(Global!F172/Global!D172)*100</f>
        <v>3.2609817811848059</v>
      </c>
      <c r="B171" s="2">
        <v>44080</v>
      </c>
      <c r="C171" s="34">
        <f>(Table3[[#This Row],[China]]/'Cumulative Cases'!C172)*100</f>
        <v>5.4439510349850808</v>
      </c>
      <c r="D171" s="34">
        <f>(Table3[[#This Row],[Italy]]/'Cumulative Cases'!D172)*100</f>
        <v>12.80138599739225</v>
      </c>
      <c r="E171" s="34">
        <f>(Table3[[#This Row],[Spain]]/'Cumulative Cases'!E172)*100</f>
        <v>5.8955207429422289</v>
      </c>
      <c r="F171" s="34">
        <f>(Table3[[#This Row],[USA]]/'Cumulative Cases'!F172)*100</f>
        <v>2.9950447231771493</v>
      </c>
      <c r="G171" s="34">
        <f>(Table3[[#This Row],[France]]/'Cumulative Cases'!G172)*100</f>
        <v>9.4600294971626688</v>
      </c>
      <c r="H171" s="34">
        <f>(Table3[[#This Row],[Iran]]/'Cumulative Cases'!H172)*100</f>
        <v>5.7655602625576092</v>
      </c>
      <c r="I171" s="34">
        <f>(Table3[[#This Row],[Germany]]/'Cumulative Cases'!I172)*100</f>
        <v>3.7417794239927429</v>
      </c>
      <c r="J171" s="34"/>
      <c r="K171" s="34">
        <f>(Table3[[#This Row],[UK]]/'Cumulative Cases'!K172)*100</f>
        <v>11.969108632529842</v>
      </c>
      <c r="L171" s="34">
        <f>(Table3[[#This Row],[Canada]]/'Cumulative Cases'!L172)*100</f>
        <v>6.9354912102413211</v>
      </c>
      <c r="M171" s="34">
        <f>(Table3[[#This Row],[India ]]/'Cumulative Cases'!M172)*100</f>
        <v>1.7090630920846215</v>
      </c>
      <c r="N171" s="34">
        <f>(Table3[[#This Row],[Japan]]/'Cumulative Cases'!N172)*100</f>
        <v>1.9003595274781717</v>
      </c>
      <c r="O171" s="34"/>
      <c r="P171" s="34">
        <f>(Table3[[#This Row],[Brazil]]/'Cumulative Cases'!P172)*100</f>
        <v>3.062478777589134</v>
      </c>
      <c r="Q171" s="34">
        <f>(Table3[[#This Row],[Russia]]/'Cumulative Cases'!Q172)*100</f>
        <v>1.7376804598709903</v>
      </c>
      <c r="R171" s="34">
        <f>(Table3[[#This Row],[Turkey]]/'Cumulative Cases'!R172)*100</f>
        <v>2.3848666576127746</v>
      </c>
      <c r="S171" s="22"/>
    </row>
    <row r="172" spans="1:19" x14ac:dyDescent="0.3">
      <c r="A172" s="10">
        <f>(Global!F173/Global!D173)*100</f>
        <v>3.2676446678254853</v>
      </c>
      <c r="B172" s="2">
        <v>44081</v>
      </c>
      <c r="C172" s="34">
        <f>(Table3[[#This Row],[China]]/'Cumulative Cases'!C173)*100</f>
        <v>5.4431836868936028</v>
      </c>
      <c r="D172" s="34">
        <f>(Table3[[#This Row],[Italy]]/'Cumulative Cases'!D173)*100</f>
        <v>12.752883953168045</v>
      </c>
      <c r="E172" s="34">
        <f>(Table3[[#This Row],[Spain]]/'Cumulative Cases'!E173)*100</f>
        <v>5.6162222742313279</v>
      </c>
      <c r="F172" s="34">
        <f>(Table3[[#This Row],[USA]]/'Cumulative Cases'!F173)*100</f>
        <v>2.9874331398797751</v>
      </c>
      <c r="G172" s="34">
        <f>(Table3[[#This Row],[France]]/'Cumulative Cases'!G173)*100</f>
        <v>9.3391695543802058</v>
      </c>
      <c r="H172" s="34">
        <f>(Table3[[#This Row],[Iran]]/'Cumulative Cases'!H173)*100</f>
        <v>5.7637406445307473</v>
      </c>
      <c r="I172" s="34">
        <f>(Table3[[#This Row],[Germany]]/'Cumulative Cases'!I173)*100</f>
        <v>3.7166232770914895</v>
      </c>
      <c r="J172" s="34"/>
      <c r="K172" s="34">
        <f>(Table3[[#This Row],[UK]]/'Cumulative Cases'!K173)*100</f>
        <v>11.869180234218794</v>
      </c>
      <c r="L172" s="34">
        <f>(Table3[[#This Row],[Canada]]/'Cumulative Cases'!L173)*100</f>
        <v>6.9229138912437929</v>
      </c>
      <c r="M172" s="34">
        <f>(Table3[[#This Row],[India ]]/'Cumulative Cases'!M173)*100</f>
        <v>1.6990630812318619</v>
      </c>
      <c r="N172" s="34">
        <f>(Table3[[#This Row],[Japan]]/'Cumulative Cases'!N173)*100</f>
        <v>1.9081594557597379</v>
      </c>
      <c r="O172" s="34"/>
      <c r="P172" s="34">
        <f>(Table3[[#This Row],[Brazil]]/'Cumulative Cases'!P173)*100</f>
        <v>3.0617315684537476</v>
      </c>
      <c r="Q172" s="34">
        <f>(Table3[[#This Row],[Russia]]/'Cumulative Cases'!Q173)*100</f>
        <v>1.7338870077326838</v>
      </c>
      <c r="R172" s="34">
        <f>(Table3[[#This Row],[Turkey]]/'Cumulative Cases'!R173)*100</f>
        <v>2.3906873314885138</v>
      </c>
      <c r="S172" s="22"/>
    </row>
    <row r="173" spans="1:19" x14ac:dyDescent="0.3">
      <c r="A173" s="10">
        <f>(Global!F174/Global!D174)*100</f>
        <v>3.260173745545436</v>
      </c>
      <c r="B173" s="2">
        <v>44082</v>
      </c>
      <c r="C173" s="34">
        <f>(Table3[[#This Row],[China]]/'Cumulative Cases'!C174)*100</f>
        <v>5.4425443953772437</v>
      </c>
      <c r="D173" s="34">
        <f>(Table3[[#This Row],[Italy]]/'Cumulative Cases'!D174)*100</f>
        <v>12.694134990523034</v>
      </c>
      <c r="E173" s="34">
        <f>(Table3[[#This Row],[Spain]]/'Cumulative Cases'!E174)*100</f>
        <v>5.6162222742313279</v>
      </c>
      <c r="F173" s="34">
        <f>(Table3[[#This Row],[USA]]/'Cumulative Cases'!F174)*100</f>
        <v>2.9832827108238309</v>
      </c>
      <c r="G173" s="34">
        <f>(Table3[[#This Row],[France]]/'Cumulative Cases'!G174)*100</f>
        <v>9.3397774940725871</v>
      </c>
      <c r="H173" s="34">
        <f>(Table3[[#This Row],[Iran]]/'Cumulative Cases'!H174)*100</f>
        <v>5.7635664464398948</v>
      </c>
      <c r="I173" s="34">
        <f>(Table3[[#This Row],[Germany]]/'Cumulative Cases'!I174)*100</f>
        <v>3.6945880487220855</v>
      </c>
      <c r="J173" s="34"/>
      <c r="K173" s="34">
        <f>(Table3[[#This Row],[UK]]/'Cumulative Cases'!K174)*100</f>
        <v>11.869180234218794</v>
      </c>
      <c r="L173" s="34">
        <f>(Table3[[#This Row],[Canada]]/'Cumulative Cases'!L174)*100</f>
        <v>6.8932770575821518</v>
      </c>
      <c r="M173" s="34">
        <f>(Table3[[#This Row],[India ]]/'Cumulative Cases'!M174)*100</f>
        <v>1.6946575733708731</v>
      </c>
      <c r="N173" s="34">
        <f>(Table3[[#This Row],[Japan]]/'Cumulative Cases'!N174)*100</f>
        <v>1.9180865816319523</v>
      </c>
      <c r="O173" s="34"/>
      <c r="P173" s="34">
        <f>(Table3[[#This Row],[Brazil]]/'Cumulative Cases'!P174)*100</f>
        <v>3.0618926590857694</v>
      </c>
      <c r="Q173" s="34">
        <f>(Table3[[#This Row],[Russia]]/'Cumulative Cases'!Q174)*100</f>
        <v>1.7371298594597935</v>
      </c>
      <c r="R173" s="34">
        <f>(Table3[[#This Row],[Turkey]]/'Cumulative Cases'!R174)*100</f>
        <v>2.3906873314885138</v>
      </c>
      <c r="S173" s="22"/>
    </row>
    <row r="174" spans="1:19" x14ac:dyDescent="0.3">
      <c r="A174" s="10">
        <f>(Global!F175/Global!D175)*100</f>
        <v>3.24608807371997</v>
      </c>
      <c r="B174" s="2">
        <v>44083</v>
      </c>
      <c r="C174" s="34">
        <f>(Table3[[#This Row],[China]]/'Cumulative Cases'!C175)*100</f>
        <v>5.4422887208155215</v>
      </c>
      <c r="D174" s="34">
        <f>(Table3[[#This Row],[Italy]]/'Cumulative Cases'!D175)*100</f>
        <v>12.634640585546714</v>
      </c>
      <c r="E174" s="34">
        <f>(Table3[[#This Row],[Spain]]/'Cumulative Cases'!E175)*100</f>
        <v>5.4525478533399339</v>
      </c>
      <c r="F174" s="34">
        <f>(Table3[[#This Row],[USA]]/'Cumulative Cases'!F175)*100</f>
        <v>2.979544159910819</v>
      </c>
      <c r="G174" s="34">
        <f>(Table3[[#This Row],[France]]/'Cumulative Cases'!G175)*100</f>
        <v>8.9491166837643608</v>
      </c>
      <c r="H174" s="34">
        <f>(Table3[[#This Row],[Iran]]/'Cumulative Cases'!H175)*100</f>
        <v>5.761962254559319</v>
      </c>
      <c r="I174" s="34">
        <f>(Table3[[#This Row],[Germany]]/'Cumulative Cases'!I175)*100</f>
        <v>3.6823372966207759</v>
      </c>
      <c r="J174" s="34"/>
      <c r="K174" s="34">
        <f>(Table3[[#This Row],[UK]]/'Cumulative Cases'!K175)*100</f>
        <v>11.709396175317199</v>
      </c>
      <c r="L174" s="34">
        <f>(Table3[[#This Row],[Canada]]/'Cumulative Cases'!L175)*100</f>
        <v>6.8274200645897505</v>
      </c>
      <c r="M174" s="34">
        <f>(Table3[[#This Row],[India ]]/'Cumulative Cases'!M175)*100</f>
        <v>1.6827045035598927</v>
      </c>
      <c r="N174" s="34">
        <f>(Table3[[#This Row],[Japan]]/'Cumulative Cases'!N175)*100</f>
        <v>1.9253582775406686</v>
      </c>
      <c r="O174" s="34"/>
      <c r="P174" s="34">
        <f>(Table3[[#This Row],[Brazil]]/'Cumulative Cases'!P175)*100</f>
        <v>3.0654357931900953</v>
      </c>
      <c r="Q174" s="34">
        <f>(Table3[[#This Row],[Russia]]/'Cumulative Cases'!Q175)*100</f>
        <v>1.7420632137920302</v>
      </c>
      <c r="R174" s="34">
        <f>(Table3[[#This Row],[Turkey]]/'Cumulative Cases'!R175)*100</f>
        <v>2.3994272538718269</v>
      </c>
      <c r="S174" s="22"/>
    </row>
    <row r="175" spans="1:19" x14ac:dyDescent="0.3">
      <c r="A175" s="10">
        <f>(Global!F176/Global!D176)*100</f>
        <v>3.2350346215627548</v>
      </c>
      <c r="B175" s="2">
        <v>44084</v>
      </c>
      <c r="C175" s="34">
        <f>(Table3[[#This Row],[China]]/'Cumulative Cases'!C176)*100</f>
        <v>5.4419691613918477</v>
      </c>
      <c r="D175" s="34">
        <f>(Table3[[#This Row],[Italy]]/'Cumulative Cases'!D176)*100</f>
        <v>12.56691856769546</v>
      </c>
      <c r="E175" s="34">
        <f>(Table3[[#This Row],[Spain]]/'Cumulative Cases'!E176)*100</f>
        <v>5.4525478533399339</v>
      </c>
      <c r="F175" s="34">
        <f>(Table3[[#This Row],[USA]]/'Cumulative Cases'!F176)*100</f>
        <v>2.9817780568637073</v>
      </c>
      <c r="G175" s="34">
        <f>(Table3[[#This Row],[France]]/'Cumulative Cases'!G176)*100</f>
        <v>8.9491166837643608</v>
      </c>
      <c r="H175" s="34">
        <f>(Table3[[#This Row],[Iran]]/'Cumulative Cases'!H176)*100</f>
        <v>5.7645238287887368</v>
      </c>
      <c r="I175" s="34">
        <f>(Table3[[#This Row],[Germany]]/'Cumulative Cases'!I176)*100</f>
        <v>3.6644184617299507</v>
      </c>
      <c r="J175" s="34"/>
      <c r="K175" s="34">
        <f>(Table3[[#This Row],[UK]]/'Cumulative Cases'!K176)*100</f>
        <v>11.617867972680921</v>
      </c>
      <c r="L175" s="34">
        <f>(Table3[[#This Row],[Canada]]/'Cumulative Cases'!L176)*100</f>
        <v>6.8011852688020316</v>
      </c>
      <c r="M175" s="34">
        <f>(Table3[[#This Row],[India ]]/'Cumulative Cases'!M176)*100</f>
        <v>1.6756479963430018</v>
      </c>
      <c r="N175" s="34">
        <f>(Table3[[#This Row],[Japan]]/'Cumulative Cases'!N176)*100</f>
        <v>1.9164539524330455</v>
      </c>
      <c r="O175" s="34"/>
      <c r="P175" s="34">
        <f>(Table3[[#This Row],[Brazil]]/'Cumulative Cases'!P176)*100</f>
        <v>3.0603321746581686</v>
      </c>
      <c r="Q175" s="34">
        <f>(Table3[[#This Row],[Russia]]/'Cumulative Cases'!Q176)*100</f>
        <v>1.7453673174880779</v>
      </c>
      <c r="R175" s="34">
        <f>(Table3[[#This Row],[Turkey]]/'Cumulative Cases'!R176)*100</f>
        <v>2.3994272538718269</v>
      </c>
      <c r="S175" s="22"/>
    </row>
    <row r="176" spans="1:19" x14ac:dyDescent="0.3">
      <c r="A176" s="10">
        <f>(Global!F177/Global!D177)*100</f>
        <v>3.2180397934267817</v>
      </c>
      <c r="B176" s="2">
        <v>44085</v>
      </c>
      <c r="C176" s="34">
        <f>(Table3[[#This Row],[China]]/'Cumulative Cases'!C177)*100</f>
        <v>5.4410107082472292</v>
      </c>
      <c r="D176" s="34">
        <f>(Table3[[#This Row],[Italy]]/'Cumulative Cases'!D177)*100</f>
        <v>12.499122178682285</v>
      </c>
      <c r="E176" s="34">
        <f>(Table3[[#This Row],[Spain]]/'Cumulative Cases'!E177)*100</f>
        <v>5.2526283448049353</v>
      </c>
      <c r="F176" s="34">
        <f>(Table3[[#This Row],[USA]]/'Cumulative Cases'!F177)*100</f>
        <v>2.9780015042353352</v>
      </c>
      <c r="G176" s="34">
        <f>(Table3[[#This Row],[France]]/'Cumulative Cases'!G177)*100</f>
        <v>8.7056144474832173</v>
      </c>
      <c r="H176" s="34">
        <f>(Table3[[#This Row],[Iran]]/'Cumulative Cases'!H177)*100</f>
        <v>5.7599151334461203</v>
      </c>
      <c r="I176" s="34">
        <f>(Table3[[#This Row],[Germany]]/'Cumulative Cases'!I177)*100</f>
        <v>3.6323353754864565</v>
      </c>
      <c r="J176" s="34"/>
      <c r="K176" s="34">
        <f>(Table3[[#This Row],[UK]]/'Cumulative Cases'!K177)*100</f>
        <v>11.505846376739466</v>
      </c>
      <c r="L176" s="34">
        <f>(Table3[[#This Row],[Canada]]/'Cumulative Cases'!L177)*100</f>
        <v>6.7695558379384737</v>
      </c>
      <c r="M176" s="34">
        <f>(Table3[[#This Row],[India ]]/'Cumulative Cases'!M177)*100</f>
        <v>1.664612637277034</v>
      </c>
      <c r="N176" s="34">
        <f>(Table3[[#This Row],[Japan]]/'Cumulative Cases'!N177)*100</f>
        <v>1.9119537275064269</v>
      </c>
      <c r="O176" s="34"/>
      <c r="P176" s="34">
        <f>(Table3[[#This Row],[Brazil]]/'Cumulative Cases'!P177)*100</f>
        <v>3.0546013070819287</v>
      </c>
      <c r="Q176" s="34">
        <f>(Table3[[#This Row],[Russia]]/'Cumulative Cases'!Q177)*100</f>
        <v>1.7459315469343286</v>
      </c>
      <c r="R176" s="34">
        <f>(Table3[[#This Row],[Turkey]]/'Cumulative Cases'!R177)*100</f>
        <v>2.4124862039524375</v>
      </c>
      <c r="S176" s="22"/>
    </row>
    <row r="177" spans="1:19" x14ac:dyDescent="0.3">
      <c r="A177" s="10">
        <f>(Global!F178/Global!D178)*100</f>
        <v>3.2043828917476924</v>
      </c>
      <c r="B177" s="2">
        <v>44086</v>
      </c>
      <c r="C177" s="34">
        <f>(Table3[[#This Row],[China]]/'Cumulative Cases'!C178)*100</f>
        <v>5.4406274215136072</v>
      </c>
      <c r="D177" s="34">
        <f>(Table3[[#This Row],[Italy]]/'Cumulative Cases'!D178)*100</f>
        <v>12.435687415516055</v>
      </c>
      <c r="E177" s="34">
        <f>(Table3[[#This Row],[Spain]]/'Cumulative Cases'!E178)*100</f>
        <v>5.2526283448049353</v>
      </c>
      <c r="F177" s="34">
        <f>(Table3[[#This Row],[USA]]/'Cumulative Cases'!F178)*100</f>
        <v>2.9713856931622415</v>
      </c>
      <c r="G177" s="34">
        <f>(Table3[[#This Row],[France]]/'Cumulative Cases'!G178)*100</f>
        <v>8.5022705380487125</v>
      </c>
      <c r="H177" s="34">
        <f>(Table3[[#This Row],[Iran]]/'Cumulative Cases'!H178)*100</f>
        <v>5.7581137170575589</v>
      </c>
      <c r="I177" s="34">
        <f>(Table3[[#This Row],[Germany]]/'Cumulative Cases'!I178)*100</f>
        <v>3.6269868434715393</v>
      </c>
      <c r="J177" s="34"/>
      <c r="K177" s="34">
        <f>(Table3[[#This Row],[UK]]/'Cumulative Cases'!K178)*100</f>
        <v>11.398128015685673</v>
      </c>
      <c r="L177" s="34">
        <f>(Table3[[#This Row],[Canada]]/'Cumulative Cases'!L178)*100</f>
        <v>6.7375938634259596</v>
      </c>
      <c r="M177" s="34">
        <f>(Table3[[#This Row],[India ]]/'Cumulative Cases'!M178)*100</f>
        <v>1.6562567273832884</v>
      </c>
      <c r="N177" s="34">
        <f>(Table3[[#This Row],[Japan]]/'Cumulative Cases'!N178)*100</f>
        <v>1.9128149308413198</v>
      </c>
      <c r="O177" s="34"/>
      <c r="P177" s="34">
        <f>(Table3[[#This Row],[Brazil]]/'Cumulative Cases'!P178)*100</f>
        <v>3.0449407380124796</v>
      </c>
      <c r="Q177" s="34">
        <f>(Table3[[#This Row],[Russia]]/'Cumulative Cases'!Q178)*100</f>
        <v>1.7481241050841625</v>
      </c>
      <c r="R177" s="34">
        <f>(Table3[[#This Row],[Turkey]]/'Cumulative Cases'!R178)*100</f>
        <v>2.416489719819773</v>
      </c>
      <c r="S177" s="22"/>
    </row>
    <row r="178" spans="1:19" x14ac:dyDescent="0.3">
      <c r="A178" s="10">
        <f>(Global!F179/Global!D179)*100</f>
        <v>3.1889006660572545</v>
      </c>
      <c r="B178" s="2">
        <v>44087</v>
      </c>
      <c r="C178" s="34">
        <f>(Table3[[#This Row],[China]]/'Cumulative Cases'!C179)*100</f>
        <v>5.4399887302779861</v>
      </c>
      <c r="D178" s="34">
        <f>(Table3[[#This Row],[Italy]]/'Cumulative Cases'!D179)*100</f>
        <v>12.37519678335239</v>
      </c>
      <c r="E178" s="34">
        <f>(Table3[[#This Row],[Spain]]/'Cumulative Cases'!E179)*100</f>
        <v>5.2526283448049353</v>
      </c>
      <c r="F178" s="34">
        <f>(Table3[[#This Row],[USA]]/'Cumulative Cases'!F179)*100</f>
        <v>2.9616675299567636</v>
      </c>
      <c r="G178" s="34">
        <f>(Table3[[#This Row],[France]]/'Cumulative Cases'!G179)*100</f>
        <v>8.1124342025851899</v>
      </c>
      <c r="H178" s="34">
        <f>(Table3[[#This Row],[Iran]]/'Cumulative Cases'!H179)*100</f>
        <v>5.7600322364804528</v>
      </c>
      <c r="I178" s="34">
        <f>(Table3[[#This Row],[Germany]]/'Cumulative Cases'!I179)*100</f>
        <v>3.6196090622637236</v>
      </c>
      <c r="J178" s="34"/>
      <c r="K178" s="34">
        <f>(Table3[[#This Row],[UK]]/'Cumulative Cases'!K179)*100</f>
        <v>11.296485248464059</v>
      </c>
      <c r="L178" s="34">
        <f>(Table3[[#This Row],[Canada]]/'Cumulative Cases'!L179)*100</f>
        <v>6.7125834406839209</v>
      </c>
      <c r="M178" s="34">
        <f>(Table3[[#This Row],[India ]]/'Cumulative Cases'!M179)*100</f>
        <v>1.6471845938115963</v>
      </c>
      <c r="N178" s="34">
        <f>(Table3[[#This Row],[Japan]]/'Cumulative Cases'!N179)*100</f>
        <v>1.9096259930846995</v>
      </c>
      <c r="O178" s="34"/>
      <c r="P178" s="34">
        <f>(Table3[[#This Row],[Brazil]]/'Cumulative Cases'!P179)*100</f>
        <v>3.0424265324190864</v>
      </c>
      <c r="Q178" s="34">
        <f>(Table3[[#This Row],[Russia]]/'Cumulative Cases'!Q179)*100</f>
        <v>1.7480059954215754</v>
      </c>
      <c r="R178" s="34">
        <f>(Table3[[#This Row],[Turkey]]/'Cumulative Cases'!R179)*100</f>
        <v>2.4233931625692913</v>
      </c>
      <c r="S178" s="22"/>
    </row>
    <row r="180" spans="1:19" x14ac:dyDescent="0.3">
      <c r="J180" s="46"/>
    </row>
  </sheetData>
  <conditionalFormatting sqref="C179:P1048576 Q3:R22 Q24:R73 C1:P73 C74:R100 C101:I101 K101:R101 C102:R153 C154:S168 S169 C169:R17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3:A17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0306-371C-482A-B9C1-2B3EB4E6E697}">
  <dimension ref="A1"/>
  <sheetViews>
    <sheetView topLeftCell="A19" workbookViewId="0">
      <selection activeCell="K46" sqref="K46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7 W B 2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7 W B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g d l A o i k e 4 D g A A A B E A A A A T A B w A R m 9 y b X V s Y X M v U 2 V j d G l v b j E u b S C i G A A o o B Q A A A A A A A A A A A A A A A A A A A A A A A A A A A A r T k 0 u y c z P U w i G 0 I b W A F B L A Q I t A B Q A A g A I A O 1 g d l D + j K C i p w A A A P g A A A A S A A A A A A A A A A A A A A A A A A A A A A B D b 2 5 m a W c v U G F j a 2 F n Z S 5 4 b W x Q S w E C L Q A U A A I A C A D t Y H Z Q D 8 r p q 6 Q A A A D p A A A A E w A A A A A A A A A A A A A A A A D z A A A A W 0 N v b n R l b n R f V H l w Z X N d L n h t b F B L A Q I t A B Q A A g A I A O 1 g d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2 4 A F O L e C m Q 7 C j Q A 5 d g O Y f A A A A A A I A A A A A A B B m A A A A A Q A A I A A A A C i C 0 0 m o g 2 S y H V X 7 p l M c g I 1 M m 1 B 5 W r m X K 3 s k W L z g J W x H A A A A A A 6 A A A A A A g A A I A A A A P E 9 / B t f q H 3 S j j x b b X a 0 O s o 7 P 9 W g b I a + h 7 / 3 L m m l o V I d U A A A A D q f B J L d H j k Y D 8 D 9 s 9 4 4 U Q s u Q + r r s G I V l a D Q k o P G 2 7 C k 7 b r + Y q B v h P U X 9 5 o w H G R l z x V W 1 n 2 T B U n R f r 1 n x x 2 q G a G a h z W g q V T a X W c e 2 1 k 2 F a a 5 Q A A A A M + r A J f v h s w a h R 4 + 1 6 7 b l o b 1 X T s X I 0 i S 3 H z Y 6 P L 4 W l l / I n u 7 F j 2 + b d d N E m l C p 1 y G w U j a z U c y 6 s Z D Z 2 Y S C z 6 g h 9 g = < / D a t a M a s h u p > 
</file>

<file path=customXml/itemProps1.xml><?xml version="1.0" encoding="utf-8"?>
<ds:datastoreItem xmlns:ds="http://schemas.openxmlformats.org/officeDocument/2006/customXml" ds:itemID="{DA344358-4455-412A-9F99-EF0EC44FEC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</vt:lpstr>
      <vt:lpstr>Cumulative Cases</vt:lpstr>
      <vt:lpstr>Cumulative Deaths</vt:lpstr>
      <vt:lpstr>Daily Cases</vt:lpstr>
      <vt:lpstr>Daily Deaths</vt:lpstr>
      <vt:lpstr>% change in total cases</vt:lpstr>
      <vt:lpstr>% change in total deaths</vt:lpstr>
      <vt:lpstr>Mortality Rates</vt:lpstr>
      <vt:lpstr>Graphs</vt:lpstr>
      <vt:lpstr>us-india 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ANUP'S PC</dc:creator>
  <cp:lastModifiedBy>ANUP'S PC</cp:lastModifiedBy>
  <dcterms:created xsi:type="dcterms:W3CDTF">2020-03-22T15:37:29Z</dcterms:created>
  <dcterms:modified xsi:type="dcterms:W3CDTF">2020-09-13T18:29:56Z</dcterms:modified>
</cp:coreProperties>
</file>