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aluation Testing\Valuation itr 2\"/>
    </mc:Choice>
  </mc:AlternateContent>
  <bookViews>
    <workbookView xWindow="0" yWindow="0" windowWidth="28800" windowHeight="7710" activeTab="1"/>
  </bookViews>
  <sheets>
    <sheet name="Sheet1" sheetId="1" r:id="rId1"/>
    <sheet name="Sheet3" sheetId="3" r:id="rId2"/>
  </sheets>
  <definedNames>
    <definedName name="_xlnm._FilterDatabase" localSheetId="1" hidden="1">Sheet3!$A$1:$E$28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H2" i="3"/>
  <c r="E2" i="3"/>
  <c r="G2" i="1"/>
  <c r="F2" i="1"/>
  <c r="F6" i="1"/>
  <c r="F5" i="1"/>
  <c r="H20" i="3"/>
  <c r="H16" i="3"/>
  <c r="H9" i="3"/>
  <c r="H4" i="3"/>
  <c r="G9" i="3"/>
  <c r="G4" i="3"/>
  <c r="G20" i="3"/>
  <c r="G16" i="3"/>
  <c r="F2" i="3"/>
  <c r="E20" i="3"/>
  <c r="E4" i="3"/>
  <c r="E5" i="3"/>
  <c r="E9" i="3"/>
  <c r="E16" i="3"/>
  <c r="E17" i="3"/>
  <c r="E21" i="3"/>
  <c r="E22" i="3"/>
  <c r="F20" i="3" s="1"/>
  <c r="E10" i="3"/>
  <c r="F9" i="3" s="1"/>
  <c r="E11" i="3"/>
  <c r="E12" i="3"/>
  <c r="E13" i="3"/>
  <c r="E14" i="3"/>
  <c r="E18" i="3"/>
  <c r="E6" i="3"/>
  <c r="E23" i="3"/>
  <c r="E24" i="3"/>
  <c r="E25" i="3"/>
  <c r="E7" i="3"/>
  <c r="E26" i="3"/>
  <c r="E8" i="3"/>
  <c r="F4" i="3" s="1"/>
  <c r="E27" i="3"/>
  <c r="E19" i="3"/>
  <c r="F16" i="3" s="1"/>
  <c r="E3" i="3"/>
  <c r="E15" i="3"/>
  <c r="E28" i="3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H2" i="1"/>
  <c r="F3" i="1"/>
  <c r="G3" i="1" s="1"/>
  <c r="H3" i="1" s="1"/>
  <c r="F4" i="1"/>
  <c r="G4" i="1" s="1"/>
  <c r="H4" i="1" s="1"/>
  <c r="G5" i="1"/>
  <c r="H5" i="1" s="1"/>
  <c r="G6" i="1"/>
  <c r="H6" i="1" s="1"/>
  <c r="F7" i="1"/>
  <c r="G7" i="1" s="1"/>
  <c r="F8" i="1"/>
  <c r="G8" i="1" s="1"/>
  <c r="H8" i="1" s="1"/>
  <c r="F9" i="1"/>
  <c r="G9" i="1" s="1"/>
  <c r="F10" i="1"/>
  <c r="F11" i="1"/>
  <c r="G11" i="1" s="1"/>
  <c r="H11" i="1" s="1"/>
  <c r="F12" i="1"/>
  <c r="G12" i="1" s="1"/>
  <c r="H12" i="1" s="1"/>
  <c r="F13" i="1"/>
  <c r="G13" i="1" s="1"/>
  <c r="F14" i="1"/>
  <c r="G14" i="1" s="1"/>
  <c r="F15" i="1"/>
  <c r="G15" i="1" s="1"/>
  <c r="F16" i="1"/>
  <c r="G16" i="1" s="1"/>
  <c r="H16" i="1" s="1"/>
  <c r="G10" i="1" l="1"/>
  <c r="H10" i="1" s="1"/>
  <c r="H15" i="1"/>
  <c r="H9" i="1"/>
  <c r="H14" i="1"/>
  <c r="H13" i="1"/>
  <c r="H7" i="1"/>
</calcChain>
</file>

<file path=xl/sharedStrings.xml><?xml version="1.0" encoding="utf-8"?>
<sst xmlns="http://schemas.openxmlformats.org/spreadsheetml/2006/main" count="134" uniqueCount="67">
  <si>
    <t>Amenity Name</t>
  </si>
  <si>
    <t>Distance (m)</t>
  </si>
  <si>
    <t>f(d) formula</t>
  </si>
  <si>
    <t>Category</t>
  </si>
  <si>
    <t>S_c formula</t>
  </si>
  <si>
    <t>s_c formula</t>
  </si>
  <si>
    <t>Weight × s_c formula</t>
  </si>
  <si>
    <t>Metro-1</t>
  </si>
  <si>
    <t>Metro</t>
  </si>
  <si>
    <t>Metro-2</t>
  </si>
  <si>
    <t>Bus-1</t>
  </si>
  <si>
    <t>Bus</t>
  </si>
  <si>
    <t>Bus-2</t>
  </si>
  <si>
    <t>Bus-3</t>
  </si>
  <si>
    <t>Bus-4</t>
  </si>
  <si>
    <t>Mall-1</t>
  </si>
  <si>
    <t>Mall</t>
  </si>
  <si>
    <t>Mall-2</t>
  </si>
  <si>
    <t>School-1</t>
  </si>
  <si>
    <t>School</t>
  </si>
  <si>
    <t>School-2</t>
  </si>
  <si>
    <t>School-3</t>
  </si>
  <si>
    <t>Hospital-1</t>
  </si>
  <si>
    <t>Hospital</t>
  </si>
  <si>
    <t>Hospital-2</t>
  </si>
  <si>
    <t>Garden-1</t>
  </si>
  <si>
    <t>Garden</t>
  </si>
  <si>
    <t>Garden-2</t>
  </si>
  <si>
    <t>Weight</t>
  </si>
  <si>
    <t>S₍c₎ = sum f(d)</t>
  </si>
  <si>
    <t>s₍c₎ = 1 − e^(−0.8·S₍c₎)</t>
  </si>
  <si>
    <t>Weight × s₍c₎</t>
  </si>
  <si>
    <t>Dolphin English Medium School</t>
  </si>
  <si>
    <t>schools</t>
  </si>
  <si>
    <t>Urban sapling</t>
  </si>
  <si>
    <t>gardens</t>
  </si>
  <si>
    <t>Garden of dreams</t>
  </si>
  <si>
    <t>Life Care Multispeciality Hospital</t>
  </si>
  <si>
    <t>hospitals</t>
  </si>
  <si>
    <t>Unique Collection</t>
  </si>
  <si>
    <t>malls</t>
  </si>
  <si>
    <t>Sukhwani Boulevard Commerz</t>
  </si>
  <si>
    <t>Zilla Parishad Primary School</t>
  </si>
  <si>
    <t>Sanskarodaya Pre School</t>
  </si>
  <si>
    <t>Susgaon</t>
  </si>
  <si>
    <t>bus_station</t>
  </si>
  <si>
    <t>VIGHNAHARTA HOSPITAL</t>
  </si>
  <si>
    <t>24x7 Hospital</t>
  </si>
  <si>
    <t>Prime Multispeciality Hospital</t>
  </si>
  <si>
    <t>Jeevan Hospital</t>
  </si>
  <si>
    <t>SP Multispeciality hospital</t>
  </si>
  <si>
    <t>Sri Balaji Super Market</t>
  </si>
  <si>
    <t>GAIKWAD HORTICULTURE Professional Garden Services</t>
  </si>
  <si>
    <t>Shrinivas pre school</t>
  </si>
  <si>
    <t>Sapling Diya</t>
  </si>
  <si>
    <t>Little Millennium Sus Gaon</t>
  </si>
  <si>
    <t>पर्यावरणप्रेमी कै.श्री. बाळकृष्ण गुलाबराव तापकीर उद्यान</t>
  </si>
  <si>
    <t>TREE HOUSE HIGH SCHOOL</t>
  </si>
  <si>
    <t>Late Balkrishna Gulabrao Tapkir Garden</t>
  </si>
  <si>
    <t>Vidya Valley School</t>
  </si>
  <si>
    <t>Platinum Super Store</t>
  </si>
  <si>
    <t>Shitole Vasti Sus</t>
  </si>
  <si>
    <t>Sus Hospital Pune</t>
  </si>
  <si>
    <t>Little Berries Play School and Day care</t>
  </si>
  <si>
    <t>Amentiy</t>
  </si>
  <si>
    <t>Distance mtr</t>
  </si>
  <si>
    <t>Dista 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</si>
</sst>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3" sqref="F3"/>
    </sheetView>
  </sheetViews>
  <sheetFormatPr defaultRowHeight="15"/>
  <cols>
    <col min="7" max="8" width="11.5703125" bestFit="1" customWidth="1"/>
  </cols>
  <sheetData>
    <row r="1" spans="1:8" ht="30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2" t="s">
        <v>7</v>
      </c>
      <c r="B2" s="2">
        <v>120</v>
      </c>
      <c r="C2" s="3">
        <f t="shared" ref="C2:C16" si="0">1/(1+B2/200)</f>
        <v>0.625</v>
      </c>
      <c r="D2" s="2">
        <v>0.625</v>
      </c>
      <c r="E2" s="2" t="s">
        <v>8</v>
      </c>
      <c r="F2" s="3">
        <f>SUMIF(E:E,"Metro",D:D)</f>
        <v>0.80699999999999994</v>
      </c>
      <c r="G2" s="3">
        <f>1-EXP(-0.8*F2)</f>
        <v>0.47565216099829855</v>
      </c>
      <c r="H2" s="3">
        <f>0.25*G2</f>
        <v>0.11891304024957464</v>
      </c>
    </row>
    <row r="3" spans="1:8">
      <c r="A3" s="2" t="s">
        <v>9</v>
      </c>
      <c r="B3" s="2">
        <v>900</v>
      </c>
      <c r="C3" s="3">
        <f t="shared" si="0"/>
        <v>0.18181818181818182</v>
      </c>
      <c r="D3" s="2">
        <v>0.182</v>
      </c>
      <c r="E3" s="2" t="s">
        <v>8</v>
      </c>
      <c r="F3" s="3">
        <f>SUMIF(E:E,"Metro",D:D)</f>
        <v>0.80699999999999994</v>
      </c>
      <c r="G3" s="3">
        <f t="shared" ref="G2:G16" si="1">1-EXP(-0.8*F3)</f>
        <v>0.47565216099829855</v>
      </c>
      <c r="H3" s="3">
        <f>0.25*G3</f>
        <v>0.11891304024957464</v>
      </c>
    </row>
    <row r="4" spans="1:8">
      <c r="A4" s="2" t="s">
        <v>10</v>
      </c>
      <c r="B4" s="2">
        <v>80</v>
      </c>
      <c r="C4" s="3">
        <f t="shared" si="0"/>
        <v>0.7142857142857143</v>
      </c>
      <c r="D4" s="2">
        <v>0.71399999999999997</v>
      </c>
      <c r="E4" s="2" t="s">
        <v>11</v>
      </c>
      <c r="F4" s="3">
        <f>SUMIF(E:E,"Bus",D:D)</f>
        <v>1.734</v>
      </c>
      <c r="G4" s="3">
        <f t="shared" si="1"/>
        <v>0.75022630722824724</v>
      </c>
      <c r="H4" s="3">
        <f>0.15*G4</f>
        <v>0.11253394608423709</v>
      </c>
    </row>
    <row r="5" spans="1:8">
      <c r="A5" s="2" t="s">
        <v>12</v>
      </c>
      <c r="B5" s="2">
        <v>220</v>
      </c>
      <c r="C5" s="3">
        <f t="shared" si="0"/>
        <v>0.47619047619047616</v>
      </c>
      <c r="D5" s="2">
        <v>0.47599999999999998</v>
      </c>
      <c r="E5" s="2" t="s">
        <v>11</v>
      </c>
      <c r="F5" s="3">
        <f>SUMIF(E:E,"Bus",D:D)</f>
        <v>1.734</v>
      </c>
      <c r="G5" s="3">
        <f t="shared" si="1"/>
        <v>0.75022630722824724</v>
      </c>
      <c r="H5" s="3">
        <f>0.15*G5</f>
        <v>0.11253394608423709</v>
      </c>
    </row>
    <row r="6" spans="1:8">
      <c r="A6" s="2" t="s">
        <v>13</v>
      </c>
      <c r="B6" s="2">
        <v>400</v>
      </c>
      <c r="C6" s="3">
        <f t="shared" si="0"/>
        <v>0.33333333333333331</v>
      </c>
      <c r="D6" s="2">
        <v>0.33300000000000002</v>
      </c>
      <c r="E6" s="2" t="s">
        <v>11</v>
      </c>
      <c r="F6" s="3">
        <f>SUMIF(E:E,"Bus",D:D)</f>
        <v>1.734</v>
      </c>
      <c r="G6" s="3">
        <f t="shared" si="1"/>
        <v>0.75022630722824724</v>
      </c>
      <c r="H6" s="3">
        <f>0.15*G6</f>
        <v>0.11253394608423709</v>
      </c>
    </row>
    <row r="7" spans="1:8">
      <c r="A7" s="2" t="s">
        <v>14</v>
      </c>
      <c r="B7" s="2">
        <v>750</v>
      </c>
      <c r="C7" s="3">
        <f t="shared" si="0"/>
        <v>0.21052631578947367</v>
      </c>
      <c r="D7" s="2">
        <v>0.21099999999999999</v>
      </c>
      <c r="E7" s="2" t="s">
        <v>11</v>
      </c>
      <c r="F7" s="3">
        <f>SUMIF(E:E,"Bus",D:D)</f>
        <v>1.734</v>
      </c>
      <c r="G7" s="3">
        <f t="shared" si="1"/>
        <v>0.75022630722824724</v>
      </c>
      <c r="H7" s="3">
        <f>0.15*G7</f>
        <v>0.11253394608423709</v>
      </c>
    </row>
    <row r="8" spans="1:8">
      <c r="A8" s="2" t="s">
        <v>15</v>
      </c>
      <c r="B8" s="2">
        <v>600</v>
      </c>
      <c r="C8" s="3">
        <f t="shared" si="0"/>
        <v>0.25</v>
      </c>
      <c r="D8" s="2">
        <v>0.25</v>
      </c>
      <c r="E8" s="2" t="s">
        <v>16</v>
      </c>
      <c r="F8" s="3">
        <f>SUMIF(E:E,"Mall",D:D)</f>
        <v>0.42399999999999999</v>
      </c>
      <c r="G8" s="3">
        <f t="shared" si="1"/>
        <v>0.28766003315192701</v>
      </c>
      <c r="H8" s="3">
        <f>0.225*G8</f>
        <v>6.472350745918358E-2</v>
      </c>
    </row>
    <row r="9" spans="1:8">
      <c r="A9" s="2" t="s">
        <v>17</v>
      </c>
      <c r="B9" s="2">
        <v>950</v>
      </c>
      <c r="C9" s="3">
        <f t="shared" si="0"/>
        <v>0.17391304347826086</v>
      </c>
      <c r="D9" s="2">
        <v>0.17399999999999999</v>
      </c>
      <c r="E9" s="2" t="s">
        <v>16</v>
      </c>
      <c r="F9" s="3">
        <f>SUMIF(E:E,"Mall",D:D)</f>
        <v>0.42399999999999999</v>
      </c>
      <c r="G9" s="3">
        <f t="shared" si="1"/>
        <v>0.28766003315192701</v>
      </c>
      <c r="H9" s="3">
        <f>0.225*G9</f>
        <v>6.472350745918358E-2</v>
      </c>
    </row>
    <row r="10" spans="1:8">
      <c r="A10" s="2" t="s">
        <v>18</v>
      </c>
      <c r="B10" s="2">
        <v>150</v>
      </c>
      <c r="C10" s="3">
        <f t="shared" si="0"/>
        <v>0.5714285714285714</v>
      </c>
      <c r="D10" s="2">
        <v>0.57099999999999995</v>
      </c>
      <c r="E10" s="2" t="s">
        <v>19</v>
      </c>
      <c r="F10" s="3">
        <f>SUMIF(E:E,"School",D:D)</f>
        <v>1.0469999999999999</v>
      </c>
      <c r="G10" s="3">
        <f>1-EXP(-0.8*F10)</f>
        <v>0.56725212699312499</v>
      </c>
      <c r="H10" s="3">
        <f>0.225*G10</f>
        <v>0.12763172857345312</v>
      </c>
    </row>
    <row r="11" spans="1:8">
      <c r="A11" s="2" t="s">
        <v>20</v>
      </c>
      <c r="B11" s="2">
        <v>500</v>
      </c>
      <c r="C11" s="3">
        <f t="shared" si="0"/>
        <v>0.2857142857142857</v>
      </c>
      <c r="D11" s="2">
        <v>0.28599999999999998</v>
      </c>
      <c r="E11" s="2" t="s">
        <v>19</v>
      </c>
      <c r="F11" s="3">
        <f>SUMIF(E:E,"School",D:D)</f>
        <v>1.0469999999999999</v>
      </c>
      <c r="G11" s="3">
        <f t="shared" si="1"/>
        <v>0.56725212699312499</v>
      </c>
      <c r="H11" s="3">
        <f>0.225*G11</f>
        <v>0.12763172857345312</v>
      </c>
    </row>
    <row r="12" spans="1:8">
      <c r="A12" s="2" t="s">
        <v>21</v>
      </c>
      <c r="B12" s="2">
        <v>850</v>
      </c>
      <c r="C12" s="3">
        <f t="shared" si="0"/>
        <v>0.19047619047619047</v>
      </c>
      <c r="D12" s="2">
        <v>0.19</v>
      </c>
      <c r="E12" s="2" t="s">
        <v>19</v>
      </c>
      <c r="F12" s="3">
        <f>SUMIF(E:E,"School",D:D)</f>
        <v>1.0469999999999999</v>
      </c>
      <c r="G12" s="3">
        <f t="shared" si="1"/>
        <v>0.56725212699312499</v>
      </c>
      <c r="H12" s="3">
        <f>0.225*G12</f>
        <v>0.12763172857345312</v>
      </c>
    </row>
    <row r="13" spans="1:8" ht="30">
      <c r="A13" s="2" t="s">
        <v>22</v>
      </c>
      <c r="B13" s="2">
        <v>300</v>
      </c>
      <c r="C13" s="3">
        <f t="shared" si="0"/>
        <v>0.4</v>
      </c>
      <c r="D13" s="2">
        <v>0.4</v>
      </c>
      <c r="E13" s="2" t="s">
        <v>23</v>
      </c>
      <c r="F13" s="3">
        <f>SUMIF(E:E,"Hospital",D:D)</f>
        <v>0.622</v>
      </c>
      <c r="G13" s="3">
        <f t="shared" si="1"/>
        <v>0.39201191849747075</v>
      </c>
      <c r="H13" s="3">
        <f>0.075*G13</f>
        <v>2.9400893887310306E-2</v>
      </c>
    </row>
    <row r="14" spans="1:8" ht="30">
      <c r="A14" s="2" t="s">
        <v>24</v>
      </c>
      <c r="B14" s="2">
        <v>700</v>
      </c>
      <c r="C14" s="3">
        <f t="shared" si="0"/>
        <v>0.22222222222222221</v>
      </c>
      <c r="D14" s="2">
        <v>0.222</v>
      </c>
      <c r="E14" s="2" t="s">
        <v>23</v>
      </c>
      <c r="F14" s="3">
        <f>SUMIF(E:E,"Hospital",D:D)</f>
        <v>0.622</v>
      </c>
      <c r="G14" s="3">
        <f t="shared" si="1"/>
        <v>0.39201191849747075</v>
      </c>
      <c r="H14" s="3">
        <f>0.075*G14</f>
        <v>2.9400893887310306E-2</v>
      </c>
    </row>
    <row r="15" spans="1:8">
      <c r="A15" s="2" t="s">
        <v>25</v>
      </c>
      <c r="B15" s="2">
        <v>200</v>
      </c>
      <c r="C15" s="3">
        <f t="shared" si="0"/>
        <v>0.5</v>
      </c>
      <c r="D15" s="2">
        <v>0.5</v>
      </c>
      <c r="E15" s="2" t="s">
        <v>26</v>
      </c>
      <c r="F15" s="3">
        <f>SUMIF(E:E,"Garden",D:D)</f>
        <v>0.66700000000000004</v>
      </c>
      <c r="G15" s="3">
        <f t="shared" si="1"/>
        <v>0.41351019862515936</v>
      </c>
      <c r="H15" s="3">
        <f>0.075*G15</f>
        <v>3.1013264896886952E-2</v>
      </c>
    </row>
    <row r="16" spans="1:8">
      <c r="A16" s="2" t="s">
        <v>27</v>
      </c>
      <c r="B16" s="2">
        <v>1000</v>
      </c>
      <c r="C16" s="3">
        <f t="shared" si="0"/>
        <v>0.16666666666666666</v>
      </c>
      <c r="D16" s="2">
        <v>0.16700000000000001</v>
      </c>
      <c r="E16" s="2" t="s">
        <v>26</v>
      </c>
      <c r="F16" s="3">
        <f>SUMIF(E:E,"Garden",D:D)</f>
        <v>0.66700000000000004</v>
      </c>
      <c r="G16" s="3">
        <f t="shared" si="1"/>
        <v>0.41351019862515936</v>
      </c>
      <c r="H16" s="3">
        <f>0.075*G16</f>
        <v>3.1013264896886952E-2</v>
      </c>
    </row>
    <row r="23" spans="1:5" ht="45">
      <c r="A23" s="1" t="s">
        <v>3</v>
      </c>
      <c r="B23" s="1" t="s">
        <v>28</v>
      </c>
      <c r="C23" s="1" t="s">
        <v>29</v>
      </c>
      <c r="D23" s="1" t="s">
        <v>30</v>
      </c>
      <c r="E23" s="1" t="s">
        <v>31</v>
      </c>
    </row>
    <row r="24" spans="1:5">
      <c r="A24" s="2" t="s">
        <v>8</v>
      </c>
      <c r="B24" s="2">
        <v>0.25</v>
      </c>
      <c r="C24" s="2">
        <v>0.80700000000000005</v>
      </c>
      <c r="D24" s="2">
        <v>0.47599999999999998</v>
      </c>
      <c r="E24" s="2">
        <v>0.11899999999999999</v>
      </c>
    </row>
    <row r="25" spans="1:5">
      <c r="A25" s="2" t="s">
        <v>11</v>
      </c>
      <c r="B25" s="2">
        <v>0.15</v>
      </c>
      <c r="C25" s="2">
        <v>1.734</v>
      </c>
      <c r="D25" s="2">
        <v>0.75</v>
      </c>
      <c r="E25" s="2">
        <v>0.1125</v>
      </c>
    </row>
    <row r="26" spans="1:5">
      <c r="A26" s="2" t="s">
        <v>16</v>
      </c>
      <c r="B26" s="2">
        <v>0.22500000000000001</v>
      </c>
      <c r="C26" s="2">
        <v>0.42399999999999999</v>
      </c>
      <c r="D26" s="2">
        <v>0.28799999999999998</v>
      </c>
      <c r="E26" s="2">
        <v>6.4799999999999996E-2</v>
      </c>
    </row>
    <row r="27" spans="1:5">
      <c r="A27" s="2" t="s">
        <v>19</v>
      </c>
      <c r="B27" s="2">
        <v>0.22500000000000001</v>
      </c>
      <c r="C27" s="2">
        <v>1.048</v>
      </c>
      <c r="D27" s="2">
        <v>0.56699999999999995</v>
      </c>
      <c r="E27" s="2">
        <v>0.12759999999999999</v>
      </c>
    </row>
    <row r="28" spans="1:5">
      <c r="A28" s="2" t="s">
        <v>23</v>
      </c>
      <c r="B28" s="2">
        <v>7.4999999999999997E-2</v>
      </c>
      <c r="C28" s="2">
        <v>0.622</v>
      </c>
      <c r="D28" s="2">
        <v>0.39200000000000002</v>
      </c>
      <c r="E28" s="2">
        <v>2.9399999999999999E-2</v>
      </c>
    </row>
    <row r="29" spans="1:5">
      <c r="A29" s="2" t="s">
        <v>26</v>
      </c>
      <c r="B29" s="2">
        <v>7.4999999999999997E-2</v>
      </c>
      <c r="C29" s="2">
        <v>0.66700000000000004</v>
      </c>
      <c r="D29" s="2">
        <v>0.41299999999999998</v>
      </c>
      <c r="E29" s="2">
        <v>3.1E-2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H1" sqref="H1:H1048576"/>
    </sheetView>
  </sheetViews>
  <sheetFormatPr defaultRowHeight="15"/>
  <cols>
    <col min="1" max="1" width="19.42578125" customWidth="1"/>
    <col min="4" max="4" width="12.140625" bestFit="1" customWidth="1"/>
    <col min="5" max="5" width="12" bestFit="1" customWidth="1"/>
    <col min="7" max="8" width="11.5703125" bestFit="1" customWidth="1"/>
  </cols>
  <sheetData>
    <row r="1" spans="1:8">
      <c r="A1" t="s">
        <v>64</v>
      </c>
      <c r="B1" t="s">
        <v>3</v>
      </c>
      <c r="D1" t="s">
        <v>65</v>
      </c>
      <c r="E1" t="s">
        <v>66</v>
      </c>
    </row>
    <row r="2" spans="1:8" ht="30">
      <c r="A2" s="2" t="s">
        <v>44</v>
      </c>
      <c r="B2" s="2" t="s">
        <v>45</v>
      </c>
      <c r="C2" s="2" t="s">
        <v>11</v>
      </c>
      <c r="D2" s="2">
        <v>523.66999999999996</v>
      </c>
      <c r="E2">
        <f>1/(1+D2/200)</f>
        <v>0.27636906324706012</v>
      </c>
      <c r="F2">
        <f>SUM(E2:E3)</f>
        <v>0.44625795591125772</v>
      </c>
      <c r="G2" s="3">
        <f>1-EXP(-0.8*F2)</f>
        <v>0.30023195611352926</v>
      </c>
      <c r="H2" s="3">
        <f>0.15*G2</f>
        <v>4.5034793417029387E-2</v>
      </c>
    </row>
    <row r="3" spans="1:8" ht="30">
      <c r="A3" s="2" t="s">
        <v>61</v>
      </c>
      <c r="B3" s="2" t="s">
        <v>45</v>
      </c>
      <c r="C3" s="2" t="s">
        <v>11</v>
      </c>
      <c r="D3" s="2">
        <v>977.24</v>
      </c>
      <c r="E3">
        <f>1/(1+D3/200)</f>
        <v>0.16988889266419763</v>
      </c>
    </row>
    <row r="4" spans="1:8">
      <c r="A4" s="2" t="s">
        <v>34</v>
      </c>
      <c r="B4" s="2" t="s">
        <v>35</v>
      </c>
      <c r="C4" s="2" t="s">
        <v>26</v>
      </c>
      <c r="D4" s="2">
        <v>269.45</v>
      </c>
      <c r="E4">
        <f>1/(1+D4/200)</f>
        <v>0.42603046117797427</v>
      </c>
      <c r="F4">
        <f>SUM(E4:E8)</f>
        <v>1.4800832805299062</v>
      </c>
      <c r="G4" s="3">
        <f>1-EXP(-0.8*F4)</f>
        <v>0.69396831126191827</v>
      </c>
      <c r="H4" s="3">
        <f>0.075*G4</f>
        <v>5.204762334464387E-2</v>
      </c>
    </row>
    <row r="5" spans="1:8">
      <c r="A5" s="2" t="s">
        <v>36</v>
      </c>
      <c r="B5" s="2" t="s">
        <v>35</v>
      </c>
      <c r="C5" s="2" t="s">
        <v>26</v>
      </c>
      <c r="D5" s="2">
        <v>275.60000000000002</v>
      </c>
      <c r="E5">
        <f>1/(1+D5/200)</f>
        <v>0.42052144659377627</v>
      </c>
    </row>
    <row r="6" spans="1:8" ht="60">
      <c r="A6" s="2" t="s">
        <v>52</v>
      </c>
      <c r="B6" s="2" t="s">
        <v>35</v>
      </c>
      <c r="C6" s="2" t="s">
        <v>26</v>
      </c>
      <c r="D6" s="2">
        <v>614.49</v>
      </c>
      <c r="E6">
        <f>1/(1+D6/200)</f>
        <v>0.24555243158295376</v>
      </c>
    </row>
    <row r="7" spans="1:8" ht="45">
      <c r="A7" s="2" t="s">
        <v>56</v>
      </c>
      <c r="B7" s="2" t="s">
        <v>35</v>
      </c>
      <c r="C7" s="2" t="s">
        <v>26</v>
      </c>
      <c r="D7" s="2">
        <v>813.38</v>
      </c>
      <c r="E7">
        <f>1/(1+D7/200)</f>
        <v>0.19735933213602003</v>
      </c>
    </row>
    <row r="8" spans="1:8" ht="45">
      <c r="A8" s="2" t="s">
        <v>58</v>
      </c>
      <c r="B8" s="2" t="s">
        <v>35</v>
      </c>
      <c r="C8" s="2" t="s">
        <v>26</v>
      </c>
      <c r="D8" s="2">
        <v>849.21</v>
      </c>
      <c r="E8">
        <f>1/(1+D8/200)</f>
        <v>0.19061960903918185</v>
      </c>
    </row>
    <row r="9" spans="1:8" ht="45">
      <c r="A9" s="2" t="s">
        <v>37</v>
      </c>
      <c r="B9" s="2" t="s">
        <v>38</v>
      </c>
      <c r="C9" s="2" t="s">
        <v>23</v>
      </c>
      <c r="D9" s="2">
        <v>355.72</v>
      </c>
      <c r="E9">
        <f>1/(1+D9/200)</f>
        <v>0.3598934715324264</v>
      </c>
      <c r="F9">
        <f>SUM(E9:E15)</f>
        <v>1.8714962940775335</v>
      </c>
      <c r="G9" s="3">
        <f>1-EXP(-0.8*F9)</f>
        <v>0.77624353653769562</v>
      </c>
      <c r="H9" s="3">
        <f>0.075*G9</f>
        <v>5.8218265240327166E-2</v>
      </c>
    </row>
    <row r="10" spans="1:8" ht="30">
      <c r="A10" s="2" t="s">
        <v>46</v>
      </c>
      <c r="B10" s="2" t="s">
        <v>38</v>
      </c>
      <c r="C10" s="2" t="s">
        <v>23</v>
      </c>
      <c r="D10" s="2">
        <v>538.25</v>
      </c>
      <c r="E10">
        <f>1/(1+D10/200)</f>
        <v>0.27091093802912292</v>
      </c>
    </row>
    <row r="11" spans="1:8">
      <c r="A11" s="2" t="s">
        <v>47</v>
      </c>
      <c r="B11" s="2" t="s">
        <v>38</v>
      </c>
      <c r="C11" s="2" t="s">
        <v>23</v>
      </c>
      <c r="D11" s="2">
        <v>538.25</v>
      </c>
      <c r="E11">
        <f>1/(1+D11/200)</f>
        <v>0.27091093802912292</v>
      </c>
    </row>
    <row r="12" spans="1:8" ht="45">
      <c r="A12" s="2" t="s">
        <v>48</v>
      </c>
      <c r="B12" s="2" t="s">
        <v>38</v>
      </c>
      <c r="C12" s="2" t="s">
        <v>23</v>
      </c>
      <c r="D12" s="2">
        <v>539.55999999999995</v>
      </c>
      <c r="E12">
        <f>1/(1+D12/200)</f>
        <v>0.27043106712099091</v>
      </c>
    </row>
    <row r="13" spans="1:8">
      <c r="A13" s="2" t="s">
        <v>49</v>
      </c>
      <c r="B13" s="2" t="s">
        <v>38</v>
      </c>
      <c r="C13" s="2" t="s">
        <v>23</v>
      </c>
      <c r="D13" s="2">
        <v>549.05999999999995</v>
      </c>
      <c r="E13">
        <f>1/(1+D13/200)</f>
        <v>0.26700130830641072</v>
      </c>
    </row>
    <row r="14" spans="1:8" ht="30">
      <c r="A14" s="2" t="s">
        <v>50</v>
      </c>
      <c r="B14" s="2" t="s">
        <v>38</v>
      </c>
      <c r="C14" s="2" t="s">
        <v>23</v>
      </c>
      <c r="D14" s="2">
        <v>558.99</v>
      </c>
      <c r="E14">
        <f>1/(1+D14/200)</f>
        <v>0.26350808311044943</v>
      </c>
    </row>
    <row r="15" spans="1:8">
      <c r="A15" s="2" t="s">
        <v>62</v>
      </c>
      <c r="B15" s="2" t="s">
        <v>38</v>
      </c>
      <c r="C15" s="2" t="s">
        <v>23</v>
      </c>
      <c r="D15" s="2">
        <v>984.55</v>
      </c>
      <c r="E15">
        <f>1/(1+D15/200)</f>
        <v>0.16884048794901019</v>
      </c>
    </row>
    <row r="16" spans="1:8">
      <c r="A16" s="2" t="s">
        <v>39</v>
      </c>
      <c r="B16" s="2" t="s">
        <v>40</v>
      </c>
      <c r="C16" s="2" t="s">
        <v>16</v>
      </c>
      <c r="D16" s="2">
        <v>356.59</v>
      </c>
      <c r="E16">
        <f>1/(1+D16/200)</f>
        <v>0.35933092581613041</v>
      </c>
      <c r="F16">
        <f>SUM(E16:E19)</f>
        <v>1.1158109194720001</v>
      </c>
      <c r="G16" s="3">
        <f>1-EXP(-0.8*F16)</f>
        <v>0.59043052648179528</v>
      </c>
      <c r="H16" s="3">
        <f>0.225*G16</f>
        <v>0.13284686845840393</v>
      </c>
    </row>
    <row r="17" spans="1:8" ht="30">
      <c r="A17" s="2" t="s">
        <v>41</v>
      </c>
      <c r="B17" s="2" t="s">
        <v>40</v>
      </c>
      <c r="C17" s="2" t="s">
        <v>16</v>
      </c>
      <c r="D17" s="2">
        <v>419.31</v>
      </c>
      <c r="E17">
        <f>1/(1+D17/200)</f>
        <v>0.3229400461804266</v>
      </c>
    </row>
    <row r="18" spans="1:8" ht="30">
      <c r="A18" s="2" t="s">
        <v>51</v>
      </c>
      <c r="B18" s="2" t="s">
        <v>40</v>
      </c>
      <c r="C18" s="2" t="s">
        <v>16</v>
      </c>
      <c r="D18" s="2">
        <v>594.80999999999995</v>
      </c>
      <c r="E18">
        <f>1/(1+D18/200)</f>
        <v>0.2516324656207144</v>
      </c>
    </row>
    <row r="19" spans="1:8" ht="30">
      <c r="A19" s="2" t="s">
        <v>60</v>
      </c>
      <c r="B19" s="2" t="s">
        <v>40</v>
      </c>
      <c r="C19" s="2" t="s">
        <v>16</v>
      </c>
      <c r="D19" s="2">
        <v>899.46</v>
      </c>
      <c r="E19">
        <f>1/(1+D19/200)</f>
        <v>0.18190748185472869</v>
      </c>
    </row>
    <row r="20" spans="1:8" ht="30">
      <c r="A20" s="2" t="s">
        <v>32</v>
      </c>
      <c r="B20" s="2" t="s">
        <v>33</v>
      </c>
      <c r="C20" s="2" t="s">
        <v>19</v>
      </c>
      <c r="D20" s="2">
        <v>220.23</v>
      </c>
      <c r="E20">
        <f>1/(1+D20/200)</f>
        <v>0.47592984794041365</v>
      </c>
      <c r="F20">
        <f>SUM(E20:E28)</f>
        <v>2.260475959695464</v>
      </c>
      <c r="G20" s="3">
        <f>1-EXP(-0.8*F20)</f>
        <v>0.83608065448287716</v>
      </c>
      <c r="H20" s="3">
        <f>0.225*G20</f>
        <v>0.18811814725864737</v>
      </c>
    </row>
    <row r="21" spans="1:8" ht="30">
      <c r="A21" s="2" t="s">
        <v>42</v>
      </c>
      <c r="B21" s="2" t="s">
        <v>33</v>
      </c>
      <c r="C21" s="2" t="s">
        <v>19</v>
      </c>
      <c r="D21" s="2">
        <v>464.37</v>
      </c>
      <c r="E21">
        <f>1/(1+D21/200)</f>
        <v>0.30103707271550489</v>
      </c>
    </row>
    <row r="22" spans="1:8" ht="30">
      <c r="A22" s="2" t="s">
        <v>43</v>
      </c>
      <c r="B22" s="2" t="s">
        <v>33</v>
      </c>
      <c r="C22" s="2" t="s">
        <v>19</v>
      </c>
      <c r="D22" s="2">
        <v>511.06</v>
      </c>
      <c r="E22">
        <f>1/(1+D22/200)</f>
        <v>0.28127021629679633</v>
      </c>
    </row>
    <row r="23" spans="1:8">
      <c r="A23" s="2" t="s">
        <v>53</v>
      </c>
      <c r="B23" s="2" t="s">
        <v>33</v>
      </c>
      <c r="C23" s="2" t="s">
        <v>19</v>
      </c>
      <c r="D23" s="2">
        <v>633.66999999999996</v>
      </c>
      <c r="E23">
        <f>1/(1+D23/200)</f>
        <v>0.23990307915602097</v>
      </c>
    </row>
    <row r="24" spans="1:8">
      <c r="A24" s="2" t="s">
        <v>54</v>
      </c>
      <c r="B24" s="2" t="s">
        <v>33</v>
      </c>
      <c r="C24" s="2" t="s">
        <v>19</v>
      </c>
      <c r="D24" s="2">
        <v>748.62</v>
      </c>
      <c r="E24">
        <f>1/(1+D24/200)</f>
        <v>0.21083257784992937</v>
      </c>
    </row>
    <row r="25" spans="1:8" ht="30">
      <c r="A25" s="2" t="s">
        <v>55</v>
      </c>
      <c r="B25" s="2" t="s">
        <v>33</v>
      </c>
      <c r="C25" s="2" t="s">
        <v>19</v>
      </c>
      <c r="D25" s="2">
        <v>779.84</v>
      </c>
      <c r="E25">
        <f>1/(1+D25/200)</f>
        <v>0.20411495754408882</v>
      </c>
    </row>
    <row r="26" spans="1:8" ht="30">
      <c r="A26" s="2" t="s">
        <v>57</v>
      </c>
      <c r="B26" s="2" t="s">
        <v>33</v>
      </c>
      <c r="C26" s="2" t="s">
        <v>19</v>
      </c>
      <c r="D26" s="2">
        <v>834.59</v>
      </c>
      <c r="E26">
        <f>1/(1+D26/200)</f>
        <v>0.1933132931886061</v>
      </c>
    </row>
    <row r="27" spans="1:8">
      <c r="A27" s="2" t="s">
        <v>59</v>
      </c>
      <c r="B27" s="2" t="s">
        <v>33</v>
      </c>
      <c r="C27" s="2" t="s">
        <v>19</v>
      </c>
      <c r="D27" s="2">
        <v>879.58</v>
      </c>
      <c r="E27">
        <f>1/(1+D27/200)</f>
        <v>0.18525722966338762</v>
      </c>
    </row>
    <row r="28" spans="1:8" ht="30">
      <c r="A28" s="2" t="s">
        <v>63</v>
      </c>
      <c r="B28" s="2" t="s">
        <v>33</v>
      </c>
      <c r="C28" s="2" t="s">
        <v>19</v>
      </c>
      <c r="D28" s="2">
        <v>984.71</v>
      </c>
      <c r="E28">
        <f>1/(1+D28/200)</f>
        <v>0.16881768534071628</v>
      </c>
    </row>
  </sheetData>
  <autoFilter ref="A1:E28">
    <sortState ref="A2:E28">
      <sortCondition ref="C1:C2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</dc:creator>
  <cp:lastModifiedBy>Sagar</cp:lastModifiedBy>
  <dcterms:created xsi:type="dcterms:W3CDTF">2025-10-20T06:58:33Z</dcterms:created>
  <dcterms:modified xsi:type="dcterms:W3CDTF">2025-10-23T07:33:40Z</dcterms:modified>
</cp:coreProperties>
</file>