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style8.xml" ContentType="application/vnd.ms-office.chartstyle+xml"/>
  <Override PartName="/xl/charts/colors8.xml" ContentType="application/vnd.ms-office.chartcolorstyle+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Shailja\Desktop\TOPS\"/>
    </mc:Choice>
  </mc:AlternateContent>
  <xr:revisionPtr revIDLastSave="0" documentId="13_ncr:1_{FAE83AB3-B762-43C2-A7F0-E3DD8A0F2403}" xr6:coauthVersionLast="47" xr6:coauthVersionMax="47" xr10:uidLastSave="{00000000-0000-0000-0000-000000000000}"/>
  <bookViews>
    <workbookView xWindow="-110" yWindow="-110" windowWidth="19420" windowHeight="10300" firstSheet="7" activeTab="8" xr2:uid="{00000000-000D-0000-FFFF-FFFF00000000}"/>
  </bookViews>
  <sheets>
    <sheet name="Measure of Central Tendency" sheetId="2" r:id="rId1"/>
    <sheet name="Measure of Dispersion" sheetId="3" r:id="rId2"/>
    <sheet name="More Statistics Question" sheetId="4" r:id="rId3"/>
    <sheet name="Measure of Skewness and Kurtosi" sheetId="5" r:id="rId4"/>
    <sheet name="Percentile and Quartiles" sheetId="6" r:id="rId5"/>
    <sheet name="Correlation &amp; Covariance" sheetId="9" r:id="rId6"/>
    <sheet name="Discrete &amp; Continuous Random Di" sheetId="8" r:id="rId7"/>
    <sheet name="Discrete &amp; Continuous Dis." sheetId="10" r:id="rId8"/>
    <sheet name="Confidence Interval &amp; Hypothesi" sheetId="7" r:id="rId9"/>
  </sheets>
  <definedNames>
    <definedName name="_xlnm._FilterDatabase" localSheetId="0" hidden="1">'Measure of Central Tendency'!$C$8:$E$11</definedName>
    <definedName name="_xlchart.v1.0" hidden="1">'More Statistics Question'!$D$170:$J$170</definedName>
    <definedName name="_xlchart.v1.1" hidden="1">'More Statistics Question'!$D$171:$J$171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 i="8" l="1"/>
  <c r="F16" i="7"/>
  <c r="H16" i="7" s="1"/>
  <c r="H371" i="4" l="1" a="1"/>
  <c r="H371" i="4" s="1"/>
  <c r="F8" i="8" l="1"/>
  <c r="H75" i="8"/>
  <c r="J8" i="7"/>
  <c r="E36" i="7"/>
  <c r="F35" i="7"/>
  <c r="D35" i="7"/>
  <c r="K38" i="10"/>
  <c r="K37" i="10"/>
  <c r="K31" i="10"/>
  <c r="K32" i="10" s="1"/>
  <c r="K30" i="10"/>
  <c r="G21" i="10"/>
  <c r="G15" i="10"/>
  <c r="G8" i="10"/>
  <c r="G70" i="8"/>
  <c r="G69" i="8"/>
  <c r="G68" i="8"/>
  <c r="G63" i="8"/>
  <c r="G62" i="8"/>
  <c r="G61" i="8"/>
  <c r="F54" i="8"/>
  <c r="F48" i="8"/>
  <c r="F47" i="8"/>
  <c r="G8" i="5" l="1"/>
  <c r="G37" i="8" l="1"/>
  <c r="G29" i="8"/>
  <c r="F15" i="8"/>
  <c r="G23" i="8"/>
  <c r="F38" i="9"/>
  <c r="F37" i="9"/>
  <c r="F25" i="9"/>
  <c r="F24" i="9"/>
  <c r="F12" i="9"/>
  <c r="F11" i="9"/>
  <c r="H483" i="6"/>
  <c r="H482" i="6"/>
  <c r="H481" i="6"/>
  <c r="H477" i="6"/>
  <c r="H476" i="6"/>
  <c r="H475" i="6"/>
  <c r="H355" i="6"/>
  <c r="H354" i="6"/>
  <c r="H353" i="6"/>
  <c r="H349" i="6"/>
  <c r="H348" i="6"/>
  <c r="H347" i="6"/>
  <c r="H236" i="6"/>
  <c r="H235" i="6"/>
  <c r="H234" i="6"/>
  <c r="H230" i="6"/>
  <c r="H229" i="6"/>
  <c r="H228" i="6"/>
  <c r="G130" i="6"/>
  <c r="G129" i="6"/>
  <c r="G128" i="6"/>
  <c r="G124" i="6"/>
  <c r="G123" i="6"/>
  <c r="G122" i="6"/>
  <c r="G23" i="6"/>
  <c r="G22" i="6"/>
  <c r="G21" i="6"/>
  <c r="G20" i="6"/>
  <c r="G16" i="6"/>
  <c r="G15" i="6"/>
  <c r="G14" i="6"/>
  <c r="H390" i="5"/>
  <c r="H389" i="5"/>
  <c r="H281" i="5"/>
  <c r="H280" i="5"/>
  <c r="G174" i="5"/>
  <c r="G173" i="5"/>
  <c r="G69" i="5"/>
  <c r="G68" i="5"/>
  <c r="G9" i="5"/>
  <c r="H367" i="4" l="1"/>
  <c r="H366" i="4"/>
  <c r="H365" i="4"/>
  <c r="G310" i="4" a="1"/>
  <c r="G310" i="4" s="1"/>
  <c r="G307" i="4"/>
  <c r="G306" i="4"/>
  <c r="G305" i="4"/>
  <c r="G214" i="4"/>
  <c r="G197" i="4" a="1"/>
  <c r="G197" i="4" s="1"/>
  <c r="J160" i="4"/>
  <c r="J159" i="4"/>
  <c r="J158" i="4"/>
  <c r="J157" i="4"/>
  <c r="J156" i="4"/>
  <c r="F81" i="4"/>
  <c r="F80" i="4"/>
  <c r="F79" i="4"/>
  <c r="F78" i="4"/>
  <c r="F77" i="4"/>
  <c r="F51" i="2" l="1"/>
  <c r="F50" i="2"/>
  <c r="F49" i="2"/>
  <c r="F27" i="2"/>
  <c r="F26" i="2"/>
  <c r="F25" i="2"/>
  <c r="D15" i="2"/>
  <c r="D14" i="2"/>
  <c r="D13" i="2"/>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<sst xmlns="http://schemas.openxmlformats.org/spreadsheetml/2006/main" count="628" uniqueCount="264">
  <si>
    <t>Week 1</t>
  </si>
  <si>
    <t>Week 2</t>
  </si>
  <si>
    <t>Week 3</t>
  </si>
  <si>
    <t>Week 4</t>
  </si>
  <si>
    <t>Mean</t>
  </si>
  <si>
    <t>Median</t>
  </si>
  <si>
    <t>Mode</t>
  </si>
  <si>
    <t>Measure of Central Tendency</t>
  </si>
  <si>
    <t>A retail store wants to analyze the sales data of a particular product category to understand the typical sales performance and make strategic decisions.</t>
  </si>
  <si>
    <t>Data:</t>
  </si>
  <si>
    <t>Let's consider the weekly sales data (in units) for the past month for a specific product category:</t>
  </si>
  <si>
    <t>units</t>
  </si>
  <si>
    <t>A restaurant wants to analyze the waiting times of its customers to understand the typical waiting experience and improve service efficiency.</t>
  </si>
  <si>
    <t>Let's consider the waiting times (in minutes) for the past 20 customers:</t>
  </si>
  <si>
    <t>A car rental company wants to analyze the rental durations of its customers to understand the typical rental period and optimize its pricing and fleet management strategies.</t>
  </si>
  <si>
    <t>Let's consider the rental durations (in days) for a sample of 50 customers:</t>
  </si>
  <si>
    <t>Measure of Dispersion</t>
  </si>
  <si>
    <t>Let's consider the number of units produced per hour by the machine for a sample of 10 working days:</t>
  </si>
  <si>
    <t>Day 1</t>
  </si>
  <si>
    <t>Day 2</t>
  </si>
  <si>
    <t>Day 3</t>
  </si>
  <si>
    <t>Day 4</t>
  </si>
  <si>
    <t>Day 5</t>
  </si>
  <si>
    <t>Day 6</t>
  </si>
  <si>
    <t>Day 7</t>
  </si>
  <si>
    <t>Day 8</t>
  </si>
  <si>
    <t>Day 9</t>
  </si>
  <si>
    <t>Day 10</t>
  </si>
  <si>
    <t>Range</t>
  </si>
  <si>
    <t>Standard Deviation</t>
  </si>
  <si>
    <t>Standard Error</t>
  </si>
  <si>
    <t>Sample Variance</t>
  </si>
  <si>
    <t>Kurtosis</t>
  </si>
  <si>
    <t>Skewness</t>
  </si>
  <si>
    <t>Minimum</t>
  </si>
  <si>
    <t>Maximum</t>
  </si>
  <si>
    <t>Sum</t>
  </si>
  <si>
    <t>Count</t>
  </si>
  <si>
    <t>A retail store wants to analyze the sales of a specific product to understand the variability in daily sales and assess its inventory management.</t>
  </si>
  <si>
    <t>Let's consider the daily sales (in dollars) for the past 30 days:</t>
  </si>
  <si>
    <t>An e-commerce platform wants to analyze the delivery times of its shipments to understand the variability in order fulfillment and optimize its logistics operations.</t>
  </si>
  <si>
    <t>Let's consider the delivery times (in days) for a sample of 50 shipments:</t>
  </si>
  <si>
    <t>A company wants to analyze the monthly revenue generated by one of its products to understand its performance and variability.</t>
  </si>
  <si>
    <t>Let's consider the monthly revenue (in thousands of dollars) for the past 12 months:</t>
  </si>
  <si>
    <t>Descriptive Analysis</t>
  </si>
  <si>
    <t>A survey was conducted to gather feedback from customers regarding their satisfaction with a particular service on a scale of 1 to 10.</t>
  </si>
  <si>
    <t>Let's consider the satisfaction ratings from 50 customers:</t>
  </si>
  <si>
    <t>A company wants to analyze the customer wait times at its call center to assess the efficiency of its customer service operations.</t>
  </si>
  <si>
    <t>Let's consider the wait times (in minutes) for a sample of 100 randomly selected customer calls:</t>
  </si>
  <si>
    <t>A transportation company wants to analyze the fuel efficiency of its vehicle fleet to identify any variations across different vehicle models.</t>
  </si>
  <si>
    <t>Let's consider the fuel efficiency (in miles per gallon, mpg) for a sample of 50 vehicles:</t>
  </si>
  <si>
    <t>Model A</t>
  </si>
  <si>
    <t>Model B</t>
  </si>
  <si>
    <t>Model C</t>
  </si>
  <si>
    <t>Model D</t>
  </si>
  <si>
    <t>Model E</t>
  </si>
  <si>
    <t>More Statistics Questions</t>
  </si>
  <si>
    <t>A company wants to analyze the ages of its employees to understand the age distribution and demographics within the organization.</t>
  </si>
  <si>
    <t>Let's consider the ages of 100 employees:</t>
  </si>
  <si>
    <t>Bin</t>
  </si>
  <si>
    <t>More</t>
  </si>
  <si>
    <t>Frequency</t>
  </si>
  <si>
    <t>A retail store wants to analyze the purchase amounts made by customers to understand their spending habits.</t>
  </si>
  <si>
    <t>Let's consider the purchase amounts (in dollars) for a sample of 50 customers:</t>
  </si>
  <si>
    <t>Minimum Value</t>
  </si>
  <si>
    <t>1st Quartile</t>
  </si>
  <si>
    <t>Median Value</t>
  </si>
  <si>
    <t>3rd Quartile</t>
  </si>
  <si>
    <t>Maximum Value</t>
  </si>
  <si>
    <t>Bins</t>
  </si>
  <si>
    <t>A manufacturing company wants to analyze the defect rates of its production line to identify the frequency of different types of defects.</t>
  </si>
  <si>
    <t>Let's consider the types of defects and their corresponding frequencies observed in a sample of 200 products:</t>
  </si>
  <si>
    <t>Defect Type</t>
  </si>
  <si>
    <t xml:space="preserve"> A</t>
  </si>
  <si>
    <t xml:space="preserve"> B</t>
  </si>
  <si>
    <t xml:space="preserve"> C</t>
  </si>
  <si>
    <t xml:space="preserve"> D</t>
  </si>
  <si>
    <t xml:space="preserve"> E</t>
  </si>
  <si>
    <t xml:space="preserve"> F</t>
  </si>
  <si>
    <t xml:space="preserve"> G</t>
  </si>
  <si>
    <t>A survey was conducted to gather feedback from customers about their satisfaction levels with a specific service on a scale of 1 to 5.</t>
  </si>
  <si>
    <t>Data</t>
  </si>
  <si>
    <t>Let's consider the satisfaction ratings from 100 customers</t>
  </si>
  <si>
    <t>Ratings</t>
  </si>
  <si>
    <t>Ratings:</t>
  </si>
  <si>
    <t xml:space="preserve">A manufacturing company wants to analyze the production output of a specific machine to understand the variability or spread in its performance. </t>
  </si>
  <si>
    <t>A company wants to analyze the monthly sales figures of its products to understand the sales distribution across different price ranges.</t>
  </si>
  <si>
    <t>Let's consider the monthly sales figures (in thousands of dollars) for a sample of 50 products:</t>
  </si>
  <si>
    <t xml:space="preserve">Sales: </t>
  </si>
  <si>
    <t>Central Tendency:</t>
  </si>
  <si>
    <t>Sales</t>
  </si>
  <si>
    <t>A study was conducted to analyze the response times of a website for different user locations.</t>
  </si>
  <si>
    <t>Let's consider the response times (in milliseconds) for a sample of 200 user requests:</t>
  </si>
  <si>
    <t>Response Times:</t>
  </si>
  <si>
    <t>Response Times</t>
  </si>
  <si>
    <t>A company wants to analyze the sales performance of its products across different regions.</t>
  </si>
  <si>
    <t>Let's consider the sales figures (in thousands of dollars) for a sample of 50 products in three regions:</t>
  </si>
  <si>
    <t>Region 1</t>
  </si>
  <si>
    <t>Region 2</t>
  </si>
  <si>
    <t>Region 3</t>
  </si>
  <si>
    <t>A company wants to analyze the monthly returns of its investment portfolio to understand the distribution and risk associated with the returns.</t>
  </si>
  <si>
    <t>Let's consider the monthly returns (%) for the portfolio over a one-year period</t>
  </si>
  <si>
    <t>Returns</t>
  </si>
  <si>
    <t>Measure of Skewness and Kurtosis</t>
  </si>
  <si>
    <t>Percentile and Quartiles</t>
  </si>
  <si>
    <t>A research study wants to analyze the income distribution of a population to understand the level of income inequality.</t>
  </si>
  <si>
    <t>Let's consider the monthly incomes (in thousands of dollars) of a sample of 100 individuals:</t>
  </si>
  <si>
    <t>Incomes</t>
  </si>
  <si>
    <t>A survey was conducted to analyze the satisfaction ratings of customers on a scale of 1 to 5 for a specific product.</t>
  </si>
  <si>
    <t>Let's consider the satisfaction ratings from 200 customers:</t>
  </si>
  <si>
    <t>A study wants to analyze the distribution of house prices in a specific city to understand the market trends.</t>
  </si>
  <si>
    <t>Let's consider the house prices (in thousands of dollars) for a sample of 150 houses:</t>
  </si>
  <si>
    <t>House Prices</t>
  </si>
  <si>
    <t>A company wants to analyze the waiting times of customers at a service center to improve operational efficiency.</t>
  </si>
  <si>
    <t>Let's consider the waiting times (in minutes) for a sample of 100 customers</t>
  </si>
  <si>
    <t>Waiting Times</t>
  </si>
  <si>
    <t>A company wants to analyze the salary distribution of its employees to determine the income levels at different percentiles.</t>
  </si>
  <si>
    <t>Let's consider the monthly salaries (in thousands of dollars) of a sample of 200 employees</t>
  </si>
  <si>
    <t>Salaries</t>
  </si>
  <si>
    <t>First Quartile</t>
  </si>
  <si>
    <t>Third Quartile</t>
  </si>
  <si>
    <t>Quartiles:</t>
  </si>
  <si>
    <t>Percentiles:</t>
  </si>
  <si>
    <t>10th Percentile</t>
  </si>
  <si>
    <t>25th Percentile</t>
  </si>
  <si>
    <t>75th Percentile</t>
  </si>
  <si>
    <t>90th Percentile</t>
  </si>
  <si>
    <t>A research study wants to analyze the weight distribution of a sample of individuals to assess their health and body composition.</t>
  </si>
  <si>
    <t>Let's consider the weights (in kilograms) of a sample of 100 individuals</t>
  </si>
  <si>
    <t>Weights</t>
  </si>
  <si>
    <t>15th Percentile</t>
  </si>
  <si>
    <t>50th Percentile</t>
  </si>
  <si>
    <t>85th Percentile</t>
  </si>
  <si>
    <t>A retail store wants to analyze the distribution of customer purchase amounts to identify their spending patterns.</t>
  </si>
  <si>
    <t>Let's consider the purchase amounts (in dollars) of a sample of 150 customers</t>
  </si>
  <si>
    <t>Purchase Amounts</t>
  </si>
  <si>
    <t>20th Percentile</t>
  </si>
  <si>
    <t>40th Percentile</t>
  </si>
  <si>
    <t>80th Percentile</t>
  </si>
  <si>
    <t>Questions on Correlation and Covariance</t>
  </si>
  <si>
    <t>A marketing department wants to understand the relationship between advertising expenditure and sales revenue to assess the effectiveness of their advertising campaigns.</t>
  </si>
  <si>
    <t>Let's consider the monthly advertising expenditure (in thousands of dollars) and corresponding sales revenue (in thousands of dollars) for a sample of 12 months</t>
  </si>
  <si>
    <t>Advertising Expenditure</t>
  </si>
  <si>
    <t>Sales Revenue</t>
  </si>
  <si>
    <t>An investment analyst wants to assess the relationship between the stock prices of two companies to identify potential investment opportunities.</t>
  </si>
  <si>
    <t>Let's consider the daily closing prices (in dollars) of Company A and Company B for a sample of 20 trading days</t>
  </si>
  <si>
    <t>Company A</t>
  </si>
  <si>
    <t>Company B</t>
  </si>
  <si>
    <t>A researcher wants to examine the relationship between the hours spent studying and the exam scores of a group of students.</t>
  </si>
  <si>
    <t>Let's consider the number of hours spent studying and the corresponding exam scores for a sample of 30 students</t>
  </si>
  <si>
    <t>Hours Spent Studying</t>
  </si>
  <si>
    <t>Exam Scores</t>
  </si>
  <si>
    <t>Questions on Discrete and Continuous Random Variable</t>
  </si>
  <si>
    <t>Discrete Random Variable</t>
  </si>
  <si>
    <t>A fair six-sided die is rolled 100 times. What is the probability of rolling exactly five 3's?</t>
  </si>
  <si>
    <t xml:space="preserve"> Number of rolls (n) = 100</t>
  </si>
  <si>
    <t>In a deck of 52 playing cards, five cards are randomly drawn without replacement. What is the probability of getting two hearts?</t>
  </si>
  <si>
    <t xml:space="preserve"> Number of hearts in the deck (N) = 13, Number of cards drawn (n) = 5</t>
  </si>
  <si>
    <t>A multiple-choice test consists of 10 questions, each with four possible answers. If a student randomly guesses on each question, what is the probability of getting at least 8 questions correct?</t>
  </si>
  <si>
    <t xml:space="preserve"> Number of questions (n) = 10, Number of possible answers per question (k) = 4</t>
  </si>
  <si>
    <t>A bag contains 30 red balls, 20 blue balls, and 10 green balls. Three balls are drawn without replacement. What is the probability that all three balls are blue?</t>
  </si>
  <si>
    <t xml:space="preserve"> Number of blue balls in the bag (N) = 20, Number of balls drawn (n) = 3</t>
  </si>
  <si>
    <t>In a football match, a player scores a goal with a 0.3 probability per shot. If the player takes 10 shots, what is the probability of scoring exactly three goals?</t>
  </si>
  <si>
    <t xml:space="preserve"> Number of shots (n) = 10, Probability of scoring per shot (p) = 0.3</t>
  </si>
  <si>
    <t>Continuous Random Variable</t>
  </si>
  <si>
    <t>The heights of students in a class are normally distributed with a mean of 165 cm and a standard deviation of 10 cm. What is the probability that a randomly selected student is taller than 180 cm?</t>
  </si>
  <si>
    <t xml:space="preserve"> Mean height (μ) = 165 cm, Standard deviation (σ) = 10 cm, Height threshold (x) = 180 cm</t>
  </si>
  <si>
    <t>The waiting times at a coffee shop are exponentially distributed with a mean of 5 minutes. What is the probability that a customer waits less than 3 minutes?</t>
  </si>
  <si>
    <t xml:space="preserve"> Mean waiting time (μ) = 5 minutes, Waiting time threshold (x) = 3 minutes</t>
  </si>
  <si>
    <t>The lifetimes of a certain brand of light bulbs are normally distributed with a mean of 1000 hours and a standard deviation of 100 hours. What is the probability that a randomly selected light bulb lasts between 900 and 1100 hours?</t>
  </si>
  <si>
    <t xml:space="preserve"> Mean lifetime (μ) = 1000 hours, Standard deviation (σ) = 100 hours, Lifetime range (lower limit x1, upper limit x2)</t>
  </si>
  <si>
    <t>The weights of apples in a basket follow a uniform distribution between 100 grams and 200 grams. What is the probability that a randomly selected apple weighs between 150 and 170 grams?</t>
  </si>
  <si>
    <t xml:space="preserve"> Weight range (lower limit x1, upper limit x2)</t>
  </si>
  <si>
    <t>The time taken to complete a task is exponentially distributed with a mean of 20 minutes. What is the probability that the task is completed in less than 15 minutes?</t>
  </si>
  <si>
    <t xml:space="preserve"> Mean time (μ) = 20 minutes, Time threshold (x) = 15 minutes</t>
  </si>
  <si>
    <t>Discrete Distribution and Continuous Distribution</t>
  </si>
  <si>
    <t>A company sells smartphones, and the number of defects per batch follows a Poisson distribution with a mean of 2 defects. What is the probability of having exactly 3 defects in a randomly selected batch?</t>
  </si>
  <si>
    <t xml:space="preserve"> Mean number of defects (λ) = 2, Number of defects (x) = 3</t>
  </si>
  <si>
    <t>In a game, a player has a 0.3 probability of winning each round. If the player plays 10 rounds, what is the probability of winning exactly 3 rounds?</t>
  </si>
  <si>
    <t xml:space="preserve"> Probability of winning (p) = 0.3, Number of rounds (n) = 10, Number of wins (x) = 3</t>
  </si>
  <si>
    <t>A six-sided fair die is rolled three times. What is the probability of obtaining at least one 6?</t>
  </si>
  <si>
    <t xml:space="preserve"> Number of rolls (n) = 3</t>
  </si>
  <si>
    <t>Discrete Distribution</t>
  </si>
  <si>
    <t>Continuous Distribution</t>
  </si>
  <si>
    <t>The weights of apples in a basket follow a normal distribution with a mean of 150 grams and a standard deviation of 10 grams. What is the probability that a randomly selected apple weighs between 140 and 160 grams?</t>
  </si>
  <si>
    <t xml:space="preserve"> Mean weight (μ) = 150 grams, Standard deviation (σ) = 10 grams, Weight range (lower limit x1, upper limit x2)</t>
  </si>
  <si>
    <t>The lifetimes of a certain brand of light bulbs are exponentially distributed with a mean of 1000 hours. What is the probability that a randomly selected light bulb lasts more than 900 hours?</t>
  </si>
  <si>
    <t xml:space="preserve"> Mean lifetime (μ) = 1000 hours, Lifetime threshold (x) = 900 hours</t>
  </si>
  <si>
    <t>Confidence Interval and Hypothesis Testings</t>
  </si>
  <si>
    <t>Confidence Interval Problems</t>
  </si>
  <si>
    <t>A study is conducted to estimate the mean height of a population. A random sample of 100 individuals is selected, and their heights are measured. Calculate a 95% confidence interval for the population mean height, given that the sample mean height is 170 cm and the sample standard deviation is 8 cm.</t>
  </si>
  <si>
    <t xml:space="preserve"> Sample size (n) = 100, Sample mean (x̄ ) = 170 cm, Sample standard deviation (s) = 8 cm, Confidence level = 95%</t>
  </si>
  <si>
    <t>A survey is conducted to estimate the proportion of people in a city who support a particular policy. A random sample of 500 individuals is surveyed, and 320 of them express support for the policy. Calculate a 90% confidence interval for the population proportion, given the sample proportion.</t>
  </si>
  <si>
    <t xml:space="preserve"> Sample size (n) = 500, Number of successes (x) = 320, Confidence level = 90%</t>
  </si>
  <si>
    <t>Hypothesis Testing Problems</t>
  </si>
  <si>
    <t xml:space="preserve"> Sample size (n) = 50, Test scores of the two groups</t>
  </si>
  <si>
    <t>A manufacturing company claims that the average weight of its product is 500 grams. To test this claim, a random sample of 25 products is selected, and their weights are measured. The sample mean weight is found to be 510 grams with a sample standard deviation of 20 grams. Perform a hypothesis test to determine if there is evidence to support the company's claim.</t>
  </si>
  <si>
    <t xml:space="preserve"> Sample size (n) = 25, Sample mean (x̄ ) = 510 grams, Sample standard deviation (s) = 20 grams, Population mean (μ) = 500 grams</t>
  </si>
  <si>
    <t>A study wants to analyze the distribution of commute times of employees to determine the average time spent traveling to work.</t>
  </si>
  <si>
    <t>Let's consider the commute times (in minutes) of a sample of 250 employees</t>
  </si>
  <si>
    <t>Commute Times</t>
  </si>
  <si>
    <t>A manufacturing company wants to analyze the defect rates in its production process to evaluate product quality.</t>
  </si>
  <si>
    <t>Let's consider the defect rates (in percentage) for a sample of 300 products</t>
  </si>
  <si>
    <t>Defect Rates</t>
  </si>
  <si>
    <t>30th Percentile</t>
  </si>
  <si>
    <t>70th Percentile</t>
  </si>
  <si>
    <t>Correlation</t>
  </si>
  <si>
    <t>Covariance</t>
  </si>
  <si>
    <t xml:space="preserve">Probability of five 3's = </t>
  </si>
  <si>
    <t>Probability of getting 2 hearts</t>
  </si>
  <si>
    <t>Probability of getting at least 8 correct</t>
  </si>
  <si>
    <t>Probability of getting all blue balls</t>
  </si>
  <si>
    <t>Probability of getting exactly 3 goals</t>
  </si>
  <si>
    <t xml:space="preserve"> </t>
  </si>
  <si>
    <t>Probability of height &gt; 180</t>
  </si>
  <si>
    <t>Interpretation</t>
  </si>
  <si>
    <t>The Income cannot be said to be equally distributed</t>
  </si>
  <si>
    <t>The Weight seems to be equally distributed</t>
  </si>
  <si>
    <t>The spread of defects can be said to have normal standard deviation</t>
  </si>
  <si>
    <t>The commute time seems to have a standard deviation of 5 minutes</t>
  </si>
  <si>
    <t>The purchase amout have a standard deviation of 5 dollers</t>
  </si>
  <si>
    <t>Cummulative of height = 180</t>
  </si>
  <si>
    <t>Probability of wait time &lt; 3</t>
  </si>
  <si>
    <t>Cummulative of range upto 900 hours</t>
  </si>
  <si>
    <t>Cummulative of range upto 1100 hours</t>
  </si>
  <si>
    <t>Probability range between 900 - 1100 hours</t>
  </si>
  <si>
    <t>Cummulative of range upto 150 grams</t>
  </si>
  <si>
    <t>Cummulative of range upto 170 grams</t>
  </si>
  <si>
    <t>Probability range between 150 - 170 grams</t>
  </si>
  <si>
    <t>Probability the task is completed in &lt; 15 minutes</t>
  </si>
  <si>
    <t>Probability of having exactly 3 defects</t>
  </si>
  <si>
    <t>Probability of winning exactly 3 rounds</t>
  </si>
  <si>
    <t>Probability of obtaining at least one 6</t>
  </si>
  <si>
    <t>Probability that a randomly selected apple weighs between 140 and 160 grams</t>
  </si>
  <si>
    <t>Probability that a randomly selected light bulb lasts more than 900 hours</t>
  </si>
  <si>
    <t>Cummulative of a bulb lasting upto 900 hours</t>
  </si>
  <si>
    <t>Ha</t>
  </si>
  <si>
    <t>Ho</t>
  </si>
  <si>
    <t>A researcher wants to test whether a new teaching method improves student performance. A random sample of 50 students is divided into two groups  one group taught using the new method and the other using the traditional method. The average test scores of the two groups are compared. State the null and alternative hypotheses for this study.</t>
  </si>
  <si>
    <t>Weight = 500 grams</t>
  </si>
  <si>
    <t>Weight =! 500 grams</t>
  </si>
  <si>
    <t>New teaching method improves student performance</t>
  </si>
  <si>
    <t>New teaching method does not improve student performance</t>
  </si>
  <si>
    <t>Zcritical</t>
  </si>
  <si>
    <t>Zcalculated</t>
  </si>
  <si>
    <t>95% Confidence Interval for Sample = 100 and Standard Deviation = 8</t>
  </si>
  <si>
    <t>Hence the hypothesis is rejected</t>
  </si>
  <si>
    <t xml:space="preserve">There is a strong relationship which moves together in the same direction. Therefore, it can be that the expenditure in adverstising is helping in increasing the sales revenue. </t>
  </si>
  <si>
    <t>There is a strong relationship which moves together in the same direction. Thus both the companies can be considered as a potential investment opportunity.</t>
  </si>
  <si>
    <t>There is a strong relationship which moves together in the same direction. Hence the marks scored are related and dependent on the hours spent for studying.</t>
  </si>
  <si>
    <t>The Normal Distribution Curve is Right Skewed and has a flatter peak. Therefore it can be concluded that the returns are highly distributed and highly risky.</t>
  </si>
  <si>
    <t>The Normal Distribution Curve is Right Skewed and has a flatter peak. So it can be said that most of the population has lower income comparatively, and these income are widely distributed.</t>
  </si>
  <si>
    <t>The Normal Distribution Curve is Left Skewed and has a flatter peak. Thus it can be interpreted that most of the customers are satisfied with the product meanwhile the level of satisfaction is unequally distributed.</t>
  </si>
  <si>
    <t>The Normal Distribution Curve is Right Skewed and has a flatter peak. The house prices are widely distributed and are lower comparetively.</t>
  </si>
  <si>
    <t>The Normal Distribution Curve is Left Skewed and has a flatter peak. The waiting time is high and unevenly distributed.</t>
  </si>
  <si>
    <t>Analysis</t>
  </si>
  <si>
    <t>Analysis for Model A</t>
  </si>
  <si>
    <t>Analysis for Model B</t>
  </si>
  <si>
    <t>Analysis for Model C</t>
  </si>
  <si>
    <t>Analysis for Model D</t>
  </si>
  <si>
    <t>Analysis for Model E</t>
  </si>
  <si>
    <t>90% Confidence Interval for 90% Confidence Level</t>
  </si>
  <si>
    <t>Therefore Level of Significance is 10%</t>
  </si>
  <si>
    <t>Hence the range for 90% Confidence Level is -1.28155 to 1.28155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</si>
</sst>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1"/>
      <color theme="1"/>
      <name val="Calibri"/>
      <family val="2"/>
      <scheme val="minor"/>
    </font>
    <font>
      <b/>
      <u/>
      <sz val="14"/>
      <color theme="1"/>
      <name val="Calibri"/>
      <family val="2"/>
      <scheme val="minor"/>
    </font>
    <font>
      <i/>
      <sz val="11"/>
      <color theme="1"/>
      <name val="Calibri"/>
      <family val="2"/>
      <scheme val="minor"/>
    </font>
    <font>
      <b/>
      <sz val="11"/>
      <color theme="1"/>
      <name val="Calibri"/>
      <family val="2"/>
      <scheme val="minor"/>
    </font>
    <font>
      <b/>
      <u/>
      <sz val="16"/>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6">
    <xf numFmtId="0" fontId="0" fillId="0" borderId="0" xfId="0"/>
    <xf numFmtId="0" fontId="1" fillId="0" borderId="0" xfId="0" applyFont="1" applyAlignment="1">
      <alignment horizontal="center"/>
    </xf>
    <xf numFmtId="0" fontId="0" fillId="0" borderId="0" xfId="0" applyAlignment="1">
      <alignment wrapText="1"/>
    </xf>
    <xf numFmtId="0" fontId="0" fillId="0" borderId="1" xfId="0" applyBorder="1"/>
    <xf numFmtId="0" fontId="2" fillId="0" borderId="2" xfId="0" applyFont="1" applyBorder="1" applyAlignment="1">
      <alignment horizontal="center"/>
    </xf>
    <xf numFmtId="6" fontId="0" fillId="0" borderId="0" xfId="0" applyNumberFormat="1"/>
    <xf numFmtId="0" fontId="3" fillId="0" borderId="0" xfId="0" applyFont="1"/>
    <xf numFmtId="0" fontId="0" fillId="0" borderId="0" xfId="0" applyAlignment="1">
      <alignment horizontal="center"/>
    </xf>
    <xf numFmtId="0" fontId="0" fillId="0" borderId="0" xfId="0" applyAlignment="1">
      <alignment horizontal="center" wrapText="1"/>
    </xf>
    <xf numFmtId="6" fontId="0" fillId="0" borderId="0" xfId="0" applyNumberFormat="1" applyAlignment="1">
      <alignment horizontal="center"/>
    </xf>
    <xf numFmtId="0" fontId="0" fillId="0" borderId="1" xfId="0" applyBorder="1" applyAlignment="1">
      <alignment horizontal="center"/>
    </xf>
    <xf numFmtId="0" fontId="0" fillId="0" borderId="0" xfId="0" applyAlignment="1">
      <alignment horizontal="left"/>
    </xf>
    <xf numFmtId="0" fontId="1" fillId="0" borderId="0" xfId="0" applyFont="1"/>
    <xf numFmtId="0" fontId="1" fillId="0" borderId="0" xfId="0" applyFont="1" applyAlignment="1">
      <alignment horizontal="center"/>
    </xf>
    <xf numFmtId="0" fontId="2" fillId="0" borderId="2" xfId="0" applyFont="1" applyBorder="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'More Statistics Question'!$E$28:$E$47</c:f>
              <c:strCache>
                <c:ptCount val="20"/>
                <c:pt idx="0">
                  <c:v>27</c:v>
                </c:pt>
                <c:pt idx="1">
                  <c:v>28</c:v>
                </c:pt>
                <c:pt idx="2">
                  <c:v>29</c:v>
                </c:pt>
                <c:pt idx="3">
                  <c:v>30</c:v>
                </c:pt>
                <c:pt idx="4">
                  <c:v>31</c:v>
                </c:pt>
                <c:pt idx="5">
                  <c:v>32</c:v>
                </c:pt>
                <c:pt idx="6">
                  <c:v>33</c:v>
                </c:pt>
                <c:pt idx="7">
                  <c:v>34</c:v>
                </c:pt>
                <c:pt idx="8">
                  <c:v>35</c:v>
                </c:pt>
                <c:pt idx="9">
                  <c:v>36</c:v>
                </c:pt>
                <c:pt idx="10">
                  <c:v>37</c:v>
                </c:pt>
                <c:pt idx="11">
                  <c:v>38</c:v>
                </c:pt>
                <c:pt idx="12">
                  <c:v>39</c:v>
                </c:pt>
                <c:pt idx="13">
                  <c:v>40</c:v>
                </c:pt>
                <c:pt idx="14">
                  <c:v>41</c:v>
                </c:pt>
                <c:pt idx="15">
                  <c:v>42</c:v>
                </c:pt>
                <c:pt idx="16">
                  <c:v>43</c:v>
                </c:pt>
                <c:pt idx="17">
                  <c:v>44</c:v>
                </c:pt>
                <c:pt idx="18">
                  <c:v>45</c:v>
                </c:pt>
                <c:pt idx="19">
                  <c:v>More</c:v>
                </c:pt>
              </c:strCache>
            </c:strRef>
          </c:cat>
          <c:val>
            <c:numRef>
              <c:f>'More Statistics Question'!$F$28:$F$47</c:f>
              <c:numCache>
                <c:formatCode>General</c:formatCode>
                <c:ptCount val="20"/>
                <c:pt idx="0">
                  <c:v>3</c:v>
                </c:pt>
                <c:pt idx="1">
                  <c:v>5</c:v>
                </c:pt>
                <c:pt idx="2">
                  <c:v>7</c:v>
                </c:pt>
                <c:pt idx="3">
                  <c:v>6</c:v>
                </c:pt>
                <c:pt idx="4">
                  <c:v>10</c:v>
                </c:pt>
                <c:pt idx="5">
                  <c:v>5</c:v>
                </c:pt>
                <c:pt idx="6">
                  <c:v>7</c:v>
                </c:pt>
                <c:pt idx="7">
                  <c:v>3</c:v>
                </c:pt>
                <c:pt idx="8">
                  <c:v>9</c:v>
                </c:pt>
                <c:pt idx="9">
                  <c:v>7</c:v>
                </c:pt>
                <c:pt idx="10">
                  <c:v>5</c:v>
                </c:pt>
                <c:pt idx="11">
                  <c:v>6</c:v>
                </c:pt>
                <c:pt idx="12">
                  <c:v>7</c:v>
                </c:pt>
                <c:pt idx="13">
                  <c:v>6</c:v>
                </c:pt>
                <c:pt idx="14">
                  <c:v>4</c:v>
                </c:pt>
                <c:pt idx="15">
                  <c:v>2</c:v>
                </c:pt>
                <c:pt idx="16">
                  <c:v>3</c:v>
                </c:pt>
                <c:pt idx="17">
                  <c:v>3</c:v>
                </c:pt>
                <c:pt idx="18">
                  <c:v>2</c:v>
                </c:pt>
                <c:pt idx="19">
                  <c:v>0</c:v>
                </c:pt>
              </c:numCache>
            </c:numRef>
          </c:val>
          <c:extLst>
            <c:ext xmlns:c16="http://schemas.microsoft.com/office/drawing/2014/chart" uri="{C3380CC4-5D6E-409C-BE32-E72D297353CC}">
              <c16:uniqueId val="{00000000-213F-451D-890C-DF78188E574F}"/>
            </c:ext>
          </c:extLst>
        </c:ser>
        <c:dLbls>
          <c:showLegendKey val="0"/>
          <c:showVal val="0"/>
          <c:showCatName val="0"/>
          <c:showSerName val="0"/>
          <c:showPercent val="0"/>
          <c:showBubbleSize val="0"/>
        </c:dLbls>
        <c:gapWidth val="150"/>
        <c:axId val="118687440"/>
        <c:axId val="2036066320"/>
      </c:barChart>
      <c:catAx>
        <c:axId val="11868744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2036066320"/>
        <c:crosses val="autoZero"/>
        <c:auto val="1"/>
        <c:lblAlgn val="ctr"/>
        <c:lblOffset val="100"/>
        <c:noMultiLvlLbl val="0"/>
      </c:catAx>
      <c:valAx>
        <c:axId val="203606632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186874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Question'!$E$468</c:f>
              <c:strCache>
                <c:ptCount val="1"/>
                <c:pt idx="0">
                  <c:v>Region 3</c:v>
                </c:pt>
              </c:strCache>
            </c:strRef>
          </c:tx>
          <c:spPr>
            <a:solidFill>
              <a:schemeClr val="accent1"/>
            </a:solidFill>
            <a:ln>
              <a:noFill/>
            </a:ln>
            <a:effectLst/>
          </c:spPr>
          <c:invertIfNegative val="0"/>
          <c:val>
            <c:numRef>
              <c:f>'More Statistics Question'!$E$469:$E$478</c:f>
              <c:numCache>
                <c:formatCode>General</c:formatCode>
                <c:ptCount val="10"/>
                <c:pt idx="0">
                  <c:v>37</c:v>
                </c:pt>
                <c:pt idx="1">
                  <c:v>38</c:v>
                </c:pt>
                <c:pt idx="2">
                  <c:v>39</c:v>
                </c:pt>
                <c:pt idx="3">
                  <c:v>40</c:v>
                </c:pt>
                <c:pt idx="4">
                  <c:v>41</c:v>
                </c:pt>
                <c:pt idx="5">
                  <c:v>41</c:v>
                </c:pt>
                <c:pt idx="6">
                  <c:v>42</c:v>
                </c:pt>
                <c:pt idx="7">
                  <c:v>43</c:v>
                </c:pt>
                <c:pt idx="8">
                  <c:v>44</c:v>
                </c:pt>
                <c:pt idx="9">
                  <c:v>45</c:v>
                </c:pt>
              </c:numCache>
            </c:numRef>
          </c:val>
          <c:extLst>
            <c:ext xmlns:c16="http://schemas.microsoft.com/office/drawing/2014/chart" uri="{C3380CC4-5D6E-409C-BE32-E72D297353CC}">
              <c16:uniqueId val="{00000000-0454-44B2-9AF7-D1420F538AB7}"/>
            </c:ext>
          </c:extLst>
        </c:ser>
        <c:dLbls>
          <c:showLegendKey val="0"/>
          <c:showVal val="0"/>
          <c:showCatName val="0"/>
          <c:showSerName val="0"/>
          <c:showPercent val="0"/>
          <c:showBubbleSize val="0"/>
        </c:dLbls>
        <c:gapWidth val="182"/>
        <c:axId val="128210703"/>
        <c:axId val="130724847"/>
      </c:barChart>
      <c:catAx>
        <c:axId val="12821070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24847"/>
        <c:crosses val="autoZero"/>
        <c:auto val="1"/>
        <c:lblAlgn val="ctr"/>
        <c:lblOffset val="100"/>
        <c:noMultiLvlLbl val="0"/>
      </c:catAx>
      <c:valAx>
        <c:axId val="13072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1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a:p>
            <a:pPr>
              <a:defRPr/>
            </a:pPr>
            <a:r>
              <a:rPr lang="en-IN"/>
              <a:t>Region 2</a:t>
            </a:r>
          </a:p>
        </c:rich>
      </c:tx>
      <c:overlay val="0"/>
    </c:title>
    <c:autoTitleDeleted val="0"/>
    <c:plotArea>
      <c:layout/>
      <c:barChart>
        <c:barDir val="col"/>
        <c:grouping val="clustered"/>
        <c:varyColors val="0"/>
        <c:ser>
          <c:idx val="0"/>
          <c:order val="0"/>
          <c:tx>
            <c:v>Frequency</c:v>
          </c:tx>
          <c:invertIfNegative val="0"/>
          <c:cat>
            <c:strRef>
              <c:f>'More Statistics Question'!$M$503:$M$512</c:f>
              <c:strCache>
                <c:ptCount val="10"/>
                <c:pt idx="0">
                  <c:v>29</c:v>
                </c:pt>
                <c:pt idx="1">
                  <c:v>30</c:v>
                </c:pt>
                <c:pt idx="2">
                  <c:v>31</c:v>
                </c:pt>
                <c:pt idx="3">
                  <c:v>32</c:v>
                </c:pt>
                <c:pt idx="4">
                  <c:v>33</c:v>
                </c:pt>
                <c:pt idx="5">
                  <c:v>34</c:v>
                </c:pt>
                <c:pt idx="6">
                  <c:v>35</c:v>
                </c:pt>
                <c:pt idx="7">
                  <c:v>36</c:v>
                </c:pt>
                <c:pt idx="8">
                  <c:v>37</c:v>
                </c:pt>
                <c:pt idx="9">
                  <c:v>More</c:v>
                </c:pt>
              </c:strCache>
            </c:strRef>
          </c:cat>
          <c:val>
            <c:numRef>
              <c:f>'More Statistics Question'!$N$503:$N$512</c:f>
              <c:numCache>
                <c:formatCode>General</c:formatCode>
                <c:ptCount val="10"/>
                <c:pt idx="0">
                  <c:v>2</c:v>
                </c:pt>
                <c:pt idx="1">
                  <c:v>1</c:v>
                </c:pt>
                <c:pt idx="2">
                  <c:v>1</c:v>
                </c:pt>
                <c:pt idx="3">
                  <c:v>1</c:v>
                </c:pt>
                <c:pt idx="4">
                  <c:v>1</c:v>
                </c:pt>
                <c:pt idx="5">
                  <c:v>1</c:v>
                </c:pt>
                <c:pt idx="6">
                  <c:v>1</c:v>
                </c:pt>
                <c:pt idx="7">
                  <c:v>1</c:v>
                </c:pt>
                <c:pt idx="8">
                  <c:v>1</c:v>
                </c:pt>
                <c:pt idx="9">
                  <c:v>0</c:v>
                </c:pt>
              </c:numCache>
            </c:numRef>
          </c:val>
          <c:extLst>
            <c:ext xmlns:c16="http://schemas.microsoft.com/office/drawing/2014/chart" uri="{C3380CC4-5D6E-409C-BE32-E72D297353CC}">
              <c16:uniqueId val="{00000000-3CB8-481D-B859-984EA3AC621E}"/>
            </c:ext>
          </c:extLst>
        </c:ser>
        <c:dLbls>
          <c:showLegendKey val="0"/>
          <c:showVal val="0"/>
          <c:showCatName val="0"/>
          <c:showSerName val="0"/>
          <c:showPercent val="0"/>
          <c:showBubbleSize val="0"/>
        </c:dLbls>
        <c:gapWidth val="150"/>
        <c:axId val="2030852624"/>
        <c:axId val="95238416"/>
      </c:barChart>
      <c:catAx>
        <c:axId val="2030852624"/>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95238416"/>
        <c:crosses val="autoZero"/>
        <c:auto val="1"/>
        <c:lblAlgn val="ctr"/>
        <c:lblOffset val="100"/>
        <c:noMultiLvlLbl val="0"/>
      </c:catAx>
      <c:valAx>
        <c:axId val="9523841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203085262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a:p>
            <a:pPr>
              <a:defRPr/>
            </a:pPr>
            <a:r>
              <a:rPr lang="en-IN"/>
              <a:t>Region 3</a:t>
            </a:r>
          </a:p>
        </c:rich>
      </c:tx>
      <c:overlay val="0"/>
    </c:title>
    <c:autoTitleDeleted val="0"/>
    <c:plotArea>
      <c:layout/>
      <c:barChart>
        <c:barDir val="col"/>
        <c:grouping val="clustered"/>
        <c:varyColors val="0"/>
        <c:ser>
          <c:idx val="0"/>
          <c:order val="0"/>
          <c:tx>
            <c:v>Frequency</c:v>
          </c:tx>
          <c:invertIfNegative val="0"/>
          <c:cat>
            <c:strRef>
              <c:f>'More Statistics Question'!$Z$503:$Z$511</c:f>
              <c:strCache>
                <c:ptCount val="9"/>
                <c:pt idx="0">
                  <c:v>38</c:v>
                </c:pt>
                <c:pt idx="1">
                  <c:v>39</c:v>
                </c:pt>
                <c:pt idx="2">
                  <c:v>40</c:v>
                </c:pt>
                <c:pt idx="3">
                  <c:v>41</c:v>
                </c:pt>
                <c:pt idx="4">
                  <c:v>42</c:v>
                </c:pt>
                <c:pt idx="5">
                  <c:v>43</c:v>
                </c:pt>
                <c:pt idx="6">
                  <c:v>44</c:v>
                </c:pt>
                <c:pt idx="7">
                  <c:v>45</c:v>
                </c:pt>
                <c:pt idx="8">
                  <c:v>More</c:v>
                </c:pt>
              </c:strCache>
            </c:strRef>
          </c:cat>
          <c:val>
            <c:numRef>
              <c:f>'More Statistics Question'!$AA$503:$AA$511</c:f>
              <c:numCache>
                <c:formatCode>General</c:formatCode>
                <c:ptCount val="9"/>
                <c:pt idx="0">
                  <c:v>2</c:v>
                </c:pt>
                <c:pt idx="1">
                  <c:v>1</c:v>
                </c:pt>
                <c:pt idx="2">
                  <c:v>1</c:v>
                </c:pt>
                <c:pt idx="3">
                  <c:v>2</c:v>
                </c:pt>
                <c:pt idx="4">
                  <c:v>1</c:v>
                </c:pt>
                <c:pt idx="5">
                  <c:v>1</c:v>
                </c:pt>
                <c:pt idx="6">
                  <c:v>1</c:v>
                </c:pt>
                <c:pt idx="7">
                  <c:v>1</c:v>
                </c:pt>
                <c:pt idx="8">
                  <c:v>0</c:v>
                </c:pt>
              </c:numCache>
            </c:numRef>
          </c:val>
          <c:extLst>
            <c:ext xmlns:c16="http://schemas.microsoft.com/office/drawing/2014/chart" uri="{C3380CC4-5D6E-409C-BE32-E72D297353CC}">
              <c16:uniqueId val="{00000000-EFE7-4C8A-A223-1D74DE88CB32}"/>
            </c:ext>
          </c:extLst>
        </c:ser>
        <c:dLbls>
          <c:showLegendKey val="0"/>
          <c:showVal val="0"/>
          <c:showCatName val="0"/>
          <c:showSerName val="0"/>
          <c:showPercent val="0"/>
          <c:showBubbleSize val="0"/>
        </c:dLbls>
        <c:gapWidth val="150"/>
        <c:axId val="1795943792"/>
        <c:axId val="96764576"/>
      </c:barChart>
      <c:catAx>
        <c:axId val="179594379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96764576"/>
        <c:crosses val="autoZero"/>
        <c:auto val="1"/>
        <c:lblAlgn val="ctr"/>
        <c:lblOffset val="100"/>
        <c:noMultiLvlLbl val="0"/>
      </c:catAx>
      <c:valAx>
        <c:axId val="9676457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79594379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a:p>
            <a:pPr>
              <a:defRPr/>
            </a:pPr>
            <a:r>
              <a:rPr lang="en-IN"/>
              <a:t>Region 1</a:t>
            </a:r>
          </a:p>
        </c:rich>
      </c:tx>
      <c:overlay val="0"/>
    </c:title>
    <c:autoTitleDeleted val="0"/>
    <c:plotArea>
      <c:layout/>
      <c:barChart>
        <c:barDir val="col"/>
        <c:grouping val="clustered"/>
        <c:varyColors val="0"/>
        <c:ser>
          <c:idx val="0"/>
          <c:order val="0"/>
          <c:tx>
            <c:v>Frequency</c:v>
          </c:tx>
          <c:invertIfNegative val="0"/>
          <c:cat>
            <c:strRef>
              <c:f>'More Statistics Question'!$C$503:$C$513</c:f>
              <c:strCache>
                <c:ptCount val="11"/>
                <c:pt idx="0">
                  <c:v>35</c:v>
                </c:pt>
                <c:pt idx="1">
                  <c:v>37</c:v>
                </c:pt>
                <c:pt idx="2">
                  <c:v>38</c:v>
                </c:pt>
                <c:pt idx="3">
                  <c:v>39</c:v>
                </c:pt>
                <c:pt idx="4">
                  <c:v>40</c:v>
                </c:pt>
                <c:pt idx="5">
                  <c:v>41</c:v>
                </c:pt>
                <c:pt idx="6">
                  <c:v>42</c:v>
                </c:pt>
                <c:pt idx="7">
                  <c:v>43</c:v>
                </c:pt>
                <c:pt idx="8">
                  <c:v>44</c:v>
                </c:pt>
                <c:pt idx="9">
                  <c:v>45</c:v>
                </c:pt>
                <c:pt idx="10">
                  <c:v>More</c:v>
                </c:pt>
              </c:strCache>
            </c:strRef>
          </c:cat>
          <c:val>
            <c:numRef>
              <c:f>'More Statistics Question'!$D$503:$D$513</c:f>
              <c:numCache>
                <c:formatCode>General</c:formatCode>
                <c:ptCount val="11"/>
                <c:pt idx="0">
                  <c:v>1</c:v>
                </c:pt>
                <c:pt idx="1">
                  <c:v>1</c:v>
                </c:pt>
                <c:pt idx="2">
                  <c:v>1</c:v>
                </c:pt>
                <c:pt idx="3">
                  <c:v>1</c:v>
                </c:pt>
                <c:pt idx="4">
                  <c:v>1</c:v>
                </c:pt>
                <c:pt idx="5">
                  <c:v>1</c:v>
                </c:pt>
                <c:pt idx="6">
                  <c:v>1</c:v>
                </c:pt>
                <c:pt idx="7">
                  <c:v>1</c:v>
                </c:pt>
                <c:pt idx="8">
                  <c:v>1</c:v>
                </c:pt>
                <c:pt idx="9">
                  <c:v>1</c:v>
                </c:pt>
                <c:pt idx="10">
                  <c:v>0</c:v>
                </c:pt>
              </c:numCache>
            </c:numRef>
          </c:val>
          <c:extLst>
            <c:ext xmlns:c16="http://schemas.microsoft.com/office/drawing/2014/chart" uri="{C3380CC4-5D6E-409C-BE32-E72D297353CC}">
              <c16:uniqueId val="{00000000-A245-4E1C-844A-F3A8B3A8CB2E}"/>
            </c:ext>
          </c:extLst>
        </c:ser>
        <c:dLbls>
          <c:showLegendKey val="0"/>
          <c:showVal val="0"/>
          <c:showCatName val="0"/>
          <c:showSerName val="0"/>
          <c:showPercent val="0"/>
          <c:showBubbleSize val="0"/>
        </c:dLbls>
        <c:gapWidth val="150"/>
        <c:axId val="1650897984"/>
        <c:axId val="168899248"/>
      </c:barChart>
      <c:catAx>
        <c:axId val="1650897984"/>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68899248"/>
        <c:crosses val="autoZero"/>
        <c:auto val="1"/>
        <c:lblAlgn val="ctr"/>
        <c:lblOffset val="100"/>
        <c:noMultiLvlLbl val="0"/>
      </c:catAx>
      <c:valAx>
        <c:axId val="168899248"/>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650897984"/>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numRef>
              <c:f>'More Statistics Question'!$G$371:$G$395</c:f>
              <c:numCache>
                <c:formatCode>General</c:formatCode>
                <c:ptCount val="25"/>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numCache>
            </c:numRef>
          </c:cat>
          <c:val>
            <c:numRef>
              <c:f>'More Statistics Question'!$H$371:$H$395</c:f>
              <c:numCache>
                <c:formatCode>General</c:formatCode>
                <c:ptCount val="25"/>
                <c:pt idx="0">
                  <c:v>1</c:v>
                </c:pt>
                <c:pt idx="1">
                  <c:v>4</c:v>
                </c:pt>
                <c:pt idx="2">
                  <c:v>1</c:v>
                </c:pt>
                <c:pt idx="3">
                  <c:v>5</c:v>
                </c:pt>
                <c:pt idx="4">
                  <c:v>1</c:v>
                </c:pt>
                <c:pt idx="5">
                  <c:v>4</c:v>
                </c:pt>
                <c:pt idx="6">
                  <c:v>10</c:v>
                </c:pt>
                <c:pt idx="7">
                  <c:v>5</c:v>
                </c:pt>
                <c:pt idx="8">
                  <c:v>4</c:v>
                </c:pt>
                <c:pt idx="9">
                  <c:v>5</c:v>
                </c:pt>
                <c:pt idx="10">
                  <c:v>1</c:v>
                </c:pt>
                <c:pt idx="11">
                  <c:v>9</c:v>
                </c:pt>
                <c:pt idx="12">
                  <c:v>4</c:v>
                </c:pt>
                <c:pt idx="13">
                  <c:v>7</c:v>
                </c:pt>
                <c:pt idx="14">
                  <c:v>8</c:v>
                </c:pt>
                <c:pt idx="15">
                  <c:v>4</c:v>
                </c:pt>
                <c:pt idx="16">
                  <c:v>5</c:v>
                </c:pt>
                <c:pt idx="17">
                  <c:v>9</c:v>
                </c:pt>
                <c:pt idx="18">
                  <c:v>1</c:v>
                </c:pt>
                <c:pt idx="19">
                  <c:v>1</c:v>
                </c:pt>
                <c:pt idx="20">
                  <c:v>4</c:v>
                </c:pt>
                <c:pt idx="21">
                  <c:v>5</c:v>
                </c:pt>
                <c:pt idx="22">
                  <c:v>1</c:v>
                </c:pt>
                <c:pt idx="23">
                  <c:v>1</c:v>
                </c:pt>
                <c:pt idx="24">
                  <c:v>0</c:v>
                </c:pt>
              </c:numCache>
            </c:numRef>
          </c:val>
          <c:extLst>
            <c:ext xmlns:c16="http://schemas.microsoft.com/office/drawing/2014/chart" uri="{C3380CC4-5D6E-409C-BE32-E72D297353CC}">
              <c16:uniqueId val="{00000000-930F-4FCF-BCAF-F694D8669831}"/>
            </c:ext>
          </c:extLst>
        </c:ser>
        <c:dLbls>
          <c:showLegendKey val="0"/>
          <c:showVal val="0"/>
          <c:showCatName val="0"/>
          <c:showSerName val="0"/>
          <c:showPercent val="0"/>
          <c:showBubbleSize val="0"/>
        </c:dLbls>
        <c:gapWidth val="182"/>
        <c:axId val="2004197280"/>
        <c:axId val="168877424"/>
      </c:barChart>
      <c:catAx>
        <c:axId val="200419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7424"/>
        <c:crosses val="autoZero"/>
        <c:auto val="1"/>
        <c:lblAlgn val="ctr"/>
        <c:lblOffset val="100"/>
        <c:noMultiLvlLbl val="0"/>
      </c:catAx>
      <c:valAx>
        <c:axId val="16887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197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'More Statistics Question'!$G$405:$G$429</c:f>
              <c:strCache>
                <c:ptCount val="25"/>
                <c:pt idx="0">
                  <c:v>118</c:v>
                </c:pt>
                <c:pt idx="1">
                  <c:v>119</c:v>
                </c:pt>
                <c:pt idx="2">
                  <c:v>120</c:v>
                </c:pt>
                <c:pt idx="3">
                  <c:v>122</c:v>
                </c:pt>
                <c:pt idx="4">
                  <c:v>123</c:v>
                </c:pt>
                <c:pt idx="5">
                  <c:v>124</c:v>
                </c:pt>
                <c:pt idx="6">
                  <c:v>125</c:v>
                </c:pt>
                <c:pt idx="7">
                  <c:v>126</c:v>
                </c:pt>
                <c:pt idx="8">
                  <c:v>127</c:v>
                </c:pt>
                <c:pt idx="9">
                  <c:v>128</c:v>
                </c:pt>
                <c:pt idx="10">
                  <c:v>129</c:v>
                </c:pt>
                <c:pt idx="11">
                  <c:v>130</c:v>
                </c:pt>
                <c:pt idx="12">
                  <c:v>131</c:v>
                </c:pt>
                <c:pt idx="13">
                  <c:v>132</c:v>
                </c:pt>
                <c:pt idx="14">
                  <c:v>133</c:v>
                </c:pt>
                <c:pt idx="15">
                  <c:v>134</c:v>
                </c:pt>
                <c:pt idx="16">
                  <c:v>135</c:v>
                </c:pt>
                <c:pt idx="17">
                  <c:v>136</c:v>
                </c:pt>
                <c:pt idx="18">
                  <c:v>137</c:v>
                </c:pt>
                <c:pt idx="19">
                  <c:v>138</c:v>
                </c:pt>
                <c:pt idx="20">
                  <c:v>140</c:v>
                </c:pt>
                <c:pt idx="21">
                  <c:v>141</c:v>
                </c:pt>
                <c:pt idx="22">
                  <c:v>145</c:v>
                </c:pt>
                <c:pt idx="23">
                  <c:v>148</c:v>
                </c:pt>
                <c:pt idx="24">
                  <c:v>More</c:v>
                </c:pt>
              </c:strCache>
            </c:strRef>
          </c:cat>
          <c:val>
            <c:numRef>
              <c:f>'More Statistics Question'!$H$405:$H$429</c:f>
              <c:numCache>
                <c:formatCode>General</c:formatCode>
                <c:ptCount val="25"/>
                <c:pt idx="0">
                  <c:v>1</c:v>
                </c:pt>
                <c:pt idx="1">
                  <c:v>4</c:v>
                </c:pt>
                <c:pt idx="2">
                  <c:v>1</c:v>
                </c:pt>
                <c:pt idx="3">
                  <c:v>5</c:v>
                </c:pt>
                <c:pt idx="4">
                  <c:v>1</c:v>
                </c:pt>
                <c:pt idx="5">
                  <c:v>4</c:v>
                </c:pt>
                <c:pt idx="6">
                  <c:v>10</c:v>
                </c:pt>
                <c:pt idx="7">
                  <c:v>5</c:v>
                </c:pt>
                <c:pt idx="8">
                  <c:v>4</c:v>
                </c:pt>
                <c:pt idx="9">
                  <c:v>5</c:v>
                </c:pt>
                <c:pt idx="10">
                  <c:v>1</c:v>
                </c:pt>
                <c:pt idx="11">
                  <c:v>9</c:v>
                </c:pt>
                <c:pt idx="12">
                  <c:v>4</c:v>
                </c:pt>
                <c:pt idx="13">
                  <c:v>7</c:v>
                </c:pt>
                <c:pt idx="14">
                  <c:v>8</c:v>
                </c:pt>
                <c:pt idx="15">
                  <c:v>4</c:v>
                </c:pt>
                <c:pt idx="16">
                  <c:v>5</c:v>
                </c:pt>
                <c:pt idx="17">
                  <c:v>9</c:v>
                </c:pt>
                <c:pt idx="18">
                  <c:v>1</c:v>
                </c:pt>
                <c:pt idx="19">
                  <c:v>1</c:v>
                </c:pt>
                <c:pt idx="20">
                  <c:v>4</c:v>
                </c:pt>
                <c:pt idx="21">
                  <c:v>5</c:v>
                </c:pt>
                <c:pt idx="22">
                  <c:v>1</c:v>
                </c:pt>
                <c:pt idx="23">
                  <c:v>1</c:v>
                </c:pt>
                <c:pt idx="24">
                  <c:v>0</c:v>
                </c:pt>
              </c:numCache>
            </c:numRef>
          </c:val>
          <c:extLst>
            <c:ext xmlns:c16="http://schemas.microsoft.com/office/drawing/2014/chart" uri="{C3380CC4-5D6E-409C-BE32-E72D297353CC}">
              <c16:uniqueId val="{00000000-72A8-4A23-B9EA-9747A7B8EB5A}"/>
            </c:ext>
          </c:extLst>
        </c:ser>
        <c:dLbls>
          <c:showLegendKey val="0"/>
          <c:showVal val="0"/>
          <c:showCatName val="0"/>
          <c:showSerName val="0"/>
          <c:showPercent val="0"/>
          <c:showBubbleSize val="0"/>
        </c:dLbls>
        <c:gapWidth val="150"/>
        <c:axId val="2004192000"/>
        <c:axId val="96772016"/>
      </c:barChart>
      <c:catAx>
        <c:axId val="200419200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96772016"/>
        <c:crosses val="autoZero"/>
        <c:auto val="1"/>
        <c:lblAlgn val="ctr"/>
        <c:lblOffset val="100"/>
        <c:noMultiLvlLbl val="0"/>
      </c:catAx>
      <c:valAx>
        <c:axId val="9677201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200419200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'More Statistics Question'!$E$134:$E$160</c:f>
              <c:strCache>
                <c:ptCount val="27"/>
                <c:pt idx="0">
                  <c:v>28</c:v>
                </c:pt>
                <c:pt idx="1">
                  <c:v>35</c:v>
                </c:pt>
                <c:pt idx="2">
                  <c:v>36</c:v>
                </c:pt>
                <c:pt idx="3">
                  <c:v>38</c:v>
                </c:pt>
                <c:pt idx="4">
                  <c:v>39</c:v>
                </c:pt>
                <c:pt idx="5">
                  <c:v>40</c:v>
                </c:pt>
                <c:pt idx="6">
                  <c:v>41</c:v>
                </c:pt>
                <c:pt idx="7">
                  <c:v>42</c:v>
                </c:pt>
                <c:pt idx="8">
                  <c:v>44</c:v>
                </c:pt>
                <c:pt idx="9">
                  <c:v>45</c:v>
                </c:pt>
                <c:pt idx="10">
                  <c:v>47</c:v>
                </c:pt>
                <c:pt idx="11">
                  <c:v>48</c:v>
                </c:pt>
                <c:pt idx="12">
                  <c:v>49</c:v>
                </c:pt>
                <c:pt idx="13">
                  <c:v>51</c:v>
                </c:pt>
                <c:pt idx="14">
                  <c:v>52</c:v>
                </c:pt>
                <c:pt idx="15">
                  <c:v>55</c:v>
                </c:pt>
                <c:pt idx="16">
                  <c:v>56</c:v>
                </c:pt>
                <c:pt idx="17">
                  <c:v>57</c:v>
                </c:pt>
                <c:pt idx="18">
                  <c:v>58</c:v>
                </c:pt>
                <c:pt idx="19">
                  <c:v>59</c:v>
                </c:pt>
                <c:pt idx="20">
                  <c:v>60</c:v>
                </c:pt>
                <c:pt idx="21">
                  <c:v>61</c:v>
                </c:pt>
                <c:pt idx="22">
                  <c:v>63</c:v>
                </c:pt>
                <c:pt idx="23">
                  <c:v>65</c:v>
                </c:pt>
                <c:pt idx="24">
                  <c:v>68</c:v>
                </c:pt>
                <c:pt idx="25">
                  <c:v>73</c:v>
                </c:pt>
                <c:pt idx="26">
                  <c:v>More</c:v>
                </c:pt>
              </c:strCache>
            </c:strRef>
          </c:cat>
          <c:val>
            <c:numRef>
              <c:f>'More Statistics Question'!$F$134:$F$160</c:f>
              <c:numCache>
                <c:formatCode>General</c:formatCode>
                <c:ptCount val="27"/>
                <c:pt idx="0">
                  <c:v>1</c:v>
                </c:pt>
                <c:pt idx="1">
                  <c:v>1</c:v>
                </c:pt>
                <c:pt idx="2">
                  <c:v>1</c:v>
                </c:pt>
                <c:pt idx="3">
                  <c:v>1</c:v>
                </c:pt>
                <c:pt idx="4">
                  <c:v>2</c:v>
                </c:pt>
                <c:pt idx="5">
                  <c:v>3</c:v>
                </c:pt>
                <c:pt idx="6">
                  <c:v>2</c:v>
                </c:pt>
                <c:pt idx="7">
                  <c:v>2</c:v>
                </c:pt>
                <c:pt idx="8">
                  <c:v>2</c:v>
                </c:pt>
                <c:pt idx="9">
                  <c:v>2</c:v>
                </c:pt>
                <c:pt idx="10">
                  <c:v>3</c:v>
                </c:pt>
                <c:pt idx="11">
                  <c:v>2</c:v>
                </c:pt>
                <c:pt idx="12">
                  <c:v>3</c:v>
                </c:pt>
                <c:pt idx="13">
                  <c:v>2</c:v>
                </c:pt>
                <c:pt idx="14">
                  <c:v>3</c:v>
                </c:pt>
                <c:pt idx="15">
                  <c:v>2</c:v>
                </c:pt>
                <c:pt idx="16">
                  <c:v>2</c:v>
                </c:pt>
                <c:pt idx="17">
                  <c:v>1</c:v>
                </c:pt>
                <c:pt idx="18">
                  <c:v>3</c:v>
                </c:pt>
                <c:pt idx="19">
                  <c:v>2</c:v>
                </c:pt>
                <c:pt idx="20">
                  <c:v>1</c:v>
                </c:pt>
                <c:pt idx="21">
                  <c:v>1</c:v>
                </c:pt>
                <c:pt idx="22">
                  <c:v>3</c:v>
                </c:pt>
                <c:pt idx="23">
                  <c:v>3</c:v>
                </c:pt>
                <c:pt idx="24">
                  <c:v>1</c:v>
                </c:pt>
                <c:pt idx="25">
                  <c:v>1</c:v>
                </c:pt>
                <c:pt idx="26">
                  <c:v>0</c:v>
                </c:pt>
              </c:numCache>
            </c:numRef>
          </c:val>
          <c:extLst>
            <c:ext xmlns:c16="http://schemas.microsoft.com/office/drawing/2014/chart" uri="{C3380CC4-5D6E-409C-BE32-E72D297353CC}">
              <c16:uniqueId val="{00000000-40D2-4C06-82D8-44759F95C453}"/>
            </c:ext>
          </c:extLst>
        </c:ser>
        <c:dLbls>
          <c:showLegendKey val="0"/>
          <c:showVal val="0"/>
          <c:showCatName val="0"/>
          <c:showSerName val="0"/>
          <c:showPercent val="0"/>
          <c:showBubbleSize val="0"/>
        </c:dLbls>
        <c:gapWidth val="150"/>
        <c:axId val="2114241295"/>
        <c:axId val="2120496415"/>
      </c:barChart>
      <c:catAx>
        <c:axId val="2114241295"/>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2120496415"/>
        <c:crosses val="autoZero"/>
        <c:auto val="1"/>
        <c:lblAlgn val="ctr"/>
        <c:lblOffset val="100"/>
        <c:noMultiLvlLbl val="0"/>
      </c:catAx>
      <c:valAx>
        <c:axId val="2120496415"/>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2114241295"/>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Question'!$C$171</c:f>
              <c:strCache>
                <c:ptCount val="1"/>
                <c:pt idx="0">
                  <c:v>Frequency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'More Statistics Question'!$D$170:$J$170</c:f>
              <c:strCache>
                <c:ptCount val="7"/>
                <c:pt idx="0">
                  <c:v> A</c:v>
                </c:pt>
                <c:pt idx="1">
                  <c:v> B</c:v>
                </c:pt>
                <c:pt idx="2">
                  <c:v> C</c:v>
                </c:pt>
                <c:pt idx="3">
                  <c:v> D</c:v>
                </c:pt>
                <c:pt idx="4">
                  <c:v> E</c:v>
                </c:pt>
                <c:pt idx="5">
                  <c:v> F</c:v>
                </c:pt>
                <c:pt idx="6">
                  <c:v> G</c:v>
                </c:pt>
              </c:strCache>
            </c:strRef>
          </c:cat>
          <c:val>
            <c:numRef>
              <c:f>'More Statistics Question'!$D$171:$J$171</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6FF3-4E52-9B92-AD2F5AEA2D17}"/>
            </c:ext>
          </c:extLst>
        </c:ser>
        <c:dLbls>
          <c:dLblPos val="inEnd"/>
          <c:showLegendKey val="0"/>
          <c:showVal val="1"/>
          <c:showCatName val="0"/>
          <c:showSerName val="0"/>
          <c:showPercent val="0"/>
          <c:showBubbleSize val="0"/>
        </c:dLbls>
        <c:gapWidth val="65"/>
        <c:axId val="2114244175"/>
        <c:axId val="2109222191"/>
      </c:barChart>
      <c:catAx>
        <c:axId val="21142441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09222191"/>
        <c:crosses val="autoZero"/>
        <c:auto val="1"/>
        <c:lblAlgn val="ctr"/>
        <c:lblOffset val="100"/>
        <c:noMultiLvlLbl val="0"/>
      </c:catAx>
      <c:valAx>
        <c:axId val="21092221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1424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Question'!$G$196</c:f>
              <c:strCache>
                <c:ptCount val="1"/>
                <c:pt idx="0">
                  <c:v>Frequency</c:v>
                </c:pt>
              </c:strCache>
            </c:strRef>
          </c:tx>
          <c:spPr>
            <a:solidFill>
              <a:schemeClr val="accent1"/>
            </a:solidFill>
            <a:ln>
              <a:noFill/>
            </a:ln>
            <a:effectLst/>
          </c:spPr>
          <c:invertIfNegative val="0"/>
          <c:cat>
            <c:numRef>
              <c:f>'More Statistics Question'!$F$197:$F$201</c:f>
              <c:numCache>
                <c:formatCode>General</c:formatCode>
                <c:ptCount val="5"/>
                <c:pt idx="0">
                  <c:v>1</c:v>
                </c:pt>
                <c:pt idx="1">
                  <c:v>2</c:v>
                </c:pt>
                <c:pt idx="2">
                  <c:v>3</c:v>
                </c:pt>
                <c:pt idx="3">
                  <c:v>4</c:v>
                </c:pt>
                <c:pt idx="4">
                  <c:v>5</c:v>
                </c:pt>
              </c:numCache>
            </c:numRef>
          </c:cat>
          <c:val>
            <c:numRef>
              <c:f>'More Statistics Question'!$G$197:$G$201</c:f>
              <c:numCache>
                <c:formatCode>General</c:formatCode>
                <c:ptCount val="5"/>
                <c:pt idx="0">
                  <c:v>0</c:v>
                </c:pt>
                <c:pt idx="1">
                  <c:v>8</c:v>
                </c:pt>
                <c:pt idx="2">
                  <c:v>30</c:v>
                </c:pt>
                <c:pt idx="3">
                  <c:v>39</c:v>
                </c:pt>
                <c:pt idx="4">
                  <c:v>23</c:v>
                </c:pt>
              </c:numCache>
            </c:numRef>
          </c:val>
          <c:extLst>
            <c:ext xmlns:c16="http://schemas.microsoft.com/office/drawing/2014/chart" uri="{C3380CC4-5D6E-409C-BE32-E72D297353CC}">
              <c16:uniqueId val="{00000000-398F-4F05-8224-41AC1C25F768}"/>
            </c:ext>
          </c:extLst>
        </c:ser>
        <c:dLbls>
          <c:showLegendKey val="0"/>
          <c:showVal val="0"/>
          <c:showCatName val="0"/>
          <c:showSerName val="0"/>
          <c:showPercent val="0"/>
          <c:showBubbleSize val="0"/>
        </c:dLbls>
        <c:gapWidth val="182"/>
        <c:axId val="15491423"/>
        <c:axId val="2123150063"/>
      </c:barChart>
      <c:catAx>
        <c:axId val="15491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50063"/>
        <c:crosses val="autoZero"/>
        <c:auto val="1"/>
        <c:lblAlgn val="ctr"/>
        <c:lblOffset val="100"/>
        <c:noMultiLvlLbl val="0"/>
      </c:catAx>
      <c:valAx>
        <c:axId val="2123150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14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'More Statistics Question'!$F$217:$F$222</c:f>
              <c:strCache>
                <c:ptCount val="6"/>
                <c:pt idx="0">
                  <c:v>1</c:v>
                </c:pt>
                <c:pt idx="1">
                  <c:v>2</c:v>
                </c:pt>
                <c:pt idx="2">
                  <c:v>3</c:v>
                </c:pt>
                <c:pt idx="3">
                  <c:v>4</c:v>
                </c:pt>
                <c:pt idx="4">
                  <c:v>5</c:v>
                </c:pt>
                <c:pt idx="5">
                  <c:v>More</c:v>
                </c:pt>
              </c:strCache>
            </c:strRef>
          </c:cat>
          <c:val>
            <c:numRef>
              <c:f>'More Statistics Question'!$G$217:$G$222</c:f>
              <c:numCache>
                <c:formatCode>General</c:formatCode>
                <c:ptCount val="6"/>
                <c:pt idx="0">
                  <c:v>0</c:v>
                </c:pt>
                <c:pt idx="1">
                  <c:v>8</c:v>
                </c:pt>
                <c:pt idx="2">
                  <c:v>30</c:v>
                </c:pt>
                <c:pt idx="3">
                  <c:v>39</c:v>
                </c:pt>
                <c:pt idx="4">
                  <c:v>23</c:v>
                </c:pt>
                <c:pt idx="5">
                  <c:v>0</c:v>
                </c:pt>
              </c:numCache>
            </c:numRef>
          </c:val>
          <c:extLst>
            <c:ext xmlns:c16="http://schemas.microsoft.com/office/drawing/2014/chart" uri="{C3380CC4-5D6E-409C-BE32-E72D297353CC}">
              <c16:uniqueId val="{00000000-86D0-4D24-84C7-E4D5350DD580}"/>
            </c:ext>
          </c:extLst>
        </c:ser>
        <c:dLbls>
          <c:showLegendKey val="0"/>
          <c:showVal val="0"/>
          <c:showCatName val="0"/>
          <c:showSerName val="0"/>
          <c:showPercent val="0"/>
          <c:showBubbleSize val="0"/>
        </c:dLbls>
        <c:gapWidth val="150"/>
        <c:axId val="126664111"/>
        <c:axId val="129479247"/>
      </c:barChart>
      <c:catAx>
        <c:axId val="126664111"/>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129479247"/>
        <c:crosses val="autoZero"/>
        <c:auto val="1"/>
        <c:lblAlgn val="ctr"/>
        <c:lblOffset val="100"/>
        <c:noMultiLvlLbl val="0"/>
      </c:catAx>
      <c:valAx>
        <c:axId val="129479247"/>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2666411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Question'!$G$309</c:f>
              <c:strCache>
                <c:ptCount val="1"/>
                <c:pt idx="0">
                  <c:v>Frequency</c:v>
                </c:pt>
              </c:strCache>
            </c:strRef>
          </c:tx>
          <c:spPr>
            <a:solidFill>
              <a:schemeClr val="accent1"/>
            </a:solidFill>
            <a:ln>
              <a:noFill/>
            </a:ln>
            <a:effectLst/>
          </c:spPr>
          <c:invertIfNegative val="0"/>
          <c:cat>
            <c:numRef>
              <c:f>'More Statistics Question'!$F$310:$F$329</c:f>
              <c:numCache>
                <c:formatCode>General</c:formatCode>
                <c:ptCount val="20"/>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numCache>
            </c:numRef>
          </c:cat>
          <c:val>
            <c:numRef>
              <c:f>'More Statistics Question'!$G$310:$G$329</c:f>
              <c:numCache>
                <c:formatCode>General</c:formatCode>
                <c:ptCount val="20"/>
                <c:pt idx="0">
                  <c:v>4</c:v>
                </c:pt>
                <c:pt idx="1">
                  <c:v>3</c:v>
                </c:pt>
                <c:pt idx="2">
                  <c:v>3</c:v>
                </c:pt>
                <c:pt idx="3">
                  <c:v>3</c:v>
                </c:pt>
                <c:pt idx="4">
                  <c:v>2</c:v>
                </c:pt>
                <c:pt idx="5">
                  <c:v>3</c:v>
                </c:pt>
                <c:pt idx="6">
                  <c:v>2</c:v>
                </c:pt>
                <c:pt idx="7">
                  <c:v>3</c:v>
                </c:pt>
                <c:pt idx="8">
                  <c:v>3</c:v>
                </c:pt>
                <c:pt idx="9">
                  <c:v>3</c:v>
                </c:pt>
                <c:pt idx="10">
                  <c:v>3</c:v>
                </c:pt>
                <c:pt idx="11">
                  <c:v>4</c:v>
                </c:pt>
                <c:pt idx="12">
                  <c:v>2</c:v>
                </c:pt>
                <c:pt idx="13">
                  <c:v>2</c:v>
                </c:pt>
                <c:pt idx="14">
                  <c:v>3</c:v>
                </c:pt>
                <c:pt idx="15">
                  <c:v>3</c:v>
                </c:pt>
                <c:pt idx="16">
                  <c:v>0</c:v>
                </c:pt>
                <c:pt idx="17">
                  <c:v>2</c:v>
                </c:pt>
                <c:pt idx="18">
                  <c:v>1</c:v>
                </c:pt>
                <c:pt idx="19">
                  <c:v>1</c:v>
                </c:pt>
              </c:numCache>
            </c:numRef>
          </c:val>
          <c:extLst>
            <c:ext xmlns:c16="http://schemas.microsoft.com/office/drawing/2014/chart" uri="{C3380CC4-5D6E-409C-BE32-E72D297353CC}">
              <c16:uniqueId val="{00000000-BFB8-4F69-AAC3-427293A51CE2}"/>
            </c:ext>
          </c:extLst>
        </c:ser>
        <c:dLbls>
          <c:showLegendKey val="0"/>
          <c:showVal val="0"/>
          <c:showCatName val="0"/>
          <c:showSerName val="0"/>
          <c:showPercent val="0"/>
          <c:showBubbleSize val="0"/>
        </c:dLbls>
        <c:gapWidth val="182"/>
        <c:axId val="123324319"/>
        <c:axId val="130847487"/>
      </c:barChart>
      <c:catAx>
        <c:axId val="12332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47487"/>
        <c:crosses val="autoZero"/>
        <c:auto val="1"/>
        <c:lblAlgn val="ctr"/>
        <c:lblOffset val="100"/>
        <c:noMultiLvlLbl val="0"/>
      </c:catAx>
      <c:valAx>
        <c:axId val="13084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24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'More Statistics Question'!$F$334:$F$354</c:f>
              <c:strCache>
                <c:ptCount val="21"/>
                <c:pt idx="0">
                  <c:v>28</c:v>
                </c:pt>
                <c:pt idx="1">
                  <c:v>29</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More</c:v>
                </c:pt>
              </c:strCache>
            </c:strRef>
          </c:cat>
          <c:val>
            <c:numRef>
              <c:f>'More Statistics Question'!$G$334:$G$354</c:f>
              <c:numCache>
                <c:formatCode>General</c:formatCode>
                <c:ptCount val="21"/>
                <c:pt idx="0">
                  <c:v>3</c:v>
                </c:pt>
                <c:pt idx="1">
                  <c:v>3</c:v>
                </c:pt>
                <c:pt idx="2">
                  <c:v>3</c:v>
                </c:pt>
                <c:pt idx="3">
                  <c:v>3</c:v>
                </c:pt>
                <c:pt idx="4">
                  <c:v>2</c:v>
                </c:pt>
                <c:pt idx="5">
                  <c:v>3</c:v>
                </c:pt>
                <c:pt idx="6">
                  <c:v>2</c:v>
                </c:pt>
                <c:pt idx="7">
                  <c:v>3</c:v>
                </c:pt>
                <c:pt idx="8">
                  <c:v>3</c:v>
                </c:pt>
                <c:pt idx="9">
                  <c:v>3</c:v>
                </c:pt>
                <c:pt idx="10">
                  <c:v>3</c:v>
                </c:pt>
                <c:pt idx="11">
                  <c:v>4</c:v>
                </c:pt>
                <c:pt idx="12">
                  <c:v>2</c:v>
                </c:pt>
                <c:pt idx="13">
                  <c:v>2</c:v>
                </c:pt>
                <c:pt idx="14">
                  <c:v>3</c:v>
                </c:pt>
                <c:pt idx="15">
                  <c:v>3</c:v>
                </c:pt>
                <c:pt idx="16">
                  <c:v>0</c:v>
                </c:pt>
                <c:pt idx="17">
                  <c:v>2</c:v>
                </c:pt>
                <c:pt idx="18">
                  <c:v>1</c:v>
                </c:pt>
                <c:pt idx="19">
                  <c:v>1</c:v>
                </c:pt>
                <c:pt idx="20">
                  <c:v>0</c:v>
                </c:pt>
              </c:numCache>
            </c:numRef>
          </c:val>
          <c:extLst>
            <c:ext xmlns:c16="http://schemas.microsoft.com/office/drawing/2014/chart" uri="{C3380CC4-5D6E-409C-BE32-E72D297353CC}">
              <c16:uniqueId val="{00000000-455C-49E1-844E-C4F3AF6B9158}"/>
            </c:ext>
          </c:extLst>
        </c:ser>
        <c:dLbls>
          <c:showLegendKey val="0"/>
          <c:showVal val="0"/>
          <c:showCatName val="0"/>
          <c:showSerName val="0"/>
          <c:showPercent val="0"/>
          <c:showBubbleSize val="0"/>
        </c:dLbls>
        <c:gapWidth val="150"/>
        <c:axId val="123325759"/>
        <c:axId val="130851951"/>
      </c:barChart>
      <c:catAx>
        <c:axId val="123325759"/>
        <c:scaling>
          <c:orientation val="minMax"/>
        </c:scaling>
        <c:delete val="0"/>
        <c:axPos val="b"/>
        <c:title>
          <c:tx>
            <c:rich>
              <a:bodyPr/>
              <a:lstStyle/>
              <a:p>
                <a:pPr>
                  <a:defRPr/>
                </a:pPr>
                <a:r>
                  <a:rPr lang="en-IN"/>
                  <a:t>bins</a:t>
                </a:r>
              </a:p>
            </c:rich>
          </c:tx>
          <c:overlay val="0"/>
        </c:title>
        <c:numFmt formatCode="General" sourceLinked="1"/>
        <c:majorTickMark val="out"/>
        <c:minorTickMark val="none"/>
        <c:tickLblPos val="nextTo"/>
        <c:crossAx val="130851951"/>
        <c:crosses val="autoZero"/>
        <c:auto val="1"/>
        <c:lblAlgn val="ctr"/>
        <c:lblOffset val="100"/>
        <c:noMultiLvlLbl val="0"/>
      </c:catAx>
      <c:valAx>
        <c:axId val="130851951"/>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123325759"/>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'More Statistics Question'!$C$469:$C$478</c:f>
              <c:numCache>
                <c:formatCode>General</c:formatCode>
                <c:ptCount val="10"/>
                <c:pt idx="0">
                  <c:v>35</c:v>
                </c:pt>
                <c:pt idx="1">
                  <c:v>37</c:v>
                </c:pt>
                <c:pt idx="2">
                  <c:v>38</c:v>
                </c:pt>
                <c:pt idx="3">
                  <c:v>39</c:v>
                </c:pt>
                <c:pt idx="4">
                  <c:v>40</c:v>
                </c:pt>
                <c:pt idx="5">
                  <c:v>41</c:v>
                </c:pt>
                <c:pt idx="6">
                  <c:v>42</c:v>
                </c:pt>
                <c:pt idx="7">
                  <c:v>43</c:v>
                </c:pt>
                <c:pt idx="8">
                  <c:v>44</c:v>
                </c:pt>
                <c:pt idx="9">
                  <c:v>45</c:v>
                </c:pt>
              </c:numCache>
            </c:numRef>
          </c:val>
          <c:extLst>
            <c:ext xmlns:c16="http://schemas.microsoft.com/office/drawing/2014/chart" uri="{C3380CC4-5D6E-409C-BE32-E72D297353CC}">
              <c16:uniqueId val="{00000000-527E-429E-B408-444A00ED7363}"/>
            </c:ext>
          </c:extLst>
        </c:ser>
        <c:dLbls>
          <c:showLegendKey val="0"/>
          <c:showVal val="0"/>
          <c:showCatName val="0"/>
          <c:showSerName val="0"/>
          <c:showPercent val="0"/>
          <c:showBubbleSize val="0"/>
        </c:dLbls>
        <c:gapWidth val="182"/>
        <c:axId val="173877279"/>
        <c:axId val="130753119"/>
      </c:barChart>
      <c:catAx>
        <c:axId val="173877279"/>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53119"/>
        <c:crosses val="autoZero"/>
        <c:auto val="1"/>
        <c:lblAlgn val="ctr"/>
        <c:lblOffset val="100"/>
        <c:noMultiLvlLbl val="0"/>
      </c:catAx>
      <c:valAx>
        <c:axId val="130753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7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'More Statistics Question'!$D$468</c:f>
              <c:strCache>
                <c:ptCount val="1"/>
                <c:pt idx="0">
                  <c:v>Region 2</c:v>
                </c:pt>
              </c:strCache>
            </c:strRef>
          </c:tx>
          <c:spPr>
            <a:solidFill>
              <a:schemeClr val="accent1"/>
            </a:solidFill>
            <a:ln>
              <a:noFill/>
            </a:ln>
            <a:effectLst/>
          </c:spPr>
          <c:invertIfNegative val="0"/>
          <c:val>
            <c:numRef>
              <c:f>'More Statistics Question'!$D$469:$D$478</c:f>
              <c:numCache>
                <c:formatCode>General</c:formatCode>
                <c:ptCount val="10"/>
                <c:pt idx="0">
                  <c:v>28</c:v>
                </c:pt>
                <c:pt idx="1">
                  <c:v>29</c:v>
                </c:pt>
                <c:pt idx="2">
                  <c:v>30</c:v>
                </c:pt>
                <c:pt idx="3">
                  <c:v>31</c:v>
                </c:pt>
                <c:pt idx="4">
                  <c:v>32</c:v>
                </c:pt>
                <c:pt idx="5">
                  <c:v>33</c:v>
                </c:pt>
                <c:pt idx="6">
                  <c:v>34</c:v>
                </c:pt>
                <c:pt idx="7">
                  <c:v>35</c:v>
                </c:pt>
                <c:pt idx="8">
                  <c:v>36</c:v>
                </c:pt>
                <c:pt idx="9">
                  <c:v>37</c:v>
                </c:pt>
              </c:numCache>
            </c:numRef>
          </c:val>
          <c:extLst>
            <c:ext xmlns:c16="http://schemas.microsoft.com/office/drawing/2014/chart" uri="{C3380CC4-5D6E-409C-BE32-E72D297353CC}">
              <c16:uniqueId val="{00000000-94D0-4CFE-BB65-8C266FD3084F}"/>
            </c:ext>
          </c:extLst>
        </c:ser>
        <c:dLbls>
          <c:showLegendKey val="0"/>
          <c:showVal val="0"/>
          <c:showCatName val="0"/>
          <c:showSerName val="0"/>
          <c:showPercent val="0"/>
          <c:showBubbleSize val="0"/>
        </c:dLbls>
        <c:gapWidth val="182"/>
        <c:axId val="128206863"/>
        <c:axId val="121491167"/>
      </c:barChart>
      <c:catAx>
        <c:axId val="128206863"/>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91167"/>
        <c:crosses val="autoZero"/>
        <c:auto val="1"/>
        <c:lblAlgn val="ctr"/>
        <c:lblOffset val="100"/>
        <c:noMultiLvlLbl val="0"/>
      </c:catAx>
      <c:valAx>
        <c:axId val="121491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0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plotArea>
      <cx:plotAreaRegion>
        <cx:series layoutId="clusteredColumn" uniqueId="{0C2B0E13-70EB-40F7-AB13-0256F8D69BC3}">
          <cx:dataId val="0"/>
          <cx:layoutPr>
            <cx:aggregation/>
          </cx:layoutPr>
          <cx:axisId val="1"/>
        </cx:series>
        <cx:series layoutId="paretoLine" ownerIdx="0" uniqueId="{B6C101F5-AF93-4BFD-B79A-0564E833F114}">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2.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1.xml"/><Relationship Id="rId2" Type="http://schemas.openxmlformats.org/officeDocument/2006/relationships/chart" Target="../charts/chart2.xml"/><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microsoft.com/office/2014/relationships/chartEx" Target="../charts/chartEx1.xml"/><Relationship Id="rId5" Type="http://schemas.openxmlformats.org/officeDocument/2006/relationships/chart" Target="../charts/chart5.xml"/><Relationship Id="rId15" Type="http://schemas.openxmlformats.org/officeDocument/2006/relationships/chart" Target="../charts/chart14.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38100</xdr:colOff>
      <xdr:row>48</xdr:row>
      <xdr:rowOff>6350</xdr:rowOff>
    </xdr:from>
    <xdr:to>
      <xdr:col>14</xdr:col>
      <xdr:colOff>89436</xdr:colOff>
      <xdr:row>74</xdr:row>
      <xdr:rowOff>12700</xdr:rowOff>
    </xdr:to>
    <xdr:graphicFrame macro="">
      <xdr:nvGraphicFramePr>
        <xdr:cNvPr id="2" name="Chart 1">
          <a:extLst>
            <a:ext uri="{FF2B5EF4-FFF2-40B4-BE49-F238E27FC236}">
              <a16:creationId xmlns:a16="http://schemas.microsoft.com/office/drawing/2014/main" id="{32E6FA5E-E6DA-4FAE-8412-5D7F1C0C7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608734</xdr:colOff>
      <xdr:row>131</xdr:row>
      <xdr:rowOff>76777</xdr:rowOff>
    </xdr:from>
    <xdr:to>
      <xdr:col>17</xdr:col>
      <xdr:colOff>476250</xdr:colOff>
      <xdr:row>154</xdr:row>
      <xdr:rowOff>35214</xdr:rowOff>
    </xdr:to>
    <xdr:graphicFrame macro="">
      <xdr:nvGraphicFramePr>
        <xdr:cNvPr id="3" name="Chart 2">
          <a:extLst>
            <a:ext uri="{FF2B5EF4-FFF2-40B4-BE49-F238E27FC236}">
              <a16:creationId xmlns:a16="http://schemas.microsoft.com/office/drawing/2014/main" id="{72A21811-FBDE-460F-9EB6-837F72AA8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447674</xdr:colOff>
      <xdr:row>172</xdr:row>
      <xdr:rowOff>6350</xdr:rowOff>
    </xdr:from>
    <xdr:to>
      <xdr:col>8</xdr:col>
      <xdr:colOff>914399</xdr:colOff>
      <xdr:row>188</xdr:row>
      <xdr:rowOff>31750</xdr:rowOff>
    </xdr:to>
    <xdr:graphicFrame macro="">
      <xdr:nvGraphicFramePr>
        <xdr:cNvPr id="4" name="Chart 3">
          <a:extLst>
            <a:ext uri="{FF2B5EF4-FFF2-40B4-BE49-F238E27FC236}">
              <a16:creationId xmlns:a16="http://schemas.microsoft.com/office/drawing/2014/main" id="{90AAD0D3-F898-464F-8DF5-D40997AE6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187324</xdr:colOff>
      <xdr:row>194</xdr:row>
      <xdr:rowOff>114300</xdr:rowOff>
    </xdr:from>
    <xdr:to>
      <xdr:col>14</xdr:col>
      <xdr:colOff>285749</xdr:colOff>
      <xdr:row>211</xdr:row>
      <xdr:rowOff>0</xdr:rowOff>
    </xdr:to>
    <xdr:graphicFrame macro="">
      <xdr:nvGraphicFramePr>
        <xdr:cNvPr id="8" name="Chart 7">
          <a:extLst>
            <a:ext uri="{FF2B5EF4-FFF2-40B4-BE49-F238E27FC236}">
              <a16:creationId xmlns:a16="http://schemas.microsoft.com/office/drawing/2014/main" id="{A4AFF5C9-B31F-72DD-1AE3-F149C9CA6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7559</xdr:colOff>
      <xdr:row>225</xdr:row>
      <xdr:rowOff>120370</xdr:rowOff>
    </xdr:from>
    <xdr:to>
      <xdr:col>12</xdr:col>
      <xdr:colOff>122234</xdr:colOff>
      <xdr:row>244</xdr:row>
      <xdr:rowOff>154561</xdr:rowOff>
    </xdr:to>
    <xdr:graphicFrame macro="">
      <xdr:nvGraphicFramePr>
        <xdr:cNvPr id="11" name="Chart 10">
          <a:extLst>
            <a:ext uri="{FF2B5EF4-FFF2-40B4-BE49-F238E27FC236}">
              <a16:creationId xmlns:a16="http://schemas.microsoft.com/office/drawing/2014/main" id="{E359B9AC-0BCC-4E8D-A862-F6985A13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317500</xdr:colOff>
      <xdr:row>307</xdr:row>
      <xdr:rowOff>158750</xdr:rowOff>
    </xdr:from>
    <xdr:to>
      <xdr:col>19</xdr:col>
      <xdr:colOff>75923</xdr:colOff>
      <xdr:row>329</xdr:row>
      <xdr:rowOff>165652</xdr:rowOff>
    </xdr:to>
    <xdr:graphicFrame macro="">
      <xdr:nvGraphicFramePr>
        <xdr:cNvPr id="12" name="Chart 11">
          <a:extLst>
            <a:ext uri="{FF2B5EF4-FFF2-40B4-BE49-F238E27FC236}">
              <a16:creationId xmlns:a16="http://schemas.microsoft.com/office/drawing/2014/main" id="{231213E4-69C6-0E27-EA51-BD4BCAF6C2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317500</xdr:colOff>
      <xdr:row>331</xdr:row>
      <xdr:rowOff>110435</xdr:rowOff>
    </xdr:from>
    <xdr:to>
      <xdr:col>19</xdr:col>
      <xdr:colOff>100793</xdr:colOff>
      <xdr:row>353</xdr:row>
      <xdr:rowOff>179456</xdr:rowOff>
    </xdr:to>
    <xdr:graphicFrame macro="">
      <xdr:nvGraphicFramePr>
        <xdr:cNvPr id="16" name="Chart 15">
          <a:extLst>
            <a:ext uri="{FF2B5EF4-FFF2-40B4-BE49-F238E27FC236}">
              <a16:creationId xmlns:a16="http://schemas.microsoft.com/office/drawing/2014/main" id="{105A807A-C100-41E1-8353-18CF31E05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54224</xdr:colOff>
      <xdr:row>484</xdr:row>
      <xdr:rowOff>8990</xdr:rowOff>
    </xdr:from>
    <xdr:to>
      <xdr:col>7</xdr:col>
      <xdr:colOff>613594</xdr:colOff>
      <xdr:row>499</xdr:row>
      <xdr:rowOff>171236</xdr:rowOff>
    </xdr:to>
    <xdr:graphicFrame macro="">
      <xdr:nvGraphicFramePr>
        <xdr:cNvPr id="21" name="Chart 20">
          <a:extLst>
            <a:ext uri="{FF2B5EF4-FFF2-40B4-BE49-F238E27FC236}">
              <a16:creationId xmlns:a16="http://schemas.microsoft.com/office/drawing/2014/main" id="{80C871E8-4CA0-B07C-645D-282A2D637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146977</xdr:colOff>
      <xdr:row>484</xdr:row>
      <xdr:rowOff>8990</xdr:rowOff>
    </xdr:from>
    <xdr:to>
      <xdr:col>13</xdr:col>
      <xdr:colOff>549382</xdr:colOff>
      <xdr:row>499</xdr:row>
      <xdr:rowOff>171235</xdr:rowOff>
    </xdr:to>
    <xdr:graphicFrame macro="">
      <xdr:nvGraphicFramePr>
        <xdr:cNvPr id="22" name="Chart 21">
          <a:extLst>
            <a:ext uri="{FF2B5EF4-FFF2-40B4-BE49-F238E27FC236}">
              <a16:creationId xmlns:a16="http://schemas.microsoft.com/office/drawing/2014/main" id="{C81BBAC4-B2BE-505F-9024-2C85BB479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261134</xdr:colOff>
      <xdr:row>484</xdr:row>
      <xdr:rowOff>1856</xdr:rowOff>
    </xdr:from>
    <xdr:to>
      <xdr:col>23</xdr:col>
      <xdr:colOff>271124</xdr:colOff>
      <xdr:row>500</xdr:row>
      <xdr:rowOff>0</xdr:rowOff>
    </xdr:to>
    <xdr:graphicFrame macro="">
      <xdr:nvGraphicFramePr>
        <xdr:cNvPr id="23" name="Chart 22">
          <a:extLst>
            <a:ext uri="{FF2B5EF4-FFF2-40B4-BE49-F238E27FC236}">
              <a16:creationId xmlns:a16="http://schemas.microsoft.com/office/drawing/2014/main" id="{EB44125F-3E65-20EC-A41C-B30703E17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616857</xdr:colOff>
      <xdr:row>172</xdr:row>
      <xdr:rowOff>19352</xdr:rowOff>
    </xdr:from>
    <xdr:to>
      <xdr:col>15</xdr:col>
      <xdr:colOff>249719</xdr:colOff>
      <xdr:row>188</xdr:row>
      <xdr:rowOff>7558</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25ECD2D8-A883-01A1-6AAD-7EECFA48F5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7665357" y="31845552"/>
              <a:ext cx="5004962" cy="293460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561163</xdr:colOff>
      <xdr:row>502</xdr:row>
      <xdr:rowOff>0</xdr:rowOff>
    </xdr:from>
    <xdr:to>
      <xdr:col>24</xdr:col>
      <xdr:colOff>214128</xdr:colOff>
      <xdr:row>519</xdr:row>
      <xdr:rowOff>52916</xdr:rowOff>
    </xdr:to>
    <xdr:graphicFrame macro="">
      <xdr:nvGraphicFramePr>
        <xdr:cNvPr id="30" name="Chart 29">
          <a:extLst>
            <a:ext uri="{FF2B5EF4-FFF2-40B4-BE49-F238E27FC236}">
              <a16:creationId xmlns:a16="http://schemas.microsoft.com/office/drawing/2014/main" id="{E3A4228B-20F9-40B1-86EF-34816707B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27</xdr:col>
      <xdr:colOff>606498</xdr:colOff>
      <xdr:row>501</xdr:row>
      <xdr:rowOff>0</xdr:rowOff>
    </xdr:from>
    <xdr:to>
      <xdr:col>37</xdr:col>
      <xdr:colOff>391583</xdr:colOff>
      <xdr:row>518</xdr:row>
      <xdr:rowOff>137583</xdr:rowOff>
    </xdr:to>
    <xdr:graphicFrame macro="">
      <xdr:nvGraphicFramePr>
        <xdr:cNvPr id="34" name="Chart 33">
          <a:extLst>
            <a:ext uri="{FF2B5EF4-FFF2-40B4-BE49-F238E27FC236}">
              <a16:creationId xmlns:a16="http://schemas.microsoft.com/office/drawing/2014/main" id="{FD8CDE68-B6E8-4DD7-A6D8-DAE671167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654844</xdr:colOff>
      <xdr:row>502</xdr:row>
      <xdr:rowOff>39688</xdr:rowOff>
    </xdr:from>
    <xdr:to>
      <xdr:col>10</xdr:col>
      <xdr:colOff>506015</xdr:colOff>
      <xdr:row>519</xdr:row>
      <xdr:rowOff>69453</xdr:rowOff>
    </xdr:to>
    <xdr:graphicFrame macro="">
      <xdr:nvGraphicFramePr>
        <xdr:cNvPr id="36" name="Chart 35">
          <a:extLst>
            <a:ext uri="{FF2B5EF4-FFF2-40B4-BE49-F238E27FC236}">
              <a16:creationId xmlns:a16="http://schemas.microsoft.com/office/drawing/2014/main" id="{AB59E398-8787-4091-864B-43A2589BF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524933</xdr:colOff>
      <xdr:row>369</xdr:row>
      <xdr:rowOff>67736</xdr:rowOff>
    </xdr:from>
    <xdr:to>
      <xdr:col>17</xdr:col>
      <xdr:colOff>609599</xdr:colOff>
      <xdr:row>398</xdr:row>
      <xdr:rowOff>1</xdr:rowOff>
    </xdr:to>
    <xdr:graphicFrame macro="">
      <xdr:nvGraphicFramePr>
        <xdr:cNvPr id="37" name="Chart 36">
          <a:extLst>
            <a:ext uri="{FF2B5EF4-FFF2-40B4-BE49-F238E27FC236}">
              <a16:creationId xmlns:a16="http://schemas.microsoft.com/office/drawing/2014/main" id="{BCA7BF98-CD67-095F-3005-55EF7CF5D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533401</xdr:colOff>
      <xdr:row>404</xdr:row>
      <xdr:rowOff>0</xdr:rowOff>
    </xdr:from>
    <xdr:to>
      <xdr:col>18</xdr:col>
      <xdr:colOff>397934</xdr:colOff>
      <xdr:row>432</xdr:row>
      <xdr:rowOff>8467</xdr:rowOff>
    </xdr:to>
    <xdr:graphicFrame macro="">
      <xdr:nvGraphicFramePr>
        <xdr:cNvPr id="39" name="Chart 38">
          <a:extLst>
            <a:ext uri="{FF2B5EF4-FFF2-40B4-BE49-F238E27FC236}">
              <a16:creationId xmlns:a16="http://schemas.microsoft.com/office/drawing/2014/main" id="{DE7742DF-2A38-4795-A5AC-C0B5F0F368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0417E-9613-4F1E-9D38-63E270A1A109}">
  <dimension ref="A1:L98"/>
  <sheetViews>
    <sheetView zoomScale="101" workbookViewId="0">
      <selection activeCell="C1" sqref="C1:F1"/>
    </sheetView>
  </sheetViews>
  <sheetFormatPr defaultRowHeight="14.5" x14ac:dyDescent="0.35"/>
  <cols>
    <col min="1" max="1" width="3" style="6" bestFit="1" customWidth="1"/>
    <col min="2" max="2" width="3.54296875" customWidth="1"/>
    <col min="3" max="3" width="10.453125" style="7" customWidth="1"/>
    <col min="4" max="4" width="8.7265625" style="7"/>
    <col min="5" max="5" width="16.81640625" bestFit="1" customWidth="1"/>
    <col min="6" max="6" width="12.453125" bestFit="1" customWidth="1"/>
    <col min="7" max="7" width="16.81640625" bestFit="1" customWidth="1"/>
    <col min="9" max="9" width="16.81640625" bestFit="1" customWidth="1"/>
    <col min="10" max="10" width="13.453125" customWidth="1"/>
    <col min="12" max="12" width="16.81640625" bestFit="1" customWidth="1"/>
    <col min="13" max="13" width="12.453125" bestFit="1" customWidth="1"/>
    <col min="15" max="15" width="16.81640625" bestFit="1" customWidth="1"/>
    <col min="16" max="16" width="12.453125" bestFit="1" customWidth="1"/>
    <col min="18" max="18" width="16.81640625" bestFit="1" customWidth="1"/>
    <col min="19" max="19" width="12.453125" bestFit="1" customWidth="1"/>
    <col min="21" max="21" width="16.81640625" bestFit="1" customWidth="1"/>
    <col min="22" max="22" width="12.453125" bestFit="1" customWidth="1"/>
  </cols>
  <sheetData>
    <row r="1" spans="1:6" ht="18.5" x14ac:dyDescent="0.45">
      <c r="C1" s="13" t="s">
        <v>7</v>
      </c>
      <c r="D1" s="13"/>
      <c r="E1" s="13"/>
      <c r="F1" s="13"/>
    </row>
    <row r="2" spans="1:6" x14ac:dyDescent="0.35">
      <c r="C2"/>
      <c r="D2"/>
    </row>
    <row r="3" spans="1:6" x14ac:dyDescent="0.35">
      <c r="A3" s="6">
        <v>1</v>
      </c>
      <c r="C3" t="s">
        <v>8</v>
      </c>
      <c r="D3"/>
    </row>
    <row r="4" spans="1:6" x14ac:dyDescent="0.35">
      <c r="C4"/>
      <c r="D4"/>
    </row>
    <row r="5" spans="1:6" x14ac:dyDescent="0.35">
      <c r="C5" t="s">
        <v>9</v>
      </c>
      <c r="D5"/>
    </row>
    <row r="6" spans="1:6" x14ac:dyDescent="0.35">
      <c r="C6" t="s">
        <v>10</v>
      </c>
      <c r="D6"/>
    </row>
    <row r="7" spans="1:6" x14ac:dyDescent="0.35">
      <c r="C7"/>
      <c r="D7"/>
    </row>
    <row r="8" spans="1:6" x14ac:dyDescent="0.35">
      <c r="C8" s="7" t="s">
        <v>0</v>
      </c>
      <c r="D8" s="7">
        <v>50</v>
      </c>
      <c r="E8" s="7" t="s">
        <v>11</v>
      </c>
    </row>
    <row r="9" spans="1:6" x14ac:dyDescent="0.35">
      <c r="C9" s="7" t="s">
        <v>2</v>
      </c>
      <c r="D9" s="7">
        <v>55</v>
      </c>
      <c r="E9" s="7" t="s">
        <v>11</v>
      </c>
    </row>
    <row r="10" spans="1:6" x14ac:dyDescent="0.35">
      <c r="C10" s="7" t="s">
        <v>1</v>
      </c>
      <c r="D10" s="7">
        <v>60</v>
      </c>
      <c r="E10" s="7" t="s">
        <v>11</v>
      </c>
    </row>
    <row r="11" spans="1:6" x14ac:dyDescent="0.35">
      <c r="C11" s="7" t="s">
        <v>3</v>
      </c>
      <c r="D11" s="7">
        <v>70</v>
      </c>
      <c r="E11" s="7" t="s">
        <v>11</v>
      </c>
    </row>
    <row r="12" spans="1:6" x14ac:dyDescent="0.35">
      <c r="E12" s="7"/>
    </row>
    <row r="13" spans="1:6" x14ac:dyDescent="0.35">
      <c r="C13" s="7" t="s">
        <v>4</v>
      </c>
      <c r="D13" s="7">
        <f>AVERAGE(D8:D11)</f>
        <v>58.75</v>
      </c>
      <c r="E13" s="7"/>
    </row>
    <row r="14" spans="1:6" x14ac:dyDescent="0.35">
      <c r="C14" s="7" t="s">
        <v>5</v>
      </c>
      <c r="D14" s="7">
        <f>MEDIAN(D8:D11)</f>
        <v>57.5</v>
      </c>
      <c r="E14" s="7"/>
    </row>
    <row r="15" spans="1:6" x14ac:dyDescent="0.35">
      <c r="C15" s="7" t="s">
        <v>6</v>
      </c>
      <c r="D15" s="7" t="e">
        <f>_xlfn.MODE.SNGL(D8:D11)</f>
        <v>#N/A</v>
      </c>
      <c r="E15" s="7"/>
    </row>
    <row r="16" spans="1:6" x14ac:dyDescent="0.35">
      <c r="C16"/>
      <c r="D16"/>
    </row>
    <row r="17" spans="1:12" x14ac:dyDescent="0.35">
      <c r="A17" s="6">
        <v>2</v>
      </c>
      <c r="C17" t="s">
        <v>12</v>
      </c>
      <c r="D17"/>
    </row>
    <row r="18" spans="1:12" x14ac:dyDescent="0.35">
      <c r="C18"/>
      <c r="D18"/>
    </row>
    <row r="19" spans="1:12" x14ac:dyDescent="0.35">
      <c r="C19" t="s">
        <v>9</v>
      </c>
      <c r="D19"/>
    </row>
    <row r="20" spans="1:12" x14ac:dyDescent="0.35">
      <c r="C20" t="s">
        <v>13</v>
      </c>
      <c r="D20"/>
    </row>
    <row r="21" spans="1:12" x14ac:dyDescent="0.35">
      <c r="C21"/>
      <c r="D21"/>
    </row>
    <row r="22" spans="1:12" x14ac:dyDescent="0.35">
      <c r="C22" s="8">
        <v>10</v>
      </c>
      <c r="D22" s="2"/>
      <c r="E22" s="2"/>
      <c r="F22" s="2"/>
      <c r="G22" s="2"/>
      <c r="H22" s="2"/>
      <c r="I22" s="2"/>
      <c r="J22" s="2"/>
      <c r="K22" s="2"/>
      <c r="L22" s="2"/>
    </row>
    <row r="23" spans="1:12" x14ac:dyDescent="0.35">
      <c r="C23" s="8">
        <v>10</v>
      </c>
      <c r="D23" s="2"/>
      <c r="E23" s="2"/>
      <c r="F23" s="2"/>
      <c r="G23" s="2"/>
      <c r="H23" s="2"/>
      <c r="I23" s="2"/>
      <c r="J23" s="2"/>
      <c r="K23" s="2"/>
      <c r="L23" s="2"/>
    </row>
    <row r="24" spans="1:12" x14ac:dyDescent="0.35">
      <c r="C24" s="8">
        <v>10</v>
      </c>
      <c r="D24"/>
    </row>
    <row r="25" spans="1:12" x14ac:dyDescent="0.35">
      <c r="C25" s="8">
        <v>10</v>
      </c>
      <c r="D25"/>
      <c r="E25" s="7" t="s">
        <v>4</v>
      </c>
      <c r="F25" s="7">
        <f>AVERAGE(C22:C41)</f>
        <v>17</v>
      </c>
    </row>
    <row r="26" spans="1:12" x14ac:dyDescent="0.35">
      <c r="C26" s="8">
        <v>10</v>
      </c>
      <c r="D26"/>
      <c r="E26" s="7" t="s">
        <v>5</v>
      </c>
      <c r="F26" s="7">
        <f>MEDIAN(C22:C41)</f>
        <v>15</v>
      </c>
    </row>
    <row r="27" spans="1:12" x14ac:dyDescent="0.35">
      <c r="C27" s="8">
        <v>10</v>
      </c>
      <c r="D27"/>
      <c r="E27" s="7" t="s">
        <v>6</v>
      </c>
      <c r="F27" s="7">
        <f>_xlfn.MODE.SNGL(C22:C41)</f>
        <v>10</v>
      </c>
    </row>
    <row r="28" spans="1:12" x14ac:dyDescent="0.35">
      <c r="C28" s="8">
        <v>15</v>
      </c>
      <c r="D28"/>
    </row>
    <row r="29" spans="1:12" x14ac:dyDescent="0.35">
      <c r="C29" s="8">
        <v>15</v>
      </c>
      <c r="D29"/>
    </row>
    <row r="30" spans="1:12" x14ac:dyDescent="0.35">
      <c r="C30" s="8">
        <v>15</v>
      </c>
      <c r="D30"/>
    </row>
    <row r="31" spans="1:12" x14ac:dyDescent="0.35">
      <c r="C31" s="8">
        <v>15</v>
      </c>
      <c r="D31"/>
    </row>
    <row r="32" spans="1:12" x14ac:dyDescent="0.35">
      <c r="C32" s="8">
        <v>15</v>
      </c>
      <c r="D32"/>
    </row>
    <row r="33" spans="1:3" customFormat="1" x14ac:dyDescent="0.35">
      <c r="A33" s="6"/>
      <c r="C33" s="8">
        <v>20</v>
      </c>
    </row>
    <row r="34" spans="1:3" customFormat="1" x14ac:dyDescent="0.35">
      <c r="A34" s="6"/>
      <c r="C34" s="8">
        <v>20</v>
      </c>
    </row>
    <row r="35" spans="1:3" customFormat="1" x14ac:dyDescent="0.35">
      <c r="A35" s="6"/>
      <c r="C35" s="8">
        <v>20</v>
      </c>
    </row>
    <row r="36" spans="1:3" customFormat="1" x14ac:dyDescent="0.35">
      <c r="A36" s="6"/>
      <c r="C36" s="8">
        <v>20</v>
      </c>
    </row>
    <row r="37" spans="1:3" customFormat="1" x14ac:dyDescent="0.35">
      <c r="A37" s="6"/>
      <c r="C37" s="8">
        <v>20</v>
      </c>
    </row>
    <row r="38" spans="1:3" customFormat="1" x14ac:dyDescent="0.35">
      <c r="A38" s="6"/>
      <c r="C38" s="8">
        <v>25</v>
      </c>
    </row>
    <row r="39" spans="1:3" customFormat="1" x14ac:dyDescent="0.35">
      <c r="A39" s="6"/>
      <c r="C39" s="8">
        <v>25</v>
      </c>
    </row>
    <row r="40" spans="1:3" customFormat="1" x14ac:dyDescent="0.35">
      <c r="A40" s="6"/>
      <c r="C40" s="8">
        <v>25</v>
      </c>
    </row>
    <row r="41" spans="1:3" customFormat="1" x14ac:dyDescent="0.35">
      <c r="A41" s="6"/>
      <c r="C41" s="8">
        <v>30</v>
      </c>
    </row>
    <row r="42" spans="1:3" customFormat="1" x14ac:dyDescent="0.35">
      <c r="A42" s="6"/>
    </row>
    <row r="43" spans="1:3" customFormat="1" x14ac:dyDescent="0.35">
      <c r="A43" s="6">
        <v>3</v>
      </c>
      <c r="C43" t="s">
        <v>14</v>
      </c>
    </row>
    <row r="44" spans="1:3" customFormat="1" x14ac:dyDescent="0.35">
      <c r="A44" s="6"/>
    </row>
    <row r="45" spans="1:3" customFormat="1" x14ac:dyDescent="0.35">
      <c r="A45" s="6"/>
      <c r="C45" t="s">
        <v>9</v>
      </c>
    </row>
    <row r="46" spans="1:3" customFormat="1" x14ac:dyDescent="0.35">
      <c r="A46" s="6"/>
      <c r="C46" t="s">
        <v>15</v>
      </c>
    </row>
    <row r="47" spans="1:3" customFormat="1" x14ac:dyDescent="0.35">
      <c r="A47" s="6"/>
    </row>
    <row r="48" spans="1:3" customFormat="1" x14ac:dyDescent="0.35">
      <c r="A48" s="6"/>
      <c r="C48" s="7">
        <v>1</v>
      </c>
    </row>
    <row r="49" spans="3:6" x14ac:dyDescent="0.35">
      <c r="C49" s="7">
        <v>1</v>
      </c>
      <c r="D49"/>
      <c r="E49" s="7" t="s">
        <v>4</v>
      </c>
      <c r="F49" s="7">
        <f>AVERAGE(C48:C97)</f>
        <v>3.44</v>
      </c>
    </row>
    <row r="50" spans="3:6" x14ac:dyDescent="0.35">
      <c r="C50" s="7">
        <v>1</v>
      </c>
      <c r="D50"/>
      <c r="E50" s="7" t="s">
        <v>5</v>
      </c>
      <c r="F50" s="7">
        <f>MEDIAN(C48:C97)</f>
        <v>3</v>
      </c>
    </row>
    <row r="51" spans="3:6" x14ac:dyDescent="0.35">
      <c r="C51" s="7">
        <v>1</v>
      </c>
      <c r="D51"/>
      <c r="E51" s="7" t="s">
        <v>6</v>
      </c>
      <c r="F51" s="7">
        <f>_xlfn.MODE.SNGL(C48:C97)</f>
        <v>2</v>
      </c>
    </row>
    <row r="52" spans="3:6" x14ac:dyDescent="0.35">
      <c r="C52" s="7">
        <v>2</v>
      </c>
      <c r="D52"/>
    </row>
    <row r="53" spans="3:6" x14ac:dyDescent="0.35">
      <c r="C53" s="7">
        <v>2</v>
      </c>
      <c r="D53"/>
    </row>
    <row r="54" spans="3:6" x14ac:dyDescent="0.35">
      <c r="C54" s="7">
        <v>2</v>
      </c>
      <c r="D54"/>
    </row>
    <row r="55" spans="3:6" x14ac:dyDescent="0.35">
      <c r="C55" s="7">
        <v>2</v>
      </c>
      <c r="D55"/>
    </row>
    <row r="56" spans="3:6" x14ac:dyDescent="0.35">
      <c r="C56" s="7">
        <v>2</v>
      </c>
      <c r="D56"/>
    </row>
    <row r="57" spans="3:6" x14ac:dyDescent="0.35">
      <c r="C57" s="7">
        <v>2</v>
      </c>
      <c r="D57"/>
    </row>
    <row r="58" spans="3:6" x14ac:dyDescent="0.35">
      <c r="C58" s="7">
        <v>2</v>
      </c>
      <c r="D58"/>
    </row>
    <row r="59" spans="3:6" x14ac:dyDescent="0.35">
      <c r="C59" s="7">
        <v>2</v>
      </c>
      <c r="D59"/>
    </row>
    <row r="60" spans="3:6" x14ac:dyDescent="0.35">
      <c r="C60" s="7">
        <v>2</v>
      </c>
      <c r="D60"/>
    </row>
    <row r="61" spans="3:6" x14ac:dyDescent="0.35">
      <c r="C61" s="7">
        <v>2</v>
      </c>
      <c r="D61"/>
    </row>
    <row r="62" spans="3:6" x14ac:dyDescent="0.35">
      <c r="C62" s="7">
        <v>2</v>
      </c>
      <c r="D62"/>
    </row>
    <row r="63" spans="3:6" x14ac:dyDescent="0.35">
      <c r="C63" s="7">
        <v>2</v>
      </c>
      <c r="D63"/>
    </row>
    <row r="64" spans="3:6" x14ac:dyDescent="0.35">
      <c r="C64" s="7">
        <v>2</v>
      </c>
      <c r="D64"/>
    </row>
    <row r="65" spans="1:3" customFormat="1" x14ac:dyDescent="0.35">
      <c r="A65" s="6"/>
      <c r="C65" s="7">
        <v>3</v>
      </c>
    </row>
    <row r="66" spans="1:3" customFormat="1" x14ac:dyDescent="0.35">
      <c r="A66" s="6"/>
      <c r="C66" s="7">
        <v>3</v>
      </c>
    </row>
    <row r="67" spans="1:3" customFormat="1" x14ac:dyDescent="0.35">
      <c r="A67" s="6"/>
      <c r="C67" s="7">
        <v>3</v>
      </c>
    </row>
    <row r="68" spans="1:3" customFormat="1" x14ac:dyDescent="0.35">
      <c r="A68" s="6"/>
      <c r="C68" s="7">
        <v>3</v>
      </c>
    </row>
    <row r="69" spans="1:3" customFormat="1" x14ac:dyDescent="0.35">
      <c r="A69" s="6"/>
      <c r="C69" s="7">
        <v>3</v>
      </c>
    </row>
    <row r="70" spans="1:3" customFormat="1" x14ac:dyDescent="0.35">
      <c r="A70" s="6"/>
      <c r="C70" s="7">
        <v>3</v>
      </c>
    </row>
    <row r="71" spans="1:3" customFormat="1" x14ac:dyDescent="0.35">
      <c r="A71" s="6"/>
      <c r="C71" s="7">
        <v>3</v>
      </c>
    </row>
    <row r="72" spans="1:3" customFormat="1" x14ac:dyDescent="0.35">
      <c r="A72" s="6"/>
      <c r="C72" s="7">
        <v>3</v>
      </c>
    </row>
    <row r="73" spans="1:3" customFormat="1" x14ac:dyDescent="0.35">
      <c r="A73" s="6"/>
      <c r="C73" s="7">
        <v>3</v>
      </c>
    </row>
    <row r="74" spans="1:3" customFormat="1" x14ac:dyDescent="0.35">
      <c r="A74" s="6"/>
      <c r="C74" s="7">
        <v>3</v>
      </c>
    </row>
    <row r="75" spans="1:3" customFormat="1" x14ac:dyDescent="0.35">
      <c r="A75" s="6"/>
      <c r="C75" s="7">
        <v>3</v>
      </c>
    </row>
    <row r="76" spans="1:3" customFormat="1" x14ac:dyDescent="0.35">
      <c r="A76" s="6"/>
      <c r="C76" s="7">
        <v>4</v>
      </c>
    </row>
    <row r="77" spans="1:3" customFormat="1" x14ac:dyDescent="0.35">
      <c r="A77" s="6"/>
      <c r="C77" s="7">
        <v>4</v>
      </c>
    </row>
    <row r="78" spans="1:3" customFormat="1" x14ac:dyDescent="0.35">
      <c r="A78" s="6"/>
      <c r="C78" s="7">
        <v>4</v>
      </c>
    </row>
    <row r="79" spans="1:3" customFormat="1" x14ac:dyDescent="0.35">
      <c r="A79" s="6"/>
      <c r="C79" s="7">
        <v>4</v>
      </c>
    </row>
    <row r="80" spans="1:3" customFormat="1" x14ac:dyDescent="0.35">
      <c r="A80" s="6"/>
      <c r="C80" s="7">
        <v>4</v>
      </c>
    </row>
    <row r="81" spans="1:3" customFormat="1" x14ac:dyDescent="0.35">
      <c r="A81" s="6"/>
      <c r="C81" s="7">
        <v>4</v>
      </c>
    </row>
    <row r="82" spans="1:3" customFormat="1" x14ac:dyDescent="0.35">
      <c r="A82" s="6"/>
      <c r="C82" s="7">
        <v>4</v>
      </c>
    </row>
    <row r="83" spans="1:3" customFormat="1" x14ac:dyDescent="0.35">
      <c r="A83" s="6"/>
      <c r="C83" s="7">
        <v>4</v>
      </c>
    </row>
    <row r="84" spans="1:3" customFormat="1" x14ac:dyDescent="0.35">
      <c r="A84" s="6"/>
      <c r="C84" s="7">
        <v>4</v>
      </c>
    </row>
    <row r="85" spans="1:3" customFormat="1" x14ac:dyDescent="0.35">
      <c r="A85" s="6"/>
      <c r="C85" s="7">
        <v>5</v>
      </c>
    </row>
    <row r="86" spans="1:3" customFormat="1" x14ac:dyDescent="0.35">
      <c r="A86" s="6"/>
      <c r="C86" s="7">
        <v>5</v>
      </c>
    </row>
    <row r="87" spans="1:3" customFormat="1" x14ac:dyDescent="0.35">
      <c r="A87" s="6"/>
      <c r="C87" s="7">
        <v>5</v>
      </c>
    </row>
    <row r="88" spans="1:3" customFormat="1" x14ac:dyDescent="0.35">
      <c r="A88" s="6"/>
      <c r="C88" s="7">
        <v>5</v>
      </c>
    </row>
    <row r="89" spans="1:3" customFormat="1" x14ac:dyDescent="0.35">
      <c r="A89" s="6"/>
      <c r="C89" s="7">
        <v>5</v>
      </c>
    </row>
    <row r="90" spans="1:3" customFormat="1" x14ac:dyDescent="0.35">
      <c r="A90" s="6"/>
      <c r="C90" s="7">
        <v>5</v>
      </c>
    </row>
    <row r="91" spans="1:3" customFormat="1" x14ac:dyDescent="0.35">
      <c r="A91" s="6"/>
      <c r="C91" s="7">
        <v>5</v>
      </c>
    </row>
    <row r="92" spans="1:3" customFormat="1" x14ac:dyDescent="0.35">
      <c r="A92" s="6"/>
      <c r="C92" s="7">
        <v>6</v>
      </c>
    </row>
    <row r="93" spans="1:3" customFormat="1" x14ac:dyDescent="0.35">
      <c r="A93" s="6"/>
      <c r="C93" s="7">
        <v>6</v>
      </c>
    </row>
    <row r="94" spans="1:3" customFormat="1" x14ac:dyDescent="0.35">
      <c r="A94" s="6"/>
      <c r="C94" s="7">
        <v>6</v>
      </c>
    </row>
    <row r="95" spans="1:3" customFormat="1" x14ac:dyDescent="0.35">
      <c r="A95" s="6"/>
      <c r="C95" s="7">
        <v>6</v>
      </c>
    </row>
    <row r="96" spans="1:3" customFormat="1" x14ac:dyDescent="0.35">
      <c r="A96" s="6"/>
      <c r="C96" s="7">
        <v>7</v>
      </c>
    </row>
    <row r="97" spans="3:4" x14ac:dyDescent="0.35">
      <c r="C97" s="7">
        <v>7</v>
      </c>
      <c r="D97"/>
    </row>
    <row r="98" spans="3:4" x14ac:dyDescent="0.35">
      <c r="C98"/>
      <c r="D98"/>
    </row>
  </sheetData>
  <sortState xmlns:xlrd2="http://schemas.microsoft.com/office/spreadsheetml/2017/richdata2" ref="D570:D669">
    <sortCondition ref="D570:D669"/>
  </sortState>
  <mergeCells count="1">
    <mergeCell ref="C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5FA1-6FF9-40FE-87E7-AEC751454758}">
  <dimension ref="A1:O352"/>
  <sheetViews>
    <sheetView topLeftCell="A5" zoomScale="95" workbookViewId="0">
      <selection activeCell="C1" sqref="C1:E1"/>
    </sheetView>
  </sheetViews>
  <sheetFormatPr defaultRowHeight="14.5" x14ac:dyDescent="0.35"/>
  <cols>
    <col min="1" max="1" width="1.81640625" bestFit="1" customWidth="1"/>
    <col min="2" max="2" width="2.81640625" customWidth="1"/>
    <col min="3" max="3" width="9.36328125" customWidth="1"/>
    <col min="4" max="5" width="16.81640625" bestFit="1" customWidth="1"/>
    <col min="6" max="6" width="12.453125" bestFit="1" customWidth="1"/>
    <col min="7" max="7" width="16.81640625" bestFit="1" customWidth="1"/>
    <col min="8" max="8" width="13" bestFit="1" customWidth="1"/>
    <col min="9" max="10" width="16.81640625" bestFit="1" customWidth="1"/>
    <col min="11" max="11" width="13" bestFit="1" customWidth="1"/>
    <col min="12" max="12" width="16.81640625" bestFit="1" customWidth="1"/>
    <col min="13" max="13" width="12.453125" bestFit="1" customWidth="1"/>
    <col min="15" max="15" width="16.81640625" bestFit="1" customWidth="1"/>
    <col min="16" max="16" width="12.453125" bestFit="1" customWidth="1"/>
    <col min="18" max="18" width="16.81640625" bestFit="1" customWidth="1"/>
    <col min="19" max="19" width="12.453125" bestFit="1" customWidth="1"/>
    <col min="21" max="21" width="16.81640625" bestFit="1" customWidth="1"/>
    <col min="22" max="22" width="12.453125" bestFit="1" customWidth="1"/>
  </cols>
  <sheetData>
    <row r="1" spans="1:8" ht="18.5" x14ac:dyDescent="0.45">
      <c r="A1" s="6"/>
      <c r="C1" s="13" t="s">
        <v>16</v>
      </c>
      <c r="D1" s="13"/>
      <c r="E1" s="13"/>
    </row>
    <row r="2" spans="1:8" x14ac:dyDescent="0.35">
      <c r="A2" s="6"/>
    </row>
    <row r="3" spans="1:8" x14ac:dyDescent="0.35">
      <c r="A3" s="6">
        <v>1</v>
      </c>
      <c r="C3" t="s">
        <v>85</v>
      </c>
    </row>
    <row r="4" spans="1:8" x14ac:dyDescent="0.35">
      <c r="A4" s="6"/>
    </row>
    <row r="5" spans="1:8" x14ac:dyDescent="0.35">
      <c r="A5" s="6"/>
      <c r="C5" t="s">
        <v>9</v>
      </c>
    </row>
    <row r="6" spans="1:8" x14ac:dyDescent="0.35">
      <c r="A6" s="6"/>
      <c r="C6" t="s">
        <v>17</v>
      </c>
    </row>
    <row r="7" spans="1:8" ht="15" thickBot="1" x14ac:dyDescent="0.4">
      <c r="A7" s="6"/>
    </row>
    <row r="8" spans="1:8" x14ac:dyDescent="0.35">
      <c r="A8" s="6"/>
      <c r="C8" s="7" t="s">
        <v>23</v>
      </c>
      <c r="D8" s="7">
        <v>105</v>
      </c>
      <c r="E8" s="7" t="s">
        <v>11</v>
      </c>
      <c r="G8" s="14" t="s">
        <v>255</v>
      </c>
      <c r="H8" s="14"/>
    </row>
    <row r="9" spans="1:8" x14ac:dyDescent="0.35">
      <c r="A9" s="6"/>
      <c r="C9" s="7" t="s">
        <v>19</v>
      </c>
      <c r="D9" s="7">
        <v>110</v>
      </c>
      <c r="E9" s="7" t="s">
        <v>11</v>
      </c>
    </row>
    <row r="10" spans="1:8" x14ac:dyDescent="0.35">
      <c r="A10" s="6"/>
      <c r="C10" s="7" t="s">
        <v>21</v>
      </c>
      <c r="D10" s="7">
        <v>115</v>
      </c>
      <c r="E10" s="7" t="s">
        <v>11</v>
      </c>
      <c r="G10" t="s">
        <v>4</v>
      </c>
      <c r="H10">
        <v>122</v>
      </c>
    </row>
    <row r="11" spans="1:8" x14ac:dyDescent="0.35">
      <c r="A11" s="6"/>
      <c r="C11" s="7" t="s">
        <v>25</v>
      </c>
      <c r="D11" s="7">
        <v>115</v>
      </c>
      <c r="E11" s="7" t="s">
        <v>11</v>
      </c>
      <c r="G11" t="s">
        <v>30</v>
      </c>
      <c r="H11">
        <v>3.5118845842842457</v>
      </c>
    </row>
    <row r="12" spans="1:8" x14ac:dyDescent="0.35">
      <c r="A12" s="6"/>
      <c r="C12" s="7" t="s">
        <v>18</v>
      </c>
      <c r="D12" s="7">
        <v>120</v>
      </c>
      <c r="E12" s="7" t="s">
        <v>11</v>
      </c>
      <c r="G12" t="s">
        <v>5</v>
      </c>
      <c r="H12">
        <v>122.5</v>
      </c>
    </row>
    <row r="13" spans="1:8" x14ac:dyDescent="0.35">
      <c r="A13" s="6"/>
      <c r="C13" s="7" t="s">
        <v>22</v>
      </c>
      <c r="D13" s="7">
        <v>125</v>
      </c>
      <c r="E13" s="7" t="s">
        <v>11</v>
      </c>
      <c r="G13" t="s">
        <v>6</v>
      </c>
      <c r="H13">
        <v>115</v>
      </c>
    </row>
    <row r="14" spans="1:8" x14ac:dyDescent="0.35">
      <c r="A14" s="6"/>
      <c r="C14" s="7" t="s">
        <v>26</v>
      </c>
      <c r="D14" s="7">
        <v>125</v>
      </c>
      <c r="E14" s="7" t="s">
        <v>11</v>
      </c>
      <c r="G14" t="s">
        <v>29</v>
      </c>
      <c r="H14">
        <v>11.105554165971787</v>
      </c>
    </row>
    <row r="15" spans="1:8" x14ac:dyDescent="0.35">
      <c r="A15" s="6"/>
      <c r="C15" s="7" t="s">
        <v>20</v>
      </c>
      <c r="D15" s="7">
        <v>130</v>
      </c>
      <c r="E15" s="7" t="s">
        <v>11</v>
      </c>
      <c r="G15" t="s">
        <v>31</v>
      </c>
      <c r="H15">
        <v>123.33333333333333</v>
      </c>
    </row>
    <row r="16" spans="1:8" x14ac:dyDescent="0.35">
      <c r="A16" s="6"/>
      <c r="C16" s="7" t="s">
        <v>24</v>
      </c>
      <c r="D16" s="7">
        <v>135</v>
      </c>
      <c r="E16" s="7" t="s">
        <v>11</v>
      </c>
      <c r="G16" t="s">
        <v>32</v>
      </c>
      <c r="H16">
        <v>-0.79711468224981585</v>
      </c>
    </row>
    <row r="17" spans="1:13" x14ac:dyDescent="0.35">
      <c r="A17" s="6"/>
      <c r="C17" s="7" t="s">
        <v>27</v>
      </c>
      <c r="D17" s="7">
        <v>140</v>
      </c>
      <c r="E17" s="7" t="s">
        <v>11</v>
      </c>
      <c r="G17" t="s">
        <v>33</v>
      </c>
      <c r="H17">
        <v>0.12776660198250986</v>
      </c>
    </row>
    <row r="18" spans="1:13" x14ac:dyDescent="0.35">
      <c r="A18" s="6"/>
      <c r="C18" s="7"/>
      <c r="D18" s="7"/>
      <c r="E18" s="7"/>
      <c r="G18" t="s">
        <v>28</v>
      </c>
      <c r="H18">
        <v>35</v>
      </c>
    </row>
    <row r="19" spans="1:13" x14ac:dyDescent="0.35">
      <c r="A19" s="6"/>
      <c r="C19" s="7"/>
      <c r="D19" s="7"/>
      <c r="E19" s="7"/>
      <c r="G19" t="s">
        <v>34</v>
      </c>
      <c r="H19">
        <v>105</v>
      </c>
    </row>
    <row r="20" spans="1:13" x14ac:dyDescent="0.35">
      <c r="A20" s="6"/>
      <c r="C20" s="7"/>
      <c r="D20" s="7"/>
      <c r="E20" s="7"/>
      <c r="G20" t="s">
        <v>35</v>
      </c>
      <c r="H20">
        <v>140</v>
      </c>
    </row>
    <row r="21" spans="1:13" x14ac:dyDescent="0.35">
      <c r="A21" s="6"/>
      <c r="C21" s="7"/>
      <c r="D21" s="7"/>
      <c r="E21" s="7"/>
      <c r="G21" t="s">
        <v>36</v>
      </c>
      <c r="H21">
        <v>1220</v>
      </c>
    </row>
    <row r="22" spans="1:13" ht="15" thickBot="1" x14ac:dyDescent="0.4">
      <c r="A22" s="6"/>
      <c r="C22" s="7"/>
      <c r="D22" s="7"/>
      <c r="E22" s="7"/>
      <c r="G22" s="3" t="s">
        <v>37</v>
      </c>
      <c r="H22" s="3">
        <v>10</v>
      </c>
    </row>
    <row r="23" spans="1:13" x14ac:dyDescent="0.35">
      <c r="A23" s="6"/>
    </row>
    <row r="24" spans="1:13" x14ac:dyDescent="0.35">
      <c r="A24" s="6">
        <v>2</v>
      </c>
      <c r="C24" t="s">
        <v>38</v>
      </c>
    </row>
    <row r="25" spans="1:13" x14ac:dyDescent="0.35">
      <c r="A25" s="6"/>
    </row>
    <row r="26" spans="1:13" x14ac:dyDescent="0.35">
      <c r="A26" s="6"/>
      <c r="C26" t="s">
        <v>9</v>
      </c>
    </row>
    <row r="27" spans="1:13" x14ac:dyDescent="0.35">
      <c r="A27" s="6"/>
      <c r="C27" t="s">
        <v>39</v>
      </c>
    </row>
    <row r="28" spans="1:13" x14ac:dyDescent="0.35">
      <c r="A28" s="6"/>
    </row>
    <row r="29" spans="1:13" x14ac:dyDescent="0.35">
      <c r="A29" s="6"/>
      <c r="C29" s="9">
        <v>400</v>
      </c>
      <c r="D29" s="5"/>
      <c r="E29" s="5"/>
      <c r="F29" s="5"/>
      <c r="G29" s="5"/>
      <c r="H29" s="5"/>
      <c r="I29" s="5"/>
      <c r="J29" s="5"/>
      <c r="K29" s="5"/>
      <c r="L29" s="5"/>
      <c r="M29" s="5"/>
    </row>
    <row r="30" spans="1:13" ht="15" thickBot="1" x14ac:dyDescent="0.4">
      <c r="A30" s="6"/>
      <c r="C30" s="9">
        <v>400</v>
      </c>
      <c r="D30" s="5"/>
      <c r="E30" s="5"/>
      <c r="F30" s="5"/>
      <c r="G30" s="5"/>
      <c r="H30" s="5"/>
      <c r="I30" s="5"/>
      <c r="J30" s="5"/>
      <c r="K30" s="5"/>
      <c r="L30" s="5"/>
      <c r="M30" s="5"/>
    </row>
    <row r="31" spans="1:13" x14ac:dyDescent="0.35">
      <c r="A31" s="6"/>
      <c r="C31" s="9">
        <v>400</v>
      </c>
      <c r="D31" s="5"/>
      <c r="E31" s="14" t="s">
        <v>255</v>
      </c>
      <c r="F31" s="14"/>
      <c r="G31" s="5"/>
      <c r="H31" s="5"/>
      <c r="I31" s="5"/>
      <c r="J31" s="5"/>
      <c r="K31" s="5"/>
      <c r="L31" s="5"/>
      <c r="M31" s="5"/>
    </row>
    <row r="32" spans="1:13" x14ac:dyDescent="0.35">
      <c r="A32" s="6"/>
      <c r="C32" s="9">
        <v>450</v>
      </c>
    </row>
    <row r="33" spans="1:6" x14ac:dyDescent="0.35">
      <c r="A33" s="6"/>
      <c r="C33" s="9">
        <v>500</v>
      </c>
      <c r="E33" t="s">
        <v>4</v>
      </c>
      <c r="F33">
        <v>595</v>
      </c>
    </row>
    <row r="34" spans="1:6" x14ac:dyDescent="0.35">
      <c r="A34" s="6"/>
      <c r="C34" s="9">
        <v>500</v>
      </c>
      <c r="E34" t="s">
        <v>30</v>
      </c>
      <c r="F34">
        <v>20.947388941065562</v>
      </c>
    </row>
    <row r="35" spans="1:6" x14ac:dyDescent="0.35">
      <c r="A35" s="6"/>
      <c r="C35" s="9">
        <v>500</v>
      </c>
      <c r="E35" t="s">
        <v>5</v>
      </c>
      <c r="F35">
        <v>600</v>
      </c>
    </row>
    <row r="36" spans="1:6" x14ac:dyDescent="0.35">
      <c r="A36" s="6"/>
      <c r="C36" s="9">
        <v>500</v>
      </c>
      <c r="E36" t="s">
        <v>6</v>
      </c>
      <c r="F36">
        <v>550</v>
      </c>
    </row>
    <row r="37" spans="1:6" x14ac:dyDescent="0.35">
      <c r="A37" s="6"/>
      <c r="C37" s="9">
        <v>550</v>
      </c>
      <c r="E37" t="s">
        <v>29</v>
      </c>
      <c r="F37">
        <v>114.73357443855863</v>
      </c>
    </row>
    <row r="38" spans="1:6" x14ac:dyDescent="0.35">
      <c r="A38" s="6"/>
      <c r="C38" s="9">
        <v>550</v>
      </c>
      <c r="E38" t="s">
        <v>31</v>
      </c>
      <c r="F38">
        <v>13163.793103448275</v>
      </c>
    </row>
    <row r="39" spans="1:6" x14ac:dyDescent="0.35">
      <c r="A39" s="6"/>
      <c r="C39" s="9">
        <v>550</v>
      </c>
      <c r="E39" t="s">
        <v>32</v>
      </c>
      <c r="F39">
        <v>-0.69693490681521419</v>
      </c>
    </row>
    <row r="40" spans="1:6" x14ac:dyDescent="0.35">
      <c r="A40" s="6"/>
      <c r="C40" s="9">
        <v>550</v>
      </c>
      <c r="E40" t="s">
        <v>33</v>
      </c>
      <c r="F40">
        <v>7.5954805899607541E-2</v>
      </c>
    </row>
    <row r="41" spans="1:6" x14ac:dyDescent="0.35">
      <c r="A41" s="6"/>
      <c r="C41" s="9">
        <v>550</v>
      </c>
      <c r="E41" t="s">
        <v>28</v>
      </c>
      <c r="F41">
        <v>400</v>
      </c>
    </row>
    <row r="42" spans="1:6" x14ac:dyDescent="0.35">
      <c r="A42" s="6"/>
      <c r="C42" s="9">
        <v>550</v>
      </c>
      <c r="E42" t="s">
        <v>34</v>
      </c>
      <c r="F42">
        <v>400</v>
      </c>
    </row>
    <row r="43" spans="1:6" x14ac:dyDescent="0.35">
      <c r="A43" s="6"/>
      <c r="C43" s="9">
        <v>600</v>
      </c>
      <c r="E43" t="s">
        <v>35</v>
      </c>
      <c r="F43">
        <v>800</v>
      </c>
    </row>
    <row r="44" spans="1:6" x14ac:dyDescent="0.35">
      <c r="A44" s="6"/>
      <c r="C44" s="9">
        <v>600</v>
      </c>
      <c r="E44" t="s">
        <v>36</v>
      </c>
      <c r="F44">
        <v>17850</v>
      </c>
    </row>
    <row r="45" spans="1:6" ht="15" thickBot="1" x14ac:dyDescent="0.4">
      <c r="A45" s="6"/>
      <c r="C45" s="9">
        <v>600</v>
      </c>
      <c r="E45" s="3" t="s">
        <v>37</v>
      </c>
      <c r="F45" s="3">
        <v>30</v>
      </c>
    </row>
    <row r="46" spans="1:6" x14ac:dyDescent="0.35">
      <c r="A46" s="6"/>
      <c r="C46" s="9">
        <v>600</v>
      </c>
    </row>
    <row r="47" spans="1:6" x14ac:dyDescent="0.35">
      <c r="A47" s="6"/>
      <c r="C47" s="9">
        <v>600</v>
      </c>
    </row>
    <row r="48" spans="1:6" x14ac:dyDescent="0.35">
      <c r="A48" s="6"/>
      <c r="C48" s="9">
        <v>650</v>
      </c>
    </row>
    <row r="49" spans="1:3" x14ac:dyDescent="0.35">
      <c r="A49" s="6"/>
      <c r="C49" s="9">
        <v>650</v>
      </c>
    </row>
    <row r="50" spans="1:3" x14ac:dyDescent="0.35">
      <c r="A50" s="6"/>
      <c r="C50" s="9">
        <v>650</v>
      </c>
    </row>
    <row r="51" spans="1:3" x14ac:dyDescent="0.35">
      <c r="A51" s="6"/>
      <c r="C51" s="9">
        <v>700</v>
      </c>
    </row>
    <row r="52" spans="1:3" x14ac:dyDescent="0.35">
      <c r="A52" s="6"/>
      <c r="C52" s="9">
        <v>700</v>
      </c>
    </row>
    <row r="53" spans="1:3" x14ac:dyDescent="0.35">
      <c r="A53" s="6"/>
      <c r="C53" s="9">
        <v>700</v>
      </c>
    </row>
    <row r="54" spans="1:3" x14ac:dyDescent="0.35">
      <c r="A54" s="6"/>
      <c r="C54" s="9">
        <v>750</v>
      </c>
    </row>
    <row r="55" spans="1:3" x14ac:dyDescent="0.35">
      <c r="A55" s="6"/>
      <c r="C55" s="9">
        <v>750</v>
      </c>
    </row>
    <row r="56" spans="1:3" x14ac:dyDescent="0.35">
      <c r="A56" s="6"/>
      <c r="C56" s="9">
        <v>750</v>
      </c>
    </row>
    <row r="57" spans="1:3" x14ac:dyDescent="0.35">
      <c r="A57" s="6"/>
      <c r="C57" s="9">
        <v>800</v>
      </c>
    </row>
    <row r="58" spans="1:3" x14ac:dyDescent="0.35">
      <c r="A58" s="6"/>
      <c r="C58" s="9">
        <v>800</v>
      </c>
    </row>
    <row r="59" spans="1:3" x14ac:dyDescent="0.35">
      <c r="A59" s="6"/>
    </row>
    <row r="60" spans="1:3" x14ac:dyDescent="0.35">
      <c r="A60" s="6">
        <v>3</v>
      </c>
      <c r="C60" t="s">
        <v>40</v>
      </c>
    </row>
    <row r="61" spans="1:3" x14ac:dyDescent="0.35">
      <c r="A61" s="6"/>
    </row>
    <row r="62" spans="1:3" x14ac:dyDescent="0.35">
      <c r="A62" s="6"/>
      <c r="C62" t="s">
        <v>9</v>
      </c>
    </row>
    <row r="63" spans="1:3" x14ac:dyDescent="0.35">
      <c r="A63" s="6"/>
      <c r="C63" t="s">
        <v>41</v>
      </c>
    </row>
    <row r="64" spans="1:3" x14ac:dyDescent="0.35">
      <c r="A64" s="6"/>
    </row>
    <row r="65" spans="1:14" x14ac:dyDescent="0.35">
      <c r="A65" s="6"/>
      <c r="C65" s="7">
        <v>1</v>
      </c>
      <c r="E65" s="7"/>
      <c r="F65" s="7"/>
      <c r="G65" s="7"/>
      <c r="H65" s="7"/>
      <c r="I65" s="7"/>
      <c r="J65" s="7"/>
      <c r="K65" s="7"/>
      <c r="L65" s="7"/>
      <c r="M65" s="7"/>
      <c r="N65" s="7"/>
    </row>
    <row r="66" spans="1:14" ht="15" thickBot="1" x14ac:dyDescent="0.4">
      <c r="A66" s="6"/>
      <c r="C66" s="7">
        <v>1</v>
      </c>
      <c r="E66" s="7"/>
      <c r="F66" s="7"/>
      <c r="G66" s="7"/>
      <c r="H66" s="7"/>
      <c r="I66" s="7"/>
      <c r="J66" s="7"/>
      <c r="K66" s="7"/>
      <c r="L66" s="7"/>
      <c r="M66" s="7"/>
      <c r="N66" s="7"/>
    </row>
    <row r="67" spans="1:14" x14ac:dyDescent="0.35">
      <c r="A67" s="6"/>
      <c r="C67" s="7">
        <v>2</v>
      </c>
      <c r="E67" s="14" t="s">
        <v>255</v>
      </c>
      <c r="F67" s="14"/>
      <c r="G67" s="7"/>
      <c r="H67" s="7"/>
      <c r="I67" s="7"/>
      <c r="J67" s="7"/>
      <c r="K67" s="7"/>
      <c r="L67" s="7"/>
      <c r="M67" s="7"/>
      <c r="N67" s="7"/>
    </row>
    <row r="68" spans="1:14" x14ac:dyDescent="0.35">
      <c r="A68" s="6"/>
      <c r="C68" s="7">
        <v>2</v>
      </c>
      <c r="G68" s="7"/>
      <c r="H68" s="7"/>
      <c r="I68" s="7"/>
      <c r="J68" s="7"/>
      <c r="K68" s="7"/>
      <c r="L68" s="7"/>
      <c r="M68" s="7"/>
      <c r="N68" s="7"/>
    </row>
    <row r="69" spans="1:14" x14ac:dyDescent="0.35">
      <c r="A69" s="6"/>
      <c r="C69" s="7">
        <v>2</v>
      </c>
      <c r="E69" t="s">
        <v>4</v>
      </c>
      <c r="F69">
        <v>3.52</v>
      </c>
      <c r="G69" s="7"/>
      <c r="H69" s="7"/>
      <c r="I69" s="7"/>
      <c r="J69" s="7"/>
      <c r="K69" s="7"/>
      <c r="L69" s="7"/>
      <c r="M69" s="7"/>
      <c r="N69" s="7"/>
    </row>
    <row r="70" spans="1:14" x14ac:dyDescent="0.35">
      <c r="A70" s="6"/>
      <c r="C70" s="7">
        <v>2</v>
      </c>
      <c r="E70" t="s">
        <v>30</v>
      </c>
      <c r="F70">
        <v>0.21616320365003128</v>
      </c>
    </row>
    <row r="71" spans="1:14" x14ac:dyDescent="0.35">
      <c r="A71" s="6"/>
      <c r="C71" s="7">
        <v>2</v>
      </c>
      <c r="E71" t="s">
        <v>5</v>
      </c>
      <c r="F71">
        <v>3</v>
      </c>
    </row>
    <row r="72" spans="1:14" x14ac:dyDescent="0.35">
      <c r="A72" s="6"/>
      <c r="C72" s="7">
        <v>2</v>
      </c>
      <c r="E72" t="s">
        <v>6</v>
      </c>
      <c r="F72">
        <v>2</v>
      </c>
      <c r="G72" s="7"/>
      <c r="H72" s="7"/>
    </row>
    <row r="73" spans="1:14" x14ac:dyDescent="0.35">
      <c r="A73" s="6"/>
      <c r="C73" s="7">
        <v>2</v>
      </c>
      <c r="E73" t="s">
        <v>29</v>
      </c>
      <c r="F73">
        <v>1.5285046714394579</v>
      </c>
      <c r="G73" s="7"/>
      <c r="H73" s="7"/>
    </row>
    <row r="74" spans="1:14" x14ac:dyDescent="0.35">
      <c r="A74" s="6"/>
      <c r="C74" s="7">
        <v>2</v>
      </c>
      <c r="E74" t="s">
        <v>31</v>
      </c>
      <c r="F74">
        <v>2.3363265306122454</v>
      </c>
      <c r="G74" s="7"/>
      <c r="H74" s="7"/>
    </row>
    <row r="75" spans="1:14" x14ac:dyDescent="0.35">
      <c r="A75" s="6"/>
      <c r="C75" s="7">
        <v>2</v>
      </c>
      <c r="E75" t="s">
        <v>32</v>
      </c>
      <c r="F75">
        <v>-0.50951156518463137</v>
      </c>
      <c r="G75" s="7"/>
      <c r="H75" s="7"/>
    </row>
    <row r="76" spans="1:14" x14ac:dyDescent="0.35">
      <c r="A76" s="6"/>
      <c r="C76" s="7">
        <v>2</v>
      </c>
      <c r="E76" t="s">
        <v>33</v>
      </c>
      <c r="F76">
        <v>0.51422075031506975</v>
      </c>
      <c r="G76" s="7"/>
      <c r="H76" s="7"/>
    </row>
    <row r="77" spans="1:14" x14ac:dyDescent="0.35">
      <c r="A77" s="6"/>
      <c r="C77" s="7">
        <v>2</v>
      </c>
      <c r="E77" t="s">
        <v>28</v>
      </c>
      <c r="F77">
        <v>6</v>
      </c>
      <c r="G77" s="7"/>
      <c r="H77" s="7"/>
    </row>
    <row r="78" spans="1:14" x14ac:dyDescent="0.35">
      <c r="A78" s="6"/>
      <c r="C78" s="7">
        <v>2</v>
      </c>
      <c r="E78" t="s">
        <v>34</v>
      </c>
      <c r="F78">
        <v>1</v>
      </c>
      <c r="G78" s="7"/>
      <c r="H78" s="7"/>
    </row>
    <row r="79" spans="1:14" x14ac:dyDescent="0.35">
      <c r="A79" s="6"/>
      <c r="C79" s="7">
        <v>2</v>
      </c>
      <c r="E79" t="s">
        <v>35</v>
      </c>
      <c r="F79">
        <v>7</v>
      </c>
      <c r="G79" s="7"/>
      <c r="H79" s="7"/>
    </row>
    <row r="80" spans="1:14" x14ac:dyDescent="0.35">
      <c r="A80" s="6"/>
      <c r="C80" s="7">
        <v>2</v>
      </c>
      <c r="E80" t="s">
        <v>36</v>
      </c>
      <c r="F80">
        <v>176</v>
      </c>
      <c r="G80" s="7"/>
      <c r="H80" s="7"/>
    </row>
    <row r="81" spans="1:8" ht="15" thickBot="1" x14ac:dyDescent="0.4">
      <c r="A81" s="6"/>
      <c r="C81" s="7">
        <v>3</v>
      </c>
      <c r="E81" s="3" t="s">
        <v>37</v>
      </c>
      <c r="F81" s="3">
        <v>50</v>
      </c>
      <c r="G81" s="7"/>
      <c r="H81" s="7"/>
    </row>
    <row r="82" spans="1:8" x14ac:dyDescent="0.35">
      <c r="A82" s="6"/>
      <c r="C82" s="7">
        <v>3</v>
      </c>
      <c r="G82" s="7"/>
      <c r="H82" s="7"/>
    </row>
    <row r="83" spans="1:8" x14ac:dyDescent="0.35">
      <c r="A83" s="6"/>
      <c r="C83" s="7">
        <v>3</v>
      </c>
      <c r="G83" s="7"/>
      <c r="H83" s="7"/>
    </row>
    <row r="84" spans="1:8" x14ac:dyDescent="0.35">
      <c r="A84" s="6"/>
      <c r="C84" s="7">
        <v>3</v>
      </c>
      <c r="G84" s="7"/>
      <c r="H84" s="7"/>
    </row>
    <row r="85" spans="1:8" x14ac:dyDescent="0.35">
      <c r="A85" s="6"/>
      <c r="C85" s="7">
        <v>3</v>
      </c>
      <c r="G85" s="7"/>
      <c r="H85" s="7"/>
    </row>
    <row r="86" spans="1:8" x14ac:dyDescent="0.35">
      <c r="A86" s="6"/>
      <c r="C86" s="7">
        <v>3</v>
      </c>
      <c r="G86" s="7"/>
      <c r="H86" s="7"/>
    </row>
    <row r="87" spans="1:8" x14ac:dyDescent="0.35">
      <c r="A87" s="6"/>
      <c r="C87" s="7">
        <v>3</v>
      </c>
      <c r="G87" s="7"/>
      <c r="H87" s="7"/>
    </row>
    <row r="88" spans="1:8" x14ac:dyDescent="0.35">
      <c r="A88" s="6"/>
      <c r="C88" s="7">
        <v>3</v>
      </c>
      <c r="G88" s="7"/>
      <c r="H88" s="7"/>
    </row>
    <row r="89" spans="1:8" x14ac:dyDescent="0.35">
      <c r="A89" s="6"/>
      <c r="C89" s="7">
        <v>3</v>
      </c>
      <c r="G89" s="7"/>
      <c r="H89" s="7"/>
    </row>
    <row r="90" spans="1:8" x14ac:dyDescent="0.35">
      <c r="A90" s="6"/>
      <c r="C90" s="7">
        <v>3</v>
      </c>
      <c r="G90" s="7"/>
      <c r="H90" s="7"/>
    </row>
    <row r="91" spans="1:8" x14ac:dyDescent="0.35">
      <c r="A91" s="6"/>
      <c r="C91" s="7">
        <v>3</v>
      </c>
      <c r="G91" s="7"/>
      <c r="H91" s="7"/>
    </row>
    <row r="92" spans="1:8" x14ac:dyDescent="0.35">
      <c r="A92" s="6"/>
      <c r="C92" s="7">
        <v>4</v>
      </c>
      <c r="G92" s="7"/>
      <c r="H92" s="7"/>
    </row>
    <row r="93" spans="1:8" x14ac:dyDescent="0.35">
      <c r="A93" s="6"/>
      <c r="C93" s="7">
        <v>4</v>
      </c>
      <c r="G93" s="7"/>
      <c r="H93" s="7"/>
    </row>
    <row r="94" spans="1:8" x14ac:dyDescent="0.35">
      <c r="A94" s="6"/>
      <c r="C94" s="7">
        <v>4</v>
      </c>
      <c r="G94" s="7"/>
      <c r="H94" s="7"/>
    </row>
    <row r="95" spans="1:8" x14ac:dyDescent="0.35">
      <c r="A95" s="6"/>
      <c r="C95" s="7">
        <v>4</v>
      </c>
      <c r="G95" s="7"/>
      <c r="H95" s="7"/>
    </row>
    <row r="96" spans="1:8" x14ac:dyDescent="0.35">
      <c r="A96" s="6"/>
      <c r="C96" s="7">
        <v>4</v>
      </c>
      <c r="G96" s="7"/>
      <c r="H96" s="7"/>
    </row>
    <row r="97" spans="1:8" x14ac:dyDescent="0.35">
      <c r="A97" s="6"/>
      <c r="C97" s="7">
        <v>4</v>
      </c>
      <c r="G97" s="7"/>
      <c r="H97" s="7"/>
    </row>
    <row r="98" spans="1:8" x14ac:dyDescent="0.35">
      <c r="A98" s="6"/>
      <c r="C98" s="7">
        <v>4</v>
      </c>
      <c r="G98" s="7"/>
      <c r="H98" s="7"/>
    </row>
    <row r="99" spans="1:8" x14ac:dyDescent="0.35">
      <c r="A99" s="6"/>
      <c r="C99" s="7">
        <v>4</v>
      </c>
      <c r="G99" s="7"/>
      <c r="H99" s="7"/>
    </row>
    <row r="100" spans="1:8" x14ac:dyDescent="0.35">
      <c r="A100" s="6"/>
      <c r="C100" s="7">
        <v>4</v>
      </c>
      <c r="G100" s="7"/>
      <c r="H100" s="7"/>
    </row>
    <row r="101" spans="1:8" x14ac:dyDescent="0.35">
      <c r="A101" s="6"/>
      <c r="C101" s="7">
        <v>4</v>
      </c>
      <c r="G101" s="7"/>
      <c r="H101" s="7"/>
    </row>
    <row r="102" spans="1:8" x14ac:dyDescent="0.35">
      <c r="A102" s="6"/>
      <c r="C102" s="7">
        <v>5</v>
      </c>
      <c r="G102" s="7"/>
      <c r="H102" s="7"/>
    </row>
    <row r="103" spans="1:8" x14ac:dyDescent="0.35">
      <c r="A103" s="6"/>
      <c r="C103" s="7">
        <v>5</v>
      </c>
      <c r="G103" s="7"/>
      <c r="H103" s="7"/>
    </row>
    <row r="104" spans="1:8" x14ac:dyDescent="0.35">
      <c r="A104" s="6"/>
      <c r="C104" s="7">
        <v>5</v>
      </c>
      <c r="G104" s="7"/>
      <c r="H104" s="7"/>
    </row>
    <row r="105" spans="1:8" x14ac:dyDescent="0.35">
      <c r="A105" s="6"/>
      <c r="C105" s="7">
        <v>5</v>
      </c>
      <c r="G105" s="7"/>
      <c r="H105" s="7"/>
    </row>
    <row r="106" spans="1:8" x14ac:dyDescent="0.35">
      <c r="A106" s="6"/>
      <c r="C106" s="7">
        <v>5</v>
      </c>
      <c r="G106" s="7"/>
      <c r="H106" s="7"/>
    </row>
    <row r="107" spans="1:8" x14ac:dyDescent="0.35">
      <c r="A107" s="6"/>
      <c r="C107" s="7">
        <v>5</v>
      </c>
      <c r="G107" s="7"/>
      <c r="H107" s="7"/>
    </row>
    <row r="108" spans="1:8" x14ac:dyDescent="0.35">
      <c r="A108" s="6"/>
      <c r="C108" s="7">
        <v>5</v>
      </c>
      <c r="G108" s="7"/>
      <c r="H108" s="7"/>
    </row>
    <row r="109" spans="1:8" x14ac:dyDescent="0.35">
      <c r="A109" s="6"/>
      <c r="C109" s="7">
        <v>6</v>
      </c>
      <c r="G109" s="7"/>
      <c r="H109" s="7"/>
    </row>
    <row r="110" spans="1:8" x14ac:dyDescent="0.35">
      <c r="A110" s="6"/>
      <c r="C110" s="7">
        <v>6</v>
      </c>
      <c r="G110" s="7"/>
      <c r="H110" s="7"/>
    </row>
    <row r="111" spans="1:8" x14ac:dyDescent="0.35">
      <c r="A111" s="6"/>
      <c r="C111" s="7">
        <v>6</v>
      </c>
      <c r="G111" s="7"/>
      <c r="H111" s="7"/>
    </row>
    <row r="112" spans="1:8" x14ac:dyDescent="0.35">
      <c r="A112" s="6"/>
      <c r="C112" s="7">
        <v>6</v>
      </c>
      <c r="G112" s="7"/>
      <c r="H112" s="7"/>
    </row>
    <row r="113" spans="1:15" x14ac:dyDescent="0.35">
      <c r="A113" s="6"/>
      <c r="C113" s="7">
        <v>7</v>
      </c>
      <c r="G113" s="7"/>
      <c r="H113" s="7"/>
    </row>
    <row r="114" spans="1:15" x14ac:dyDescent="0.35">
      <c r="A114" s="6"/>
      <c r="C114" s="7">
        <v>7</v>
      </c>
      <c r="G114" s="7"/>
      <c r="H114" s="7"/>
    </row>
    <row r="115" spans="1:15" x14ac:dyDescent="0.35">
      <c r="A115" s="6"/>
      <c r="G115" s="7"/>
      <c r="H115" s="7"/>
    </row>
    <row r="116" spans="1:15" x14ac:dyDescent="0.35">
      <c r="A116" s="6">
        <v>4</v>
      </c>
      <c r="C116" t="s">
        <v>42</v>
      </c>
    </row>
    <row r="117" spans="1:15" x14ac:dyDescent="0.35">
      <c r="A117" s="6"/>
    </row>
    <row r="118" spans="1:15" x14ac:dyDescent="0.35">
      <c r="A118" s="6"/>
      <c r="C118" t="s">
        <v>9</v>
      </c>
    </row>
    <row r="119" spans="1:15" x14ac:dyDescent="0.35">
      <c r="A119" s="6"/>
      <c r="C119" t="s">
        <v>43</v>
      </c>
    </row>
    <row r="120" spans="1:15" ht="15" thickBot="1" x14ac:dyDescent="0.4">
      <c r="A120" s="6"/>
    </row>
    <row r="121" spans="1:15" x14ac:dyDescent="0.35">
      <c r="A121" s="6"/>
      <c r="C121" s="9">
        <v>110</v>
      </c>
      <c r="E121" s="14" t="s">
        <v>255</v>
      </c>
      <c r="F121" s="14"/>
    </row>
    <row r="122" spans="1:15" x14ac:dyDescent="0.35">
      <c r="A122" s="6"/>
      <c r="C122" s="9">
        <v>115</v>
      </c>
      <c r="D122" s="5"/>
      <c r="G122" s="5"/>
      <c r="H122" s="5"/>
      <c r="I122" s="5"/>
      <c r="J122" s="5"/>
      <c r="K122" s="5"/>
      <c r="L122" s="5"/>
      <c r="M122" s="5"/>
      <c r="N122" s="5"/>
      <c r="O122" s="5"/>
    </row>
    <row r="123" spans="1:15" x14ac:dyDescent="0.35">
      <c r="A123" s="6"/>
      <c r="C123" s="9">
        <v>120</v>
      </c>
      <c r="E123" t="s">
        <v>4</v>
      </c>
      <c r="F123">
        <v>132.5</v>
      </c>
    </row>
    <row r="124" spans="1:15" x14ac:dyDescent="0.35">
      <c r="A124" s="6"/>
      <c r="C124" s="9">
        <v>125</v>
      </c>
      <c r="E124" t="s">
        <v>30</v>
      </c>
      <c r="F124">
        <v>3.9648073054937956</v>
      </c>
    </row>
    <row r="125" spans="1:15" x14ac:dyDescent="0.35">
      <c r="A125" s="6"/>
      <c r="C125" s="9">
        <v>130</v>
      </c>
      <c r="E125" t="s">
        <v>5</v>
      </c>
      <c r="F125">
        <v>132.5</v>
      </c>
    </row>
    <row r="126" spans="1:15" x14ac:dyDescent="0.35">
      <c r="A126" s="6"/>
      <c r="C126" s="9">
        <v>130</v>
      </c>
      <c r="E126" t="s">
        <v>6</v>
      </c>
      <c r="F126">
        <v>135</v>
      </c>
    </row>
    <row r="127" spans="1:15" x14ac:dyDescent="0.35">
      <c r="A127" s="6"/>
      <c r="C127" s="9">
        <v>135</v>
      </c>
      <c r="E127" t="s">
        <v>29</v>
      </c>
      <c r="F127">
        <v>13.734495390671025</v>
      </c>
    </row>
    <row r="128" spans="1:15" x14ac:dyDescent="0.35">
      <c r="A128" s="6"/>
      <c r="C128" s="9">
        <v>135</v>
      </c>
      <c r="E128" t="s">
        <v>31</v>
      </c>
      <c r="F128">
        <v>188.63636363636363</v>
      </c>
    </row>
    <row r="129" spans="1:6" x14ac:dyDescent="0.35">
      <c r="A129" s="6"/>
      <c r="C129" s="9">
        <v>140</v>
      </c>
      <c r="E129" t="s">
        <v>32</v>
      </c>
      <c r="F129">
        <v>-0.68787922775439059</v>
      </c>
    </row>
    <row r="130" spans="1:6" x14ac:dyDescent="0.35">
      <c r="A130" s="6"/>
      <c r="C130" s="9">
        <v>145</v>
      </c>
      <c r="E130" t="s">
        <v>33</v>
      </c>
      <c r="F130">
        <v>2.4223047810003414E-17</v>
      </c>
    </row>
    <row r="131" spans="1:6" x14ac:dyDescent="0.35">
      <c r="A131" s="6"/>
      <c r="C131" s="9">
        <v>150</v>
      </c>
      <c r="E131" t="s">
        <v>28</v>
      </c>
      <c r="F131">
        <v>45</v>
      </c>
    </row>
    <row r="132" spans="1:6" x14ac:dyDescent="0.35">
      <c r="A132" s="6"/>
      <c r="C132" s="9">
        <v>155</v>
      </c>
      <c r="E132" t="s">
        <v>34</v>
      </c>
      <c r="F132">
        <v>110</v>
      </c>
    </row>
    <row r="133" spans="1:6" x14ac:dyDescent="0.35">
      <c r="A133" s="6"/>
      <c r="E133" t="s">
        <v>35</v>
      </c>
      <c r="F133">
        <v>155</v>
      </c>
    </row>
    <row r="134" spans="1:6" x14ac:dyDescent="0.35">
      <c r="A134" s="6"/>
      <c r="E134" t="s">
        <v>36</v>
      </c>
      <c r="F134">
        <v>1590</v>
      </c>
    </row>
    <row r="135" spans="1:6" ht="15" thickBot="1" x14ac:dyDescent="0.4">
      <c r="A135" s="6"/>
      <c r="E135" s="3" t="s">
        <v>37</v>
      </c>
      <c r="F135" s="3">
        <v>12</v>
      </c>
    </row>
    <row r="136" spans="1:6" x14ac:dyDescent="0.35">
      <c r="A136" s="6"/>
    </row>
    <row r="137" spans="1:6" x14ac:dyDescent="0.35">
      <c r="A137" s="6">
        <v>5</v>
      </c>
      <c r="C137" t="s">
        <v>45</v>
      </c>
    </row>
    <row r="138" spans="1:6" x14ac:dyDescent="0.35">
      <c r="A138" s="6"/>
    </row>
    <row r="139" spans="1:6" x14ac:dyDescent="0.35">
      <c r="A139" s="6"/>
      <c r="C139" t="s">
        <v>9</v>
      </c>
    </row>
    <row r="140" spans="1:6" x14ac:dyDescent="0.35">
      <c r="A140" s="6"/>
      <c r="C140" t="s">
        <v>46</v>
      </c>
    </row>
    <row r="141" spans="1:6" x14ac:dyDescent="0.35">
      <c r="A141" s="6"/>
    </row>
    <row r="142" spans="1:6" ht="15" thickBot="1" x14ac:dyDescent="0.4">
      <c r="A142" s="6"/>
      <c r="C142" s="7">
        <v>6</v>
      </c>
    </row>
    <row r="143" spans="1:6" x14ac:dyDescent="0.35">
      <c r="A143" s="6"/>
      <c r="C143" s="7">
        <v>6</v>
      </c>
      <c r="E143" s="14" t="s">
        <v>255</v>
      </c>
      <c r="F143" s="14"/>
    </row>
    <row r="144" spans="1:6" x14ac:dyDescent="0.35">
      <c r="A144" s="6"/>
      <c r="C144" s="7">
        <v>6</v>
      </c>
    </row>
    <row r="145" spans="1:6" x14ac:dyDescent="0.35">
      <c r="A145" s="6"/>
      <c r="C145" s="7">
        <v>6</v>
      </c>
      <c r="E145" t="s">
        <v>4</v>
      </c>
      <c r="F145">
        <v>7.5</v>
      </c>
    </row>
    <row r="146" spans="1:6" x14ac:dyDescent="0.35">
      <c r="A146" s="6"/>
      <c r="C146" s="7">
        <v>6</v>
      </c>
      <c r="E146" t="s">
        <v>30</v>
      </c>
      <c r="F146">
        <v>0.14638501094227996</v>
      </c>
    </row>
    <row r="147" spans="1:6" x14ac:dyDescent="0.35">
      <c r="A147" s="6"/>
      <c r="C147" s="7">
        <v>6</v>
      </c>
      <c r="E147" t="s">
        <v>5</v>
      </c>
      <c r="F147">
        <v>7.5</v>
      </c>
    </row>
    <row r="148" spans="1:6" x14ac:dyDescent="0.35">
      <c r="A148" s="6"/>
      <c r="C148" s="7">
        <v>6</v>
      </c>
      <c r="E148" t="s">
        <v>6</v>
      </c>
      <c r="F148">
        <v>8</v>
      </c>
    </row>
    <row r="149" spans="1:6" x14ac:dyDescent="0.35">
      <c r="A149" s="6"/>
      <c r="C149" s="7">
        <v>6</v>
      </c>
      <c r="E149" t="s">
        <v>29</v>
      </c>
      <c r="F149">
        <v>1.0350983390135313</v>
      </c>
    </row>
    <row r="150" spans="1:6" x14ac:dyDescent="0.35">
      <c r="A150" s="6"/>
      <c r="C150" s="7">
        <v>6</v>
      </c>
      <c r="E150" t="s">
        <v>31</v>
      </c>
      <c r="F150">
        <v>1.0714285714285714</v>
      </c>
    </row>
    <row r="151" spans="1:6" x14ac:dyDescent="0.35">
      <c r="A151" s="6"/>
      <c r="C151" s="7">
        <v>6</v>
      </c>
      <c r="E151" t="s">
        <v>32</v>
      </c>
      <c r="F151">
        <v>-1.1205673758865267</v>
      </c>
    </row>
    <row r="152" spans="1:6" x14ac:dyDescent="0.35">
      <c r="A152" s="6"/>
      <c r="C152" s="7">
        <v>7</v>
      </c>
      <c r="E152" t="s">
        <v>33</v>
      </c>
      <c r="F152">
        <v>0</v>
      </c>
    </row>
    <row r="153" spans="1:6" x14ac:dyDescent="0.35">
      <c r="A153" s="6"/>
      <c r="C153" s="7">
        <v>7</v>
      </c>
      <c r="E153" t="s">
        <v>28</v>
      </c>
      <c r="F153">
        <v>3</v>
      </c>
    </row>
    <row r="154" spans="1:6" x14ac:dyDescent="0.35">
      <c r="A154" s="6"/>
      <c r="C154" s="7">
        <v>7</v>
      </c>
      <c r="E154" t="s">
        <v>34</v>
      </c>
      <c r="F154">
        <v>6</v>
      </c>
    </row>
    <row r="155" spans="1:6" x14ac:dyDescent="0.35">
      <c r="A155" s="6"/>
      <c r="C155" s="7">
        <v>7</v>
      </c>
      <c r="E155" t="s">
        <v>35</v>
      </c>
      <c r="F155">
        <v>9</v>
      </c>
    </row>
    <row r="156" spans="1:6" x14ac:dyDescent="0.35">
      <c r="A156" s="6"/>
      <c r="C156" s="7">
        <v>7</v>
      </c>
      <c r="E156" t="s">
        <v>36</v>
      </c>
      <c r="F156">
        <v>375</v>
      </c>
    </row>
    <row r="157" spans="1:6" ht="15" thickBot="1" x14ac:dyDescent="0.4">
      <c r="A157" s="6"/>
      <c r="C157" s="7">
        <v>7</v>
      </c>
      <c r="E157" s="3" t="s">
        <v>37</v>
      </c>
      <c r="F157" s="3">
        <v>50</v>
      </c>
    </row>
    <row r="158" spans="1:6" x14ac:dyDescent="0.35">
      <c r="A158" s="6"/>
      <c r="C158" s="7">
        <v>7</v>
      </c>
    </row>
    <row r="159" spans="1:6" x14ac:dyDescent="0.35">
      <c r="A159" s="6"/>
      <c r="C159" s="7">
        <v>7</v>
      </c>
    </row>
    <row r="160" spans="1:6" x14ac:dyDescent="0.35">
      <c r="A160" s="6"/>
      <c r="C160" s="7">
        <v>7</v>
      </c>
    </row>
    <row r="161" spans="1:3" x14ac:dyDescent="0.35">
      <c r="A161" s="6"/>
      <c r="C161" s="7">
        <v>7</v>
      </c>
    </row>
    <row r="162" spans="1:3" x14ac:dyDescent="0.35">
      <c r="A162" s="6"/>
      <c r="C162" s="7">
        <v>7</v>
      </c>
    </row>
    <row r="163" spans="1:3" x14ac:dyDescent="0.35">
      <c r="A163" s="6"/>
      <c r="C163" s="7">
        <v>7</v>
      </c>
    </row>
    <row r="164" spans="1:3" x14ac:dyDescent="0.35">
      <c r="A164" s="6"/>
      <c r="C164" s="7">
        <v>7</v>
      </c>
    </row>
    <row r="165" spans="1:3" x14ac:dyDescent="0.35">
      <c r="A165" s="6"/>
      <c r="C165" s="7">
        <v>7</v>
      </c>
    </row>
    <row r="166" spans="1:3" x14ac:dyDescent="0.35">
      <c r="A166" s="6"/>
      <c r="C166" s="7">
        <v>7</v>
      </c>
    </row>
    <row r="167" spans="1:3" x14ac:dyDescent="0.35">
      <c r="A167" s="6"/>
      <c r="C167" s="7">
        <v>8</v>
      </c>
    </row>
    <row r="168" spans="1:3" x14ac:dyDescent="0.35">
      <c r="A168" s="6"/>
      <c r="C168" s="7">
        <v>8</v>
      </c>
    </row>
    <row r="169" spans="1:3" x14ac:dyDescent="0.35">
      <c r="A169" s="6"/>
      <c r="C169" s="7">
        <v>8</v>
      </c>
    </row>
    <row r="170" spans="1:3" x14ac:dyDescent="0.35">
      <c r="A170" s="6"/>
      <c r="C170" s="7">
        <v>8</v>
      </c>
    </row>
    <row r="171" spans="1:3" x14ac:dyDescent="0.35">
      <c r="A171" s="6"/>
      <c r="C171" s="7">
        <v>8</v>
      </c>
    </row>
    <row r="172" spans="1:3" x14ac:dyDescent="0.35">
      <c r="A172" s="6"/>
      <c r="C172" s="7">
        <v>8</v>
      </c>
    </row>
    <row r="173" spans="1:3" x14ac:dyDescent="0.35">
      <c r="A173" s="6"/>
      <c r="C173" s="7">
        <v>8</v>
      </c>
    </row>
    <row r="174" spans="1:3" x14ac:dyDescent="0.35">
      <c r="A174" s="6"/>
      <c r="C174" s="7">
        <v>8</v>
      </c>
    </row>
    <row r="175" spans="1:3" x14ac:dyDescent="0.35">
      <c r="A175" s="6"/>
      <c r="C175" s="7">
        <v>8</v>
      </c>
    </row>
    <row r="176" spans="1:3" x14ac:dyDescent="0.35">
      <c r="A176" s="6"/>
      <c r="C176" s="7">
        <v>8</v>
      </c>
    </row>
    <row r="177" spans="1:3" x14ac:dyDescent="0.35">
      <c r="A177" s="6"/>
      <c r="C177" s="7">
        <v>8</v>
      </c>
    </row>
    <row r="178" spans="1:3" x14ac:dyDescent="0.35">
      <c r="A178" s="6"/>
      <c r="C178" s="7">
        <v>8</v>
      </c>
    </row>
    <row r="179" spans="1:3" x14ac:dyDescent="0.35">
      <c r="A179" s="6"/>
      <c r="C179" s="7">
        <v>8</v>
      </c>
    </row>
    <row r="180" spans="1:3" x14ac:dyDescent="0.35">
      <c r="A180" s="6"/>
      <c r="C180" s="7">
        <v>8</v>
      </c>
    </row>
    <row r="181" spans="1:3" x14ac:dyDescent="0.35">
      <c r="A181" s="6"/>
      <c r="C181" s="7">
        <v>8</v>
      </c>
    </row>
    <row r="182" spans="1:3" x14ac:dyDescent="0.35">
      <c r="A182" s="6"/>
      <c r="C182" s="7">
        <v>9</v>
      </c>
    </row>
    <row r="183" spans="1:3" x14ac:dyDescent="0.35">
      <c r="A183" s="6"/>
      <c r="C183" s="7">
        <v>9</v>
      </c>
    </row>
    <row r="184" spans="1:3" x14ac:dyDescent="0.35">
      <c r="A184" s="6"/>
      <c r="C184" s="7">
        <v>9</v>
      </c>
    </row>
    <row r="185" spans="1:3" x14ac:dyDescent="0.35">
      <c r="A185" s="6"/>
      <c r="C185" s="7">
        <v>9</v>
      </c>
    </row>
    <row r="186" spans="1:3" x14ac:dyDescent="0.35">
      <c r="A186" s="6"/>
      <c r="C186" s="7">
        <v>9</v>
      </c>
    </row>
    <row r="187" spans="1:3" x14ac:dyDescent="0.35">
      <c r="A187" s="6"/>
      <c r="C187" s="7">
        <v>9</v>
      </c>
    </row>
    <row r="188" spans="1:3" x14ac:dyDescent="0.35">
      <c r="A188" s="6"/>
      <c r="C188" s="7">
        <v>9</v>
      </c>
    </row>
    <row r="189" spans="1:3" x14ac:dyDescent="0.35">
      <c r="A189" s="6"/>
      <c r="C189" s="7">
        <v>9</v>
      </c>
    </row>
    <row r="190" spans="1:3" x14ac:dyDescent="0.35">
      <c r="A190" s="6"/>
      <c r="C190" s="7">
        <v>9</v>
      </c>
    </row>
    <row r="191" spans="1:3" x14ac:dyDescent="0.35">
      <c r="A191" s="6"/>
      <c r="C191" s="7">
        <v>9</v>
      </c>
    </row>
    <row r="192" spans="1:3" x14ac:dyDescent="0.35">
      <c r="A192" s="6"/>
    </row>
    <row r="193" spans="1:6" x14ac:dyDescent="0.35">
      <c r="A193" s="6">
        <v>6</v>
      </c>
      <c r="C193" t="s">
        <v>47</v>
      </c>
    </row>
    <row r="194" spans="1:6" x14ac:dyDescent="0.35">
      <c r="A194" s="6"/>
    </row>
    <row r="195" spans="1:6" x14ac:dyDescent="0.35">
      <c r="A195" s="6"/>
      <c r="C195" t="s">
        <v>9</v>
      </c>
    </row>
    <row r="196" spans="1:6" x14ac:dyDescent="0.35">
      <c r="A196" s="6"/>
      <c r="C196" t="s">
        <v>48</v>
      </c>
    </row>
    <row r="197" spans="1:6" x14ac:dyDescent="0.35">
      <c r="A197" s="6"/>
    </row>
    <row r="198" spans="1:6" x14ac:dyDescent="0.35">
      <c r="A198" s="6"/>
      <c r="C198" s="7">
        <v>8</v>
      </c>
    </row>
    <row r="199" spans="1:6" x14ac:dyDescent="0.35">
      <c r="A199" s="6"/>
      <c r="C199" s="7">
        <v>8</v>
      </c>
    </row>
    <row r="200" spans="1:6" ht="15" thickBot="1" x14ac:dyDescent="0.4">
      <c r="A200" s="6"/>
      <c r="C200" s="7">
        <v>10</v>
      </c>
    </row>
    <row r="201" spans="1:6" x14ac:dyDescent="0.35">
      <c r="A201" s="6"/>
      <c r="C201" s="7">
        <v>10</v>
      </c>
      <c r="E201" s="14" t="s">
        <v>255</v>
      </c>
      <c r="F201" s="14"/>
    </row>
    <row r="202" spans="1:6" x14ac:dyDescent="0.35">
      <c r="A202" s="6"/>
      <c r="C202" s="7">
        <v>10</v>
      </c>
    </row>
    <row r="203" spans="1:6" x14ac:dyDescent="0.35">
      <c r="A203" s="6"/>
      <c r="C203" s="7">
        <v>11</v>
      </c>
      <c r="E203" t="s">
        <v>4</v>
      </c>
      <c r="F203">
        <v>16.54</v>
      </c>
    </row>
    <row r="204" spans="1:6" x14ac:dyDescent="0.35">
      <c r="A204" s="6"/>
      <c r="C204" s="7">
        <v>11</v>
      </c>
      <c r="E204" t="s">
        <v>30</v>
      </c>
      <c r="F204">
        <v>0.40587105480843688</v>
      </c>
    </row>
    <row r="205" spans="1:6" x14ac:dyDescent="0.35">
      <c r="A205" s="6"/>
      <c r="C205" s="7">
        <v>11</v>
      </c>
      <c r="E205" t="s">
        <v>5</v>
      </c>
      <c r="F205">
        <v>16</v>
      </c>
    </row>
    <row r="206" spans="1:6" x14ac:dyDescent="0.35">
      <c r="A206" s="6"/>
      <c r="C206" s="7">
        <v>11</v>
      </c>
      <c r="E206" t="s">
        <v>6</v>
      </c>
      <c r="F206">
        <v>16</v>
      </c>
    </row>
    <row r="207" spans="1:6" x14ac:dyDescent="0.35">
      <c r="A207" s="6"/>
      <c r="C207" s="7">
        <v>11</v>
      </c>
      <c r="E207" t="s">
        <v>29</v>
      </c>
      <c r="F207">
        <v>4.0587105480843686</v>
      </c>
    </row>
    <row r="208" spans="1:6" x14ac:dyDescent="0.35">
      <c r="A208" s="6"/>
      <c r="C208" s="7">
        <v>12</v>
      </c>
      <c r="E208" t="s">
        <v>31</v>
      </c>
      <c r="F208">
        <v>16.473131313131315</v>
      </c>
    </row>
    <row r="209" spans="1:6" x14ac:dyDescent="0.35">
      <c r="A209" s="6"/>
      <c r="C209" s="7">
        <v>12</v>
      </c>
      <c r="E209" t="s">
        <v>32</v>
      </c>
      <c r="F209">
        <v>-0.48330056369617536</v>
      </c>
    </row>
    <row r="210" spans="1:6" x14ac:dyDescent="0.35">
      <c r="A210" s="6"/>
      <c r="C210" s="7">
        <v>12</v>
      </c>
      <c r="E210" t="s">
        <v>33</v>
      </c>
      <c r="F210">
        <v>0.21648716757029887</v>
      </c>
    </row>
    <row r="211" spans="1:6" x14ac:dyDescent="0.35">
      <c r="A211" s="6"/>
      <c r="C211" s="7">
        <v>12</v>
      </c>
      <c r="E211" t="s">
        <v>28</v>
      </c>
      <c r="F211">
        <v>18</v>
      </c>
    </row>
    <row r="212" spans="1:6" x14ac:dyDescent="0.35">
      <c r="A212" s="6"/>
      <c r="C212" s="7">
        <v>12</v>
      </c>
      <c r="E212" t="s">
        <v>34</v>
      </c>
      <c r="F212">
        <v>8</v>
      </c>
    </row>
    <row r="213" spans="1:6" x14ac:dyDescent="0.35">
      <c r="A213" s="6"/>
      <c r="C213" s="7">
        <v>12</v>
      </c>
      <c r="E213" t="s">
        <v>35</v>
      </c>
      <c r="F213">
        <v>26</v>
      </c>
    </row>
    <row r="214" spans="1:6" x14ac:dyDescent="0.35">
      <c r="A214" s="6"/>
      <c r="C214" s="7">
        <v>12</v>
      </c>
      <c r="E214" t="s">
        <v>36</v>
      </c>
      <c r="F214">
        <v>1654</v>
      </c>
    </row>
    <row r="215" spans="1:6" ht="15" thickBot="1" x14ac:dyDescent="0.4">
      <c r="A215" s="6"/>
      <c r="C215" s="7">
        <v>12</v>
      </c>
      <c r="E215" s="3" t="s">
        <v>37</v>
      </c>
      <c r="F215" s="3">
        <v>100</v>
      </c>
    </row>
    <row r="216" spans="1:6" x14ac:dyDescent="0.35">
      <c r="A216" s="6"/>
      <c r="C216" s="7">
        <v>13</v>
      </c>
    </row>
    <row r="217" spans="1:6" x14ac:dyDescent="0.35">
      <c r="A217" s="6"/>
      <c r="C217" s="7">
        <v>13</v>
      </c>
    </row>
    <row r="218" spans="1:6" x14ac:dyDescent="0.35">
      <c r="A218" s="6"/>
      <c r="C218" s="7">
        <v>13</v>
      </c>
    </row>
    <row r="219" spans="1:6" x14ac:dyDescent="0.35">
      <c r="A219" s="6"/>
      <c r="C219" s="7">
        <v>13</v>
      </c>
    </row>
    <row r="220" spans="1:6" x14ac:dyDescent="0.35">
      <c r="A220" s="6"/>
      <c r="C220" s="7">
        <v>13</v>
      </c>
    </row>
    <row r="221" spans="1:6" x14ac:dyDescent="0.35">
      <c r="A221" s="6"/>
      <c r="C221" s="7">
        <v>13</v>
      </c>
    </row>
    <row r="222" spans="1:6" x14ac:dyDescent="0.35">
      <c r="A222" s="6"/>
      <c r="C222" s="7">
        <v>13</v>
      </c>
    </row>
    <row r="223" spans="1:6" x14ac:dyDescent="0.35">
      <c r="A223" s="6"/>
      <c r="C223" s="7">
        <v>14</v>
      </c>
    </row>
    <row r="224" spans="1:6" x14ac:dyDescent="0.35">
      <c r="A224" s="6"/>
      <c r="C224" s="7">
        <v>14</v>
      </c>
    </row>
    <row r="225" spans="1:3" x14ac:dyDescent="0.35">
      <c r="A225" s="6"/>
      <c r="C225" s="7">
        <v>14</v>
      </c>
    </row>
    <row r="226" spans="1:3" x14ac:dyDescent="0.35">
      <c r="A226" s="6"/>
      <c r="C226" s="7">
        <v>14</v>
      </c>
    </row>
    <row r="227" spans="1:3" x14ac:dyDescent="0.35">
      <c r="A227" s="6"/>
      <c r="C227" s="7">
        <v>14</v>
      </c>
    </row>
    <row r="228" spans="1:3" x14ac:dyDescent="0.35">
      <c r="A228" s="6"/>
      <c r="C228" s="7">
        <v>14</v>
      </c>
    </row>
    <row r="229" spans="1:3" x14ac:dyDescent="0.35">
      <c r="A229" s="6"/>
      <c r="C229" s="7">
        <v>14</v>
      </c>
    </row>
    <row r="230" spans="1:3" x14ac:dyDescent="0.35">
      <c r="A230" s="6"/>
      <c r="C230" s="7">
        <v>14</v>
      </c>
    </row>
    <row r="231" spans="1:3" x14ac:dyDescent="0.35">
      <c r="A231" s="6"/>
      <c r="C231" s="7">
        <v>14</v>
      </c>
    </row>
    <row r="232" spans="1:3" x14ac:dyDescent="0.35">
      <c r="A232" s="6"/>
      <c r="C232" s="7">
        <v>15</v>
      </c>
    </row>
    <row r="233" spans="1:3" x14ac:dyDescent="0.35">
      <c r="A233" s="6"/>
      <c r="C233" s="7">
        <v>15</v>
      </c>
    </row>
    <row r="234" spans="1:3" x14ac:dyDescent="0.35">
      <c r="A234" s="6"/>
      <c r="C234" s="7">
        <v>15</v>
      </c>
    </row>
    <row r="235" spans="1:3" x14ac:dyDescent="0.35">
      <c r="A235" s="6"/>
      <c r="C235" s="7">
        <v>15</v>
      </c>
    </row>
    <row r="236" spans="1:3" x14ac:dyDescent="0.35">
      <c r="A236" s="6"/>
      <c r="C236" s="7">
        <v>15</v>
      </c>
    </row>
    <row r="237" spans="1:3" x14ac:dyDescent="0.35">
      <c r="A237" s="6"/>
      <c r="C237" s="7">
        <v>15</v>
      </c>
    </row>
    <row r="238" spans="1:3" x14ac:dyDescent="0.35">
      <c r="A238" s="6"/>
      <c r="C238" s="7">
        <v>15</v>
      </c>
    </row>
    <row r="239" spans="1:3" x14ac:dyDescent="0.35">
      <c r="A239" s="6"/>
      <c r="C239" s="7">
        <v>15</v>
      </c>
    </row>
    <row r="240" spans="1:3" x14ac:dyDescent="0.35">
      <c r="A240" s="6"/>
      <c r="C240" s="7">
        <v>16</v>
      </c>
    </row>
    <row r="241" spans="1:3" x14ac:dyDescent="0.35">
      <c r="A241" s="6"/>
      <c r="C241" s="7">
        <v>16</v>
      </c>
    </row>
    <row r="242" spans="1:3" x14ac:dyDescent="0.35">
      <c r="A242" s="6"/>
      <c r="C242" s="7">
        <v>16</v>
      </c>
    </row>
    <row r="243" spans="1:3" x14ac:dyDescent="0.35">
      <c r="A243" s="6"/>
      <c r="C243" s="7">
        <v>16</v>
      </c>
    </row>
    <row r="244" spans="1:3" x14ac:dyDescent="0.35">
      <c r="A244" s="6"/>
      <c r="C244" s="7">
        <v>16</v>
      </c>
    </row>
    <row r="245" spans="1:3" x14ac:dyDescent="0.35">
      <c r="A245" s="6"/>
      <c r="C245" s="7">
        <v>16</v>
      </c>
    </row>
    <row r="246" spans="1:3" x14ac:dyDescent="0.35">
      <c r="A246" s="6"/>
      <c r="C246" s="7">
        <v>16</v>
      </c>
    </row>
    <row r="247" spans="1:3" x14ac:dyDescent="0.35">
      <c r="A247" s="6"/>
      <c r="C247" s="7">
        <v>16</v>
      </c>
    </row>
    <row r="248" spans="1:3" x14ac:dyDescent="0.35">
      <c r="A248" s="6"/>
      <c r="C248" s="7">
        <v>16</v>
      </c>
    </row>
    <row r="249" spans="1:3" x14ac:dyDescent="0.35">
      <c r="A249" s="6"/>
      <c r="C249" s="7">
        <v>16</v>
      </c>
    </row>
    <row r="250" spans="1:3" x14ac:dyDescent="0.35">
      <c r="A250" s="6"/>
      <c r="C250" s="7">
        <v>16</v>
      </c>
    </row>
    <row r="251" spans="1:3" x14ac:dyDescent="0.35">
      <c r="A251" s="6"/>
      <c r="C251" s="7">
        <v>17</v>
      </c>
    </row>
    <row r="252" spans="1:3" x14ac:dyDescent="0.35">
      <c r="A252" s="6"/>
      <c r="C252" s="7">
        <v>17</v>
      </c>
    </row>
    <row r="253" spans="1:3" x14ac:dyDescent="0.35">
      <c r="A253" s="6"/>
      <c r="C253" s="7">
        <v>17</v>
      </c>
    </row>
    <row r="254" spans="1:3" x14ac:dyDescent="0.35">
      <c r="A254" s="6"/>
      <c r="C254" s="7">
        <v>17</v>
      </c>
    </row>
    <row r="255" spans="1:3" x14ac:dyDescent="0.35">
      <c r="A255" s="6"/>
      <c r="C255" s="7">
        <v>17</v>
      </c>
    </row>
    <row r="256" spans="1:3" x14ac:dyDescent="0.35">
      <c r="A256" s="6"/>
      <c r="C256" s="7">
        <v>17</v>
      </c>
    </row>
    <row r="257" spans="1:3" x14ac:dyDescent="0.35">
      <c r="A257" s="6"/>
      <c r="C257" s="7">
        <v>18</v>
      </c>
    </row>
    <row r="258" spans="1:3" x14ac:dyDescent="0.35">
      <c r="A258" s="6"/>
      <c r="C258" s="7">
        <v>18</v>
      </c>
    </row>
    <row r="259" spans="1:3" x14ac:dyDescent="0.35">
      <c r="A259" s="6"/>
      <c r="C259" s="7">
        <v>18</v>
      </c>
    </row>
    <row r="260" spans="1:3" x14ac:dyDescent="0.35">
      <c r="A260" s="6"/>
      <c r="C260" s="7">
        <v>18</v>
      </c>
    </row>
    <row r="261" spans="1:3" x14ac:dyDescent="0.35">
      <c r="A261" s="6"/>
      <c r="C261" s="7">
        <v>18</v>
      </c>
    </row>
    <row r="262" spans="1:3" x14ac:dyDescent="0.35">
      <c r="A262" s="6"/>
      <c r="C262" s="7">
        <v>18</v>
      </c>
    </row>
    <row r="263" spans="1:3" x14ac:dyDescent="0.35">
      <c r="A263" s="6"/>
      <c r="C263" s="7">
        <v>18</v>
      </c>
    </row>
    <row r="264" spans="1:3" x14ac:dyDescent="0.35">
      <c r="A264" s="6"/>
      <c r="C264" s="7">
        <v>18</v>
      </c>
    </row>
    <row r="265" spans="1:3" x14ac:dyDescent="0.35">
      <c r="A265" s="6"/>
      <c r="C265" s="7">
        <v>18</v>
      </c>
    </row>
    <row r="266" spans="1:3" x14ac:dyDescent="0.35">
      <c r="A266" s="6"/>
      <c r="C266" s="7">
        <v>19</v>
      </c>
    </row>
    <row r="267" spans="1:3" x14ac:dyDescent="0.35">
      <c r="A267" s="6"/>
      <c r="C267" s="7">
        <v>19</v>
      </c>
    </row>
    <row r="268" spans="1:3" x14ac:dyDescent="0.35">
      <c r="A268" s="6"/>
      <c r="C268" s="7">
        <v>19</v>
      </c>
    </row>
    <row r="269" spans="1:3" x14ac:dyDescent="0.35">
      <c r="A269" s="6"/>
      <c r="C269" s="7">
        <v>19</v>
      </c>
    </row>
    <row r="270" spans="1:3" x14ac:dyDescent="0.35">
      <c r="A270" s="6"/>
      <c r="C270" s="7">
        <v>19</v>
      </c>
    </row>
    <row r="271" spans="1:3" x14ac:dyDescent="0.35">
      <c r="A271" s="6"/>
      <c r="C271" s="7">
        <v>19</v>
      </c>
    </row>
    <row r="272" spans="1:3" x14ac:dyDescent="0.35">
      <c r="A272" s="6"/>
      <c r="C272" s="7">
        <v>19</v>
      </c>
    </row>
    <row r="273" spans="1:3" x14ac:dyDescent="0.35">
      <c r="A273" s="6"/>
      <c r="C273" s="7">
        <v>19</v>
      </c>
    </row>
    <row r="274" spans="1:3" x14ac:dyDescent="0.35">
      <c r="A274" s="6"/>
      <c r="C274" s="7">
        <v>20</v>
      </c>
    </row>
    <row r="275" spans="1:3" x14ac:dyDescent="0.35">
      <c r="A275" s="6"/>
      <c r="C275" s="7">
        <v>20</v>
      </c>
    </row>
    <row r="276" spans="1:3" x14ac:dyDescent="0.35">
      <c r="A276" s="6"/>
      <c r="C276" s="7">
        <v>20</v>
      </c>
    </row>
    <row r="277" spans="1:3" x14ac:dyDescent="0.35">
      <c r="A277" s="6"/>
      <c r="C277" s="7">
        <v>20</v>
      </c>
    </row>
    <row r="278" spans="1:3" x14ac:dyDescent="0.35">
      <c r="A278" s="6"/>
      <c r="C278" s="7">
        <v>20</v>
      </c>
    </row>
    <row r="279" spans="1:3" x14ac:dyDescent="0.35">
      <c r="A279" s="6"/>
      <c r="C279" s="7">
        <v>20</v>
      </c>
    </row>
    <row r="280" spans="1:3" x14ac:dyDescent="0.35">
      <c r="A280" s="6"/>
      <c r="C280" s="7">
        <v>20</v>
      </c>
    </row>
    <row r="281" spans="1:3" x14ac:dyDescent="0.35">
      <c r="A281" s="6"/>
      <c r="C281" s="7">
        <v>21</v>
      </c>
    </row>
    <row r="282" spans="1:3" x14ac:dyDescent="0.35">
      <c r="A282" s="6"/>
      <c r="C282" s="7">
        <v>21</v>
      </c>
    </row>
    <row r="283" spans="1:3" x14ac:dyDescent="0.35">
      <c r="A283" s="6"/>
      <c r="C283" s="7">
        <v>21</v>
      </c>
    </row>
    <row r="284" spans="1:3" x14ac:dyDescent="0.35">
      <c r="A284" s="6"/>
      <c r="C284" s="7">
        <v>21</v>
      </c>
    </row>
    <row r="285" spans="1:3" x14ac:dyDescent="0.35">
      <c r="A285" s="6"/>
      <c r="C285" s="7">
        <v>22</v>
      </c>
    </row>
    <row r="286" spans="1:3" x14ac:dyDescent="0.35">
      <c r="A286" s="6"/>
      <c r="C286" s="7">
        <v>22</v>
      </c>
    </row>
    <row r="287" spans="1:3" x14ac:dyDescent="0.35">
      <c r="A287" s="6"/>
      <c r="C287" s="7">
        <v>22</v>
      </c>
    </row>
    <row r="288" spans="1:3" x14ac:dyDescent="0.35">
      <c r="A288" s="6"/>
      <c r="C288" s="7">
        <v>22</v>
      </c>
    </row>
    <row r="289" spans="1:11" x14ac:dyDescent="0.35">
      <c r="A289" s="6"/>
      <c r="C289" s="7">
        <v>22</v>
      </c>
    </row>
    <row r="290" spans="1:11" x14ac:dyDescent="0.35">
      <c r="A290" s="6"/>
      <c r="C290" s="7">
        <v>22</v>
      </c>
    </row>
    <row r="291" spans="1:11" x14ac:dyDescent="0.35">
      <c r="A291" s="6"/>
      <c r="C291" s="7">
        <v>23</v>
      </c>
    </row>
    <row r="292" spans="1:11" x14ac:dyDescent="0.35">
      <c r="A292" s="6"/>
      <c r="C292" s="7">
        <v>23</v>
      </c>
    </row>
    <row r="293" spans="1:11" x14ac:dyDescent="0.35">
      <c r="A293" s="6"/>
      <c r="C293" s="7">
        <v>25</v>
      </c>
    </row>
    <row r="294" spans="1:11" x14ac:dyDescent="0.35">
      <c r="A294" s="6"/>
      <c r="C294" s="7">
        <v>25</v>
      </c>
    </row>
    <row r="295" spans="1:11" x14ac:dyDescent="0.35">
      <c r="A295" s="6"/>
      <c r="C295" s="7">
        <v>25</v>
      </c>
    </row>
    <row r="296" spans="1:11" x14ac:dyDescent="0.35">
      <c r="A296" s="6"/>
      <c r="C296" s="7">
        <v>25</v>
      </c>
    </row>
    <row r="297" spans="1:11" x14ac:dyDescent="0.35">
      <c r="A297" s="6"/>
      <c r="C297" s="7">
        <v>26</v>
      </c>
    </row>
    <row r="298" spans="1:11" x14ac:dyDescent="0.35">
      <c r="A298" s="6"/>
    </row>
    <row r="299" spans="1:11" x14ac:dyDescent="0.35">
      <c r="A299" s="6">
        <v>7</v>
      </c>
      <c r="C299" t="s">
        <v>49</v>
      </c>
    </row>
    <row r="300" spans="1:11" x14ac:dyDescent="0.35">
      <c r="A300" s="6"/>
    </row>
    <row r="301" spans="1:11" x14ac:dyDescent="0.35">
      <c r="A301" s="6"/>
      <c r="C301" t="s">
        <v>9</v>
      </c>
    </row>
    <row r="302" spans="1:11" x14ac:dyDescent="0.35">
      <c r="A302" s="6"/>
      <c r="C302" t="s">
        <v>50</v>
      </c>
    </row>
    <row r="303" spans="1:11" ht="15" thickBot="1" x14ac:dyDescent="0.4">
      <c r="A303" s="6"/>
    </row>
    <row r="304" spans="1:11" x14ac:dyDescent="0.35">
      <c r="A304" s="6"/>
      <c r="C304" s="7" t="s">
        <v>51</v>
      </c>
      <c r="E304" s="14" t="s">
        <v>256</v>
      </c>
      <c r="F304" s="14"/>
      <c r="H304" s="7" t="s">
        <v>52</v>
      </c>
      <c r="J304" s="14" t="s">
        <v>257</v>
      </c>
      <c r="K304" s="14"/>
    </row>
    <row r="305" spans="1:11" x14ac:dyDescent="0.35">
      <c r="A305" s="6"/>
      <c r="C305" s="7">
        <v>28</v>
      </c>
      <c r="H305" s="7">
        <v>23</v>
      </c>
    </row>
    <row r="306" spans="1:11" x14ac:dyDescent="0.35">
      <c r="A306" s="6"/>
      <c r="C306" s="7">
        <v>29</v>
      </c>
      <c r="E306" t="s">
        <v>4</v>
      </c>
      <c r="F306">
        <v>30.6</v>
      </c>
      <c r="H306" s="7">
        <v>24</v>
      </c>
      <c r="J306" t="s">
        <v>4</v>
      </c>
      <c r="K306">
        <v>25.9</v>
      </c>
    </row>
    <row r="307" spans="1:11" x14ac:dyDescent="0.35">
      <c r="A307" s="6"/>
      <c r="C307" s="7">
        <v>30</v>
      </c>
      <c r="E307" t="s">
        <v>30</v>
      </c>
      <c r="F307">
        <v>0.47609522856952335</v>
      </c>
      <c r="H307" s="7">
        <v>25</v>
      </c>
      <c r="J307" t="s">
        <v>30</v>
      </c>
      <c r="K307">
        <v>0.52599112793531677</v>
      </c>
    </row>
    <row r="308" spans="1:11" x14ac:dyDescent="0.35">
      <c r="A308" s="6"/>
      <c r="C308" s="7">
        <v>30</v>
      </c>
      <c r="E308" t="s">
        <v>5</v>
      </c>
      <c r="F308">
        <v>30.5</v>
      </c>
      <c r="H308" s="7">
        <v>25</v>
      </c>
      <c r="J308" t="s">
        <v>5</v>
      </c>
      <c r="K308">
        <v>26</v>
      </c>
    </row>
    <row r="309" spans="1:11" x14ac:dyDescent="0.35">
      <c r="A309" s="6"/>
      <c r="C309" s="7">
        <v>30</v>
      </c>
      <c r="E309" t="s">
        <v>6</v>
      </c>
      <c r="F309">
        <v>30</v>
      </c>
      <c r="H309" s="7">
        <v>26</v>
      </c>
      <c r="J309" t="s">
        <v>6</v>
      </c>
      <c r="K309">
        <v>25</v>
      </c>
    </row>
    <row r="310" spans="1:11" x14ac:dyDescent="0.35">
      <c r="A310" s="6"/>
      <c r="C310" s="7">
        <v>31</v>
      </c>
      <c r="E310" t="s">
        <v>29</v>
      </c>
      <c r="F310">
        <v>1.5055453054181622</v>
      </c>
      <c r="H310" s="7">
        <v>26</v>
      </c>
      <c r="J310" t="s">
        <v>29</v>
      </c>
      <c r="K310">
        <v>1.6633299933166201</v>
      </c>
    </row>
    <row r="311" spans="1:11" x14ac:dyDescent="0.35">
      <c r="A311" s="6"/>
      <c r="C311" s="7">
        <v>31</v>
      </c>
      <c r="E311" t="s">
        <v>31</v>
      </c>
      <c r="F311">
        <v>2.2666666666666675</v>
      </c>
      <c r="H311" s="7">
        <v>27</v>
      </c>
      <c r="J311" t="s">
        <v>31</v>
      </c>
      <c r="K311">
        <v>2.7666666666666675</v>
      </c>
    </row>
    <row r="312" spans="1:11" x14ac:dyDescent="0.35">
      <c r="A312" s="6"/>
      <c r="C312" s="7">
        <v>32</v>
      </c>
      <c r="E312" t="s">
        <v>32</v>
      </c>
      <c r="F312">
        <v>-0.36517548195749105</v>
      </c>
      <c r="H312" s="7">
        <v>27</v>
      </c>
      <c r="J312" t="s">
        <v>32</v>
      </c>
      <c r="K312">
        <v>-0.72102523692014664</v>
      </c>
    </row>
    <row r="313" spans="1:11" x14ac:dyDescent="0.35">
      <c r="A313" s="6"/>
      <c r="C313" s="7">
        <v>32</v>
      </c>
      <c r="E313" t="s">
        <v>33</v>
      </c>
      <c r="F313">
        <v>-0.11721373485089842</v>
      </c>
      <c r="H313" s="7">
        <v>28</v>
      </c>
      <c r="J313" t="s">
        <v>33</v>
      </c>
      <c r="K313">
        <v>-0.34768401660268666</v>
      </c>
    </row>
    <row r="314" spans="1:11" x14ac:dyDescent="0.35">
      <c r="A314" s="6"/>
      <c r="C314" s="7">
        <v>33</v>
      </c>
      <c r="E314" t="s">
        <v>28</v>
      </c>
      <c r="F314">
        <v>5</v>
      </c>
      <c r="H314" s="7">
        <v>28</v>
      </c>
      <c r="J314" t="s">
        <v>28</v>
      </c>
      <c r="K314">
        <v>5</v>
      </c>
    </row>
    <row r="315" spans="1:11" x14ac:dyDescent="0.35">
      <c r="A315" s="6"/>
      <c r="E315" t="s">
        <v>34</v>
      </c>
      <c r="F315">
        <v>28</v>
      </c>
      <c r="J315" t="s">
        <v>34</v>
      </c>
      <c r="K315">
        <v>23</v>
      </c>
    </row>
    <row r="316" spans="1:11" x14ac:dyDescent="0.35">
      <c r="A316" s="6"/>
      <c r="E316" t="s">
        <v>35</v>
      </c>
      <c r="F316">
        <v>33</v>
      </c>
      <c r="J316" t="s">
        <v>35</v>
      </c>
      <c r="K316">
        <v>28</v>
      </c>
    </row>
    <row r="317" spans="1:11" x14ac:dyDescent="0.35">
      <c r="A317" s="6"/>
      <c r="E317" t="s">
        <v>36</v>
      </c>
      <c r="F317">
        <v>306</v>
      </c>
      <c r="J317" t="s">
        <v>36</v>
      </c>
      <c r="K317">
        <v>259</v>
      </c>
    </row>
    <row r="318" spans="1:11" ht="15" thickBot="1" x14ac:dyDescent="0.4">
      <c r="A318" s="6"/>
      <c r="E318" s="3" t="s">
        <v>37</v>
      </c>
      <c r="F318" s="3">
        <v>10</v>
      </c>
      <c r="J318" s="3" t="s">
        <v>37</v>
      </c>
      <c r="K318" s="3">
        <v>10</v>
      </c>
    </row>
    <row r="319" spans="1:11" x14ac:dyDescent="0.35">
      <c r="A319" s="6"/>
    </row>
    <row r="320" spans="1:11" ht="15" thickBot="1" x14ac:dyDescent="0.4"/>
    <row r="321" spans="3:11" x14ac:dyDescent="0.35">
      <c r="C321" s="7" t="s">
        <v>53</v>
      </c>
      <c r="E321" s="14" t="s">
        <v>258</v>
      </c>
      <c r="F321" s="14"/>
      <c r="H321" s="7" t="s">
        <v>54</v>
      </c>
      <c r="J321" s="14" t="s">
        <v>259</v>
      </c>
      <c r="K321" s="14"/>
    </row>
    <row r="322" spans="3:11" x14ac:dyDescent="0.35">
      <c r="C322" s="7">
        <v>20</v>
      </c>
      <c r="H322" s="7">
        <v>17</v>
      </c>
    </row>
    <row r="323" spans="3:11" x14ac:dyDescent="0.35">
      <c r="C323" s="7">
        <v>21</v>
      </c>
      <c r="E323" t="s">
        <v>4</v>
      </c>
      <c r="F323">
        <v>22.9</v>
      </c>
      <c r="H323" s="7">
        <v>17</v>
      </c>
      <c r="J323" t="s">
        <v>4</v>
      </c>
      <c r="K323">
        <v>18.8</v>
      </c>
    </row>
    <row r="324" spans="3:11" x14ac:dyDescent="0.35">
      <c r="C324" s="7">
        <v>22</v>
      </c>
      <c r="E324" t="s">
        <v>30</v>
      </c>
      <c r="F324">
        <v>0.52599112793531677</v>
      </c>
      <c r="H324" s="7">
        <v>18</v>
      </c>
      <c r="J324" t="s">
        <v>30</v>
      </c>
      <c r="K324">
        <v>0.41633319989322654</v>
      </c>
    </row>
    <row r="325" spans="3:11" x14ac:dyDescent="0.35">
      <c r="C325" s="7">
        <v>22</v>
      </c>
      <c r="E325" t="s">
        <v>5</v>
      </c>
      <c r="F325">
        <v>23</v>
      </c>
      <c r="H325" s="7">
        <v>18</v>
      </c>
      <c r="J325" t="s">
        <v>5</v>
      </c>
      <c r="K325">
        <v>19</v>
      </c>
    </row>
    <row r="326" spans="3:11" x14ac:dyDescent="0.35">
      <c r="C326" s="7">
        <v>23</v>
      </c>
      <c r="E326" t="s">
        <v>6</v>
      </c>
      <c r="F326">
        <v>22</v>
      </c>
      <c r="H326" s="7">
        <v>19</v>
      </c>
      <c r="J326" t="s">
        <v>6</v>
      </c>
      <c r="K326">
        <v>19</v>
      </c>
    </row>
    <row r="327" spans="3:11" x14ac:dyDescent="0.35">
      <c r="C327" s="7">
        <v>23</v>
      </c>
      <c r="E327" t="s">
        <v>29</v>
      </c>
      <c r="F327">
        <v>1.6633299933166201</v>
      </c>
      <c r="H327" s="7">
        <v>19</v>
      </c>
      <c r="J327" t="s">
        <v>29</v>
      </c>
      <c r="K327">
        <v>1.3165611772087666</v>
      </c>
    </row>
    <row r="328" spans="3:11" x14ac:dyDescent="0.35">
      <c r="C328" s="7">
        <v>24</v>
      </c>
      <c r="E328" t="s">
        <v>31</v>
      </c>
      <c r="F328">
        <v>2.7666666666666675</v>
      </c>
      <c r="H328" s="7">
        <v>19</v>
      </c>
      <c r="J328" t="s">
        <v>31</v>
      </c>
      <c r="K328">
        <v>1.7333333333333332</v>
      </c>
    </row>
    <row r="329" spans="3:11" x14ac:dyDescent="0.35">
      <c r="C329" s="7">
        <v>24</v>
      </c>
      <c r="E329" t="s">
        <v>32</v>
      </c>
      <c r="F329">
        <v>-0.72102523692014664</v>
      </c>
      <c r="H329" s="7">
        <v>20</v>
      </c>
      <c r="J329" t="s">
        <v>32</v>
      </c>
      <c r="K329">
        <v>-0.7512679628064256</v>
      </c>
    </row>
    <row r="330" spans="3:11" x14ac:dyDescent="0.35">
      <c r="C330" s="7">
        <v>25</v>
      </c>
      <c r="E330" t="s">
        <v>33</v>
      </c>
      <c r="F330">
        <v>-0.34768401660268666</v>
      </c>
      <c r="H330" s="7">
        <v>20</v>
      </c>
      <c r="J330" t="s">
        <v>33</v>
      </c>
      <c r="K330">
        <v>8.7640906766853641E-2</v>
      </c>
    </row>
    <row r="331" spans="3:11" x14ac:dyDescent="0.35">
      <c r="C331" s="7">
        <v>25</v>
      </c>
      <c r="E331" t="s">
        <v>28</v>
      </c>
      <c r="F331">
        <v>5</v>
      </c>
      <c r="H331" s="7">
        <v>21</v>
      </c>
      <c r="J331" t="s">
        <v>28</v>
      </c>
      <c r="K331">
        <v>4</v>
      </c>
    </row>
    <row r="332" spans="3:11" x14ac:dyDescent="0.35">
      <c r="E332" t="s">
        <v>34</v>
      </c>
      <c r="F332">
        <v>20</v>
      </c>
      <c r="J332" t="s">
        <v>34</v>
      </c>
      <c r="K332">
        <v>17</v>
      </c>
    </row>
    <row r="333" spans="3:11" x14ac:dyDescent="0.35">
      <c r="E333" t="s">
        <v>35</v>
      </c>
      <c r="F333">
        <v>25</v>
      </c>
      <c r="J333" t="s">
        <v>35</v>
      </c>
      <c r="K333">
        <v>21</v>
      </c>
    </row>
    <row r="334" spans="3:11" x14ac:dyDescent="0.35">
      <c r="E334" t="s">
        <v>36</v>
      </c>
      <c r="F334">
        <v>229</v>
      </c>
      <c r="J334" t="s">
        <v>36</v>
      </c>
      <c r="K334">
        <v>188</v>
      </c>
    </row>
    <row r="335" spans="3:11" ht="15" thickBot="1" x14ac:dyDescent="0.4">
      <c r="E335" s="3" t="s">
        <v>37</v>
      </c>
      <c r="F335" s="3">
        <v>10</v>
      </c>
      <c r="J335" s="3" t="s">
        <v>37</v>
      </c>
      <c r="K335" s="3">
        <v>10</v>
      </c>
    </row>
    <row r="337" spans="3:6" ht="15" thickBot="1" x14ac:dyDescent="0.4"/>
    <row r="338" spans="3:6" x14ac:dyDescent="0.35">
      <c r="C338" s="7" t="s">
        <v>55</v>
      </c>
      <c r="E338" s="14" t="s">
        <v>260</v>
      </c>
      <c r="F338" s="14"/>
    </row>
    <row r="339" spans="3:6" x14ac:dyDescent="0.35">
      <c r="C339" s="7">
        <v>32</v>
      </c>
    </row>
    <row r="340" spans="3:6" x14ac:dyDescent="0.35">
      <c r="C340" s="7">
        <v>33</v>
      </c>
      <c r="E340" t="s">
        <v>4</v>
      </c>
      <c r="F340">
        <v>34.200000000000003</v>
      </c>
    </row>
    <row r="341" spans="3:6" x14ac:dyDescent="0.35">
      <c r="C341" s="7">
        <v>33</v>
      </c>
      <c r="E341" t="s">
        <v>30</v>
      </c>
      <c r="F341">
        <v>0.41633319989322654</v>
      </c>
    </row>
    <row r="342" spans="3:6" x14ac:dyDescent="0.35">
      <c r="C342" s="7">
        <v>34</v>
      </c>
      <c r="E342" t="s">
        <v>5</v>
      </c>
      <c r="F342">
        <v>34</v>
      </c>
    </row>
    <row r="343" spans="3:6" x14ac:dyDescent="0.35">
      <c r="C343" s="7">
        <v>34</v>
      </c>
      <c r="E343" t="s">
        <v>6</v>
      </c>
      <c r="F343">
        <v>34</v>
      </c>
    </row>
    <row r="344" spans="3:6" x14ac:dyDescent="0.35">
      <c r="C344" s="7">
        <v>34</v>
      </c>
      <c r="E344" t="s">
        <v>29</v>
      </c>
      <c r="F344">
        <v>1.3165611772087666</v>
      </c>
    </row>
    <row r="345" spans="3:6" x14ac:dyDescent="0.35">
      <c r="C345" s="7">
        <v>35</v>
      </c>
      <c r="E345" t="s">
        <v>31</v>
      </c>
      <c r="F345">
        <v>1.7333333333333332</v>
      </c>
    </row>
    <row r="346" spans="3:6" x14ac:dyDescent="0.35">
      <c r="C346" s="7">
        <v>35</v>
      </c>
      <c r="E346" t="s">
        <v>32</v>
      </c>
      <c r="F346">
        <v>-0.75126796280642383</v>
      </c>
    </row>
    <row r="347" spans="3:6" x14ac:dyDescent="0.35">
      <c r="C347" s="7">
        <v>36</v>
      </c>
      <c r="E347" t="s">
        <v>33</v>
      </c>
      <c r="F347">
        <v>-8.7640906766863522E-2</v>
      </c>
    </row>
    <row r="348" spans="3:6" x14ac:dyDescent="0.35">
      <c r="C348" s="7">
        <v>36</v>
      </c>
      <c r="E348" t="s">
        <v>28</v>
      </c>
      <c r="F348">
        <v>4</v>
      </c>
    </row>
    <row r="349" spans="3:6" x14ac:dyDescent="0.35">
      <c r="E349" t="s">
        <v>34</v>
      </c>
      <c r="F349">
        <v>32</v>
      </c>
    </row>
    <row r="350" spans="3:6" x14ac:dyDescent="0.35">
      <c r="E350" t="s">
        <v>35</v>
      </c>
      <c r="F350">
        <v>36</v>
      </c>
    </row>
    <row r="351" spans="3:6" x14ac:dyDescent="0.35">
      <c r="E351" t="s">
        <v>36</v>
      </c>
      <c r="F351">
        <v>342</v>
      </c>
    </row>
    <row r="352" spans="3:6" ht="15" thickBot="1" x14ac:dyDescent="0.4">
      <c r="E352" s="3" t="s">
        <v>37</v>
      </c>
      <c r="F352" s="3">
        <v>10</v>
      </c>
    </row>
  </sheetData>
  <sortState xmlns:xlrd2="http://schemas.microsoft.com/office/spreadsheetml/2017/richdata2" ref="C339:C348">
    <sortCondition ref="C339:C348"/>
  </sortState>
  <mergeCells count="12">
    <mergeCell ref="E338:F338"/>
    <mergeCell ref="C1:E1"/>
    <mergeCell ref="E121:F121"/>
    <mergeCell ref="E201:F201"/>
    <mergeCell ref="E143:F143"/>
    <mergeCell ref="J304:K304"/>
    <mergeCell ref="E321:F321"/>
    <mergeCell ref="J321:K321"/>
    <mergeCell ref="G8:H8"/>
    <mergeCell ref="E31:F31"/>
    <mergeCell ref="E67:F67"/>
    <mergeCell ref="E304:F30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DB13-6A8C-4C7F-93FC-0695D470A32F}">
  <dimension ref="A1:AA524"/>
  <sheetViews>
    <sheetView zoomScale="86" zoomScaleNormal="100" workbookViewId="0">
      <selection activeCell="C1" sqref="C1:E1"/>
    </sheetView>
  </sheetViews>
  <sheetFormatPr defaultRowHeight="14.5" x14ac:dyDescent="0.35"/>
  <cols>
    <col min="1" max="1" width="3.1796875" style="6" customWidth="1"/>
    <col min="2" max="2" width="3.90625" customWidth="1"/>
    <col min="3" max="3" width="11.08984375" style="7" customWidth="1"/>
    <col min="4" max="4" width="8.7265625" style="7"/>
    <col min="5" max="5" width="16.81640625" style="7" bestFit="1" customWidth="1"/>
    <col min="6" max="6" width="12.453125" style="7" bestFit="1" customWidth="1"/>
    <col min="7" max="7" width="17.54296875" style="7" bestFit="1" customWidth="1"/>
    <col min="8" max="8" width="12.7265625" style="7" bestFit="1" customWidth="1"/>
    <col min="9" max="9" width="14.453125" style="7" bestFit="1" customWidth="1"/>
    <col min="10" max="10" width="17.54296875" style="7" bestFit="1" customWidth="1"/>
    <col min="11" max="11" width="12.1796875" style="7" bestFit="1" customWidth="1"/>
    <col min="12" max="12" width="8.7265625" style="7"/>
    <col min="13" max="13" width="17.54296875" style="7" bestFit="1" customWidth="1"/>
    <col min="14" max="14" width="12.1796875" style="7" bestFit="1" customWidth="1"/>
    <col min="15" max="25" width="8.7265625" style="7"/>
    <col min="26" max="26" width="10.7265625" style="7" customWidth="1"/>
    <col min="27" max="27" width="10" style="7" bestFit="1" customWidth="1"/>
    <col min="28" max="16384" width="8.7265625" style="7"/>
  </cols>
  <sheetData>
    <row r="1" spans="1:6" customFormat="1" ht="18.5" x14ac:dyDescent="0.45">
      <c r="A1" s="6"/>
      <c r="C1" s="13" t="s">
        <v>56</v>
      </c>
      <c r="D1" s="13"/>
      <c r="E1" s="13"/>
    </row>
    <row r="2" spans="1:6" customFormat="1" ht="18.5" x14ac:dyDescent="0.45">
      <c r="A2" s="6"/>
      <c r="C2" s="1"/>
      <c r="D2" s="1"/>
      <c r="E2" s="1"/>
    </row>
    <row r="3" spans="1:6" customFormat="1" x14ac:dyDescent="0.35">
      <c r="A3" s="6">
        <v>8</v>
      </c>
      <c r="C3" t="s">
        <v>57</v>
      </c>
    </row>
    <row r="4" spans="1:6" customFormat="1" x14ac:dyDescent="0.35">
      <c r="A4" s="6"/>
    </row>
    <row r="5" spans="1:6" customFormat="1" x14ac:dyDescent="0.35">
      <c r="A5" s="6"/>
      <c r="C5" t="s">
        <v>9</v>
      </c>
    </row>
    <row r="6" spans="1:6" customFormat="1" x14ac:dyDescent="0.35">
      <c r="A6" s="6"/>
      <c r="C6" t="s">
        <v>58</v>
      </c>
    </row>
    <row r="7" spans="1:6" customFormat="1" x14ac:dyDescent="0.35">
      <c r="A7" s="6"/>
    </row>
    <row r="8" spans="1:6" customFormat="1" ht="15" thickBot="1" x14ac:dyDescent="0.4">
      <c r="A8" s="6"/>
      <c r="C8" s="7">
        <v>27</v>
      </c>
    </row>
    <row r="9" spans="1:6" customFormat="1" x14ac:dyDescent="0.35">
      <c r="A9" s="6"/>
      <c r="C9" s="7">
        <v>27</v>
      </c>
      <c r="E9" s="14" t="s">
        <v>44</v>
      </c>
      <c r="F9" s="14"/>
    </row>
    <row r="10" spans="1:6" customFormat="1" x14ac:dyDescent="0.35">
      <c r="A10" s="6"/>
      <c r="C10" s="7">
        <v>27</v>
      </c>
    </row>
    <row r="11" spans="1:6" customFormat="1" x14ac:dyDescent="0.35">
      <c r="A11" s="6"/>
      <c r="C11" s="7">
        <v>28</v>
      </c>
      <c r="E11" t="s">
        <v>4</v>
      </c>
      <c r="F11">
        <v>34.99</v>
      </c>
    </row>
    <row r="12" spans="1:6" customFormat="1" x14ac:dyDescent="0.35">
      <c r="A12" s="6"/>
      <c r="C12" s="7">
        <v>28</v>
      </c>
      <c r="E12" t="s">
        <v>30</v>
      </c>
      <c r="F12">
        <v>0.48147395746516991</v>
      </c>
    </row>
    <row r="13" spans="1:6" customFormat="1" x14ac:dyDescent="0.35">
      <c r="A13" s="6"/>
      <c r="C13" s="7">
        <v>28</v>
      </c>
      <c r="E13" t="s">
        <v>5</v>
      </c>
      <c r="F13">
        <v>35</v>
      </c>
    </row>
    <row r="14" spans="1:6" customFormat="1" x14ac:dyDescent="0.35">
      <c r="A14" s="6"/>
      <c r="C14" s="7">
        <v>28</v>
      </c>
      <c r="E14" t="s">
        <v>6</v>
      </c>
      <c r="F14">
        <v>31</v>
      </c>
    </row>
    <row r="15" spans="1:6" customFormat="1" x14ac:dyDescent="0.35">
      <c r="A15" s="6"/>
      <c r="C15" s="7">
        <v>28</v>
      </c>
      <c r="E15" t="s">
        <v>29</v>
      </c>
      <c r="F15">
        <v>4.814739574651699</v>
      </c>
    </row>
    <row r="16" spans="1:6" customFormat="1" x14ac:dyDescent="0.35">
      <c r="A16" s="6"/>
      <c r="C16" s="7">
        <v>29</v>
      </c>
      <c r="E16" t="s">
        <v>31</v>
      </c>
      <c r="F16">
        <v>23.181717171717224</v>
      </c>
    </row>
    <row r="17" spans="1:6" customFormat="1" x14ac:dyDescent="0.35">
      <c r="A17" s="6"/>
      <c r="C17" s="7">
        <v>29</v>
      </c>
      <c r="E17" t="s">
        <v>32</v>
      </c>
      <c r="F17">
        <v>-0.92902084096665316</v>
      </c>
    </row>
    <row r="18" spans="1:6" customFormat="1" x14ac:dyDescent="0.35">
      <c r="A18" s="6"/>
      <c r="C18" s="7">
        <v>29</v>
      </c>
      <c r="E18" t="s">
        <v>33</v>
      </c>
      <c r="F18">
        <v>0.22180236398615405</v>
      </c>
    </row>
    <row r="19" spans="1:6" customFormat="1" x14ac:dyDescent="0.35">
      <c r="A19" s="6"/>
      <c r="C19" s="7">
        <v>29</v>
      </c>
      <c r="E19" t="s">
        <v>28</v>
      </c>
      <c r="F19">
        <v>18</v>
      </c>
    </row>
    <row r="20" spans="1:6" customFormat="1" x14ac:dyDescent="0.35">
      <c r="A20" s="6"/>
      <c r="C20" s="7">
        <v>29</v>
      </c>
      <c r="E20" t="s">
        <v>34</v>
      </c>
      <c r="F20">
        <v>27</v>
      </c>
    </row>
    <row r="21" spans="1:6" customFormat="1" x14ac:dyDescent="0.35">
      <c r="A21" s="6"/>
      <c r="C21" s="7">
        <v>29</v>
      </c>
      <c r="E21" t="s">
        <v>35</v>
      </c>
      <c r="F21">
        <v>45</v>
      </c>
    </row>
    <row r="22" spans="1:6" customFormat="1" x14ac:dyDescent="0.35">
      <c r="A22" s="6"/>
      <c r="C22" s="7">
        <v>29</v>
      </c>
      <c r="E22" t="s">
        <v>36</v>
      </c>
      <c r="F22">
        <v>3499</v>
      </c>
    </row>
    <row r="23" spans="1:6" customFormat="1" ht="15" thickBot="1" x14ac:dyDescent="0.4">
      <c r="A23" s="6"/>
      <c r="C23" s="7">
        <v>30</v>
      </c>
      <c r="E23" s="3" t="s">
        <v>37</v>
      </c>
      <c r="F23" s="3">
        <v>100</v>
      </c>
    </row>
    <row r="24" spans="1:6" customFormat="1" x14ac:dyDescent="0.35">
      <c r="A24" s="6"/>
      <c r="C24" s="7">
        <v>30</v>
      </c>
    </row>
    <row r="25" spans="1:6" customFormat="1" x14ac:dyDescent="0.35">
      <c r="A25" s="6"/>
      <c r="C25" s="7">
        <v>30</v>
      </c>
    </row>
    <row r="26" spans="1:6" customFormat="1" ht="15" thickBot="1" x14ac:dyDescent="0.4">
      <c r="A26" s="6"/>
      <c r="C26" s="7">
        <v>30</v>
      </c>
    </row>
    <row r="27" spans="1:6" customFormat="1" x14ac:dyDescent="0.35">
      <c r="A27" s="6"/>
      <c r="C27" s="7">
        <v>30</v>
      </c>
      <c r="E27" s="4" t="s">
        <v>59</v>
      </c>
      <c r="F27" s="4" t="s">
        <v>61</v>
      </c>
    </row>
    <row r="28" spans="1:6" customFormat="1" x14ac:dyDescent="0.35">
      <c r="A28" s="6"/>
      <c r="C28" s="7">
        <v>30</v>
      </c>
      <c r="E28" s="7">
        <v>27</v>
      </c>
      <c r="F28" s="7">
        <v>3</v>
      </c>
    </row>
    <row r="29" spans="1:6" customFormat="1" x14ac:dyDescent="0.35">
      <c r="A29" s="6"/>
      <c r="C29" s="7">
        <v>31</v>
      </c>
      <c r="E29" s="7">
        <v>28</v>
      </c>
      <c r="F29" s="7">
        <v>5</v>
      </c>
    </row>
    <row r="30" spans="1:6" customFormat="1" x14ac:dyDescent="0.35">
      <c r="A30" s="6"/>
      <c r="C30" s="7">
        <v>31</v>
      </c>
      <c r="E30" s="7">
        <v>29</v>
      </c>
      <c r="F30" s="7">
        <v>7</v>
      </c>
    </row>
    <row r="31" spans="1:6" customFormat="1" x14ac:dyDescent="0.35">
      <c r="A31" s="6"/>
      <c r="C31" s="7">
        <v>31</v>
      </c>
      <c r="E31" s="7">
        <v>30</v>
      </c>
      <c r="F31" s="7">
        <v>6</v>
      </c>
    </row>
    <row r="32" spans="1:6" customFormat="1" x14ac:dyDescent="0.35">
      <c r="A32" s="6"/>
      <c r="C32" s="7">
        <v>31</v>
      </c>
      <c r="E32" s="7">
        <v>31</v>
      </c>
      <c r="F32" s="7">
        <v>10</v>
      </c>
    </row>
    <row r="33" spans="1:6" customFormat="1" x14ac:dyDescent="0.35">
      <c r="A33" s="6"/>
      <c r="C33" s="7">
        <v>31</v>
      </c>
      <c r="E33" s="7">
        <v>32</v>
      </c>
      <c r="F33" s="7">
        <v>5</v>
      </c>
    </row>
    <row r="34" spans="1:6" customFormat="1" x14ac:dyDescent="0.35">
      <c r="A34" s="6"/>
      <c r="C34" s="7">
        <v>31</v>
      </c>
      <c r="E34" s="7">
        <v>33</v>
      </c>
      <c r="F34" s="7">
        <v>7</v>
      </c>
    </row>
    <row r="35" spans="1:6" customFormat="1" x14ac:dyDescent="0.35">
      <c r="A35" s="6"/>
      <c r="C35" s="7">
        <v>31</v>
      </c>
      <c r="E35" s="7">
        <v>34</v>
      </c>
      <c r="F35" s="7">
        <v>3</v>
      </c>
    </row>
    <row r="36" spans="1:6" customFormat="1" x14ac:dyDescent="0.35">
      <c r="A36" s="6"/>
      <c r="C36" s="7">
        <v>31</v>
      </c>
      <c r="E36" s="7">
        <v>35</v>
      </c>
      <c r="F36" s="7">
        <v>9</v>
      </c>
    </row>
    <row r="37" spans="1:6" customFormat="1" x14ac:dyDescent="0.35">
      <c r="A37" s="6"/>
      <c r="C37" s="7">
        <v>31</v>
      </c>
      <c r="E37" s="7">
        <v>36</v>
      </c>
      <c r="F37" s="7">
        <v>7</v>
      </c>
    </row>
    <row r="38" spans="1:6" customFormat="1" x14ac:dyDescent="0.35">
      <c r="A38" s="6"/>
      <c r="C38" s="7">
        <v>31</v>
      </c>
      <c r="E38" s="7">
        <v>37</v>
      </c>
      <c r="F38" s="7">
        <v>5</v>
      </c>
    </row>
    <row r="39" spans="1:6" customFormat="1" x14ac:dyDescent="0.35">
      <c r="A39" s="6"/>
      <c r="C39" s="7">
        <v>32</v>
      </c>
      <c r="E39" s="7">
        <v>38</v>
      </c>
      <c r="F39" s="7">
        <v>6</v>
      </c>
    </row>
    <row r="40" spans="1:6" customFormat="1" x14ac:dyDescent="0.35">
      <c r="A40" s="6"/>
      <c r="C40" s="7">
        <v>32</v>
      </c>
      <c r="E40" s="7">
        <v>39</v>
      </c>
      <c r="F40" s="7">
        <v>7</v>
      </c>
    </row>
    <row r="41" spans="1:6" customFormat="1" x14ac:dyDescent="0.35">
      <c r="A41" s="6"/>
      <c r="C41" s="7">
        <v>32</v>
      </c>
      <c r="E41" s="7">
        <v>40</v>
      </c>
      <c r="F41" s="7">
        <v>6</v>
      </c>
    </row>
    <row r="42" spans="1:6" customFormat="1" x14ac:dyDescent="0.35">
      <c r="A42" s="6"/>
      <c r="C42" s="7">
        <v>32</v>
      </c>
      <c r="E42" s="7">
        <v>41</v>
      </c>
      <c r="F42" s="7">
        <v>4</v>
      </c>
    </row>
    <row r="43" spans="1:6" customFormat="1" x14ac:dyDescent="0.35">
      <c r="A43" s="6"/>
      <c r="C43" s="7">
        <v>32</v>
      </c>
      <c r="E43" s="7">
        <v>42</v>
      </c>
      <c r="F43" s="7">
        <v>2</v>
      </c>
    </row>
    <row r="44" spans="1:6" customFormat="1" x14ac:dyDescent="0.35">
      <c r="A44" s="6"/>
      <c r="C44" s="7">
        <v>33</v>
      </c>
      <c r="E44" s="7">
        <v>43</v>
      </c>
      <c r="F44" s="7">
        <v>3</v>
      </c>
    </row>
    <row r="45" spans="1:6" customFormat="1" x14ac:dyDescent="0.35">
      <c r="A45" s="6"/>
      <c r="C45" s="7">
        <v>33</v>
      </c>
      <c r="E45" s="7">
        <v>44</v>
      </c>
      <c r="F45" s="7">
        <v>3</v>
      </c>
    </row>
    <row r="46" spans="1:6" customFormat="1" x14ac:dyDescent="0.35">
      <c r="A46" s="6"/>
      <c r="C46" s="7">
        <v>33</v>
      </c>
      <c r="E46" s="7">
        <v>45</v>
      </c>
      <c r="F46" s="7">
        <v>2</v>
      </c>
    </row>
    <row r="47" spans="1:6" customFormat="1" ht="15" thickBot="1" x14ac:dyDescent="0.4">
      <c r="A47" s="6"/>
      <c r="C47" s="7">
        <v>33</v>
      </c>
      <c r="E47" s="10" t="s">
        <v>60</v>
      </c>
      <c r="F47" s="10">
        <v>0</v>
      </c>
    </row>
    <row r="48" spans="1:6" customFormat="1" x14ac:dyDescent="0.35">
      <c r="A48" s="6"/>
      <c r="C48" s="7">
        <v>33</v>
      </c>
    </row>
    <row r="49" spans="1:3" customFormat="1" x14ac:dyDescent="0.35">
      <c r="A49" s="6"/>
      <c r="C49" s="7">
        <v>33</v>
      </c>
    </row>
    <row r="50" spans="1:3" customFormat="1" x14ac:dyDescent="0.35">
      <c r="A50" s="6"/>
      <c r="C50" s="7">
        <v>33</v>
      </c>
    </row>
    <row r="51" spans="1:3" customFormat="1" x14ac:dyDescent="0.35">
      <c r="A51" s="6"/>
      <c r="C51" s="7">
        <v>34</v>
      </c>
    </row>
    <row r="52" spans="1:3" customFormat="1" x14ac:dyDescent="0.35">
      <c r="A52" s="6"/>
      <c r="C52" s="7">
        <v>34</v>
      </c>
    </row>
    <row r="53" spans="1:3" customFormat="1" x14ac:dyDescent="0.35">
      <c r="A53" s="6"/>
      <c r="C53" s="7">
        <v>34</v>
      </c>
    </row>
    <row r="54" spans="1:3" customFormat="1" x14ac:dyDescent="0.35">
      <c r="A54" s="6"/>
      <c r="C54" s="7">
        <v>35</v>
      </c>
    </row>
    <row r="55" spans="1:3" customFormat="1" x14ac:dyDescent="0.35">
      <c r="A55" s="6"/>
      <c r="C55" s="7">
        <v>35</v>
      </c>
    </row>
    <row r="56" spans="1:3" customFormat="1" x14ac:dyDescent="0.35">
      <c r="A56" s="6"/>
      <c r="C56" s="7">
        <v>35</v>
      </c>
    </row>
    <row r="57" spans="1:3" customFormat="1" x14ac:dyDescent="0.35">
      <c r="A57" s="6"/>
      <c r="C57" s="7">
        <v>35</v>
      </c>
    </row>
    <row r="58" spans="1:3" customFormat="1" x14ac:dyDescent="0.35">
      <c r="A58" s="6"/>
      <c r="C58" s="7">
        <v>35</v>
      </c>
    </row>
    <row r="59" spans="1:3" customFormat="1" x14ac:dyDescent="0.35">
      <c r="A59" s="6"/>
      <c r="C59" s="7">
        <v>35</v>
      </c>
    </row>
    <row r="60" spans="1:3" customFormat="1" x14ac:dyDescent="0.35">
      <c r="A60" s="6"/>
      <c r="C60" s="7">
        <v>35</v>
      </c>
    </row>
    <row r="61" spans="1:3" customFormat="1" x14ac:dyDescent="0.35">
      <c r="A61" s="6"/>
      <c r="C61" s="7">
        <v>35</v>
      </c>
    </row>
    <row r="62" spans="1:3" customFormat="1" x14ac:dyDescent="0.35">
      <c r="A62" s="6"/>
      <c r="C62" s="7">
        <v>35</v>
      </c>
    </row>
    <row r="63" spans="1:3" customFormat="1" x14ac:dyDescent="0.35">
      <c r="A63" s="6"/>
      <c r="C63" s="7">
        <v>36</v>
      </c>
    </row>
    <row r="64" spans="1:3" customFormat="1" x14ac:dyDescent="0.35">
      <c r="A64" s="6"/>
      <c r="C64" s="7">
        <v>36</v>
      </c>
    </row>
    <row r="65" spans="1:6" customFormat="1" x14ac:dyDescent="0.35">
      <c r="A65" s="6"/>
      <c r="C65" s="7">
        <v>36</v>
      </c>
    </row>
    <row r="66" spans="1:6" customFormat="1" x14ac:dyDescent="0.35">
      <c r="A66" s="6"/>
      <c r="C66" s="7">
        <v>36</v>
      </c>
    </row>
    <row r="67" spans="1:6" customFormat="1" x14ac:dyDescent="0.35">
      <c r="A67" s="6"/>
      <c r="C67" s="7">
        <v>36</v>
      </c>
    </row>
    <row r="68" spans="1:6" customFormat="1" x14ac:dyDescent="0.35">
      <c r="A68" s="6"/>
      <c r="C68" s="7">
        <v>36</v>
      </c>
    </row>
    <row r="69" spans="1:6" customFormat="1" x14ac:dyDescent="0.35">
      <c r="A69" s="6"/>
      <c r="C69" s="7">
        <v>36</v>
      </c>
    </row>
    <row r="70" spans="1:6" customFormat="1" x14ac:dyDescent="0.35">
      <c r="A70" s="6"/>
      <c r="C70" s="7">
        <v>37</v>
      </c>
    </row>
    <row r="71" spans="1:6" customFormat="1" x14ac:dyDescent="0.35">
      <c r="A71" s="6"/>
      <c r="C71" s="7">
        <v>37</v>
      </c>
    </row>
    <row r="72" spans="1:6" customFormat="1" x14ac:dyDescent="0.35">
      <c r="A72" s="6"/>
      <c r="C72" s="7">
        <v>37</v>
      </c>
    </row>
    <row r="73" spans="1:6" customFormat="1" x14ac:dyDescent="0.35">
      <c r="A73" s="6"/>
      <c r="C73" s="7">
        <v>37</v>
      </c>
    </row>
    <row r="74" spans="1:6" customFormat="1" x14ac:dyDescent="0.35">
      <c r="A74" s="6"/>
      <c r="C74" s="7">
        <v>37</v>
      </c>
    </row>
    <row r="75" spans="1:6" customFormat="1" x14ac:dyDescent="0.35">
      <c r="A75" s="6"/>
      <c r="C75" s="7">
        <v>38</v>
      </c>
    </row>
    <row r="76" spans="1:6" customFormat="1" x14ac:dyDescent="0.35">
      <c r="A76" s="6"/>
      <c r="C76" s="7">
        <v>38</v>
      </c>
    </row>
    <row r="77" spans="1:6" customFormat="1" x14ac:dyDescent="0.35">
      <c r="A77" s="6"/>
      <c r="C77" s="7">
        <v>38</v>
      </c>
      <c r="E77" s="7" t="s">
        <v>64</v>
      </c>
      <c r="F77" s="7">
        <f>_xlfn.QUARTILE.INC(C8:C107,0)</f>
        <v>27</v>
      </c>
    </row>
    <row r="78" spans="1:6" customFormat="1" x14ac:dyDescent="0.35">
      <c r="A78" s="6"/>
      <c r="C78" s="7">
        <v>38</v>
      </c>
      <c r="E78" s="7" t="s">
        <v>65</v>
      </c>
      <c r="F78" s="7">
        <f>_xlfn.QUARTILE.INC(C8:C107,1)</f>
        <v>31</v>
      </c>
    </row>
    <row r="79" spans="1:6" customFormat="1" x14ac:dyDescent="0.35">
      <c r="A79" s="6"/>
      <c r="C79" s="7">
        <v>38</v>
      </c>
      <c r="E79" s="7" t="s">
        <v>66</v>
      </c>
      <c r="F79" s="7">
        <f>_xlfn.QUARTILE.INC(C8:C107,2)</f>
        <v>35</v>
      </c>
    </row>
    <row r="80" spans="1:6" customFormat="1" x14ac:dyDescent="0.35">
      <c r="A80" s="6"/>
      <c r="C80" s="7">
        <v>38</v>
      </c>
      <c r="E80" s="7" t="s">
        <v>67</v>
      </c>
      <c r="F80" s="7">
        <f>_xlfn.QUARTILE.INC(C8:C107,3)</f>
        <v>39</v>
      </c>
    </row>
    <row r="81" spans="1:6" customFormat="1" x14ac:dyDescent="0.35">
      <c r="A81" s="6"/>
      <c r="C81" s="7">
        <v>39</v>
      </c>
      <c r="E81" s="7" t="s">
        <v>68</v>
      </c>
      <c r="F81" s="7">
        <f>_xlfn.QUARTILE.INC(C8:C107,4)</f>
        <v>45</v>
      </c>
    </row>
    <row r="82" spans="1:6" customFormat="1" x14ac:dyDescent="0.35">
      <c r="A82" s="6"/>
      <c r="C82" s="7">
        <v>39</v>
      </c>
    </row>
    <row r="83" spans="1:6" customFormat="1" x14ac:dyDescent="0.35">
      <c r="A83" s="6"/>
      <c r="C83" s="7">
        <v>39</v>
      </c>
    </row>
    <row r="84" spans="1:6" customFormat="1" x14ac:dyDescent="0.35">
      <c r="A84" s="6"/>
      <c r="C84" s="7">
        <v>39</v>
      </c>
    </row>
    <row r="85" spans="1:6" customFormat="1" x14ac:dyDescent="0.35">
      <c r="A85" s="6"/>
      <c r="C85" s="7">
        <v>39</v>
      </c>
    </row>
    <row r="86" spans="1:6" customFormat="1" x14ac:dyDescent="0.35">
      <c r="A86" s="6"/>
      <c r="C86" s="7">
        <v>39</v>
      </c>
    </row>
    <row r="87" spans="1:6" customFormat="1" x14ac:dyDescent="0.35">
      <c r="A87" s="6"/>
      <c r="C87" s="7">
        <v>39</v>
      </c>
    </row>
    <row r="88" spans="1:6" customFormat="1" x14ac:dyDescent="0.35">
      <c r="A88" s="6"/>
      <c r="C88" s="7">
        <v>40</v>
      </c>
    </row>
    <row r="89" spans="1:6" customFormat="1" x14ac:dyDescent="0.35">
      <c r="A89" s="6"/>
      <c r="C89" s="7">
        <v>40</v>
      </c>
    </row>
    <row r="90" spans="1:6" customFormat="1" x14ac:dyDescent="0.35">
      <c r="A90" s="6"/>
      <c r="C90" s="7">
        <v>40</v>
      </c>
    </row>
    <row r="91" spans="1:6" customFormat="1" x14ac:dyDescent="0.35">
      <c r="A91" s="6"/>
      <c r="C91" s="7">
        <v>40</v>
      </c>
    </row>
    <row r="92" spans="1:6" customFormat="1" x14ac:dyDescent="0.35">
      <c r="A92" s="6"/>
      <c r="C92" s="7">
        <v>40</v>
      </c>
    </row>
    <row r="93" spans="1:6" customFormat="1" x14ac:dyDescent="0.35">
      <c r="A93" s="6"/>
      <c r="C93" s="7">
        <v>40</v>
      </c>
    </row>
    <row r="94" spans="1:6" customFormat="1" x14ac:dyDescent="0.35">
      <c r="A94" s="6"/>
      <c r="C94" s="7">
        <v>41</v>
      </c>
    </row>
    <row r="95" spans="1:6" customFormat="1" x14ac:dyDescent="0.35">
      <c r="A95" s="6"/>
      <c r="C95" s="7">
        <v>41</v>
      </c>
    </row>
    <row r="96" spans="1:6" customFormat="1" x14ac:dyDescent="0.35">
      <c r="A96" s="6"/>
      <c r="C96" s="7">
        <v>41</v>
      </c>
    </row>
    <row r="97" spans="1:3" customFormat="1" x14ac:dyDescent="0.35">
      <c r="A97" s="6"/>
      <c r="C97" s="7">
        <v>41</v>
      </c>
    </row>
    <row r="98" spans="1:3" customFormat="1" x14ac:dyDescent="0.35">
      <c r="A98" s="6"/>
      <c r="C98" s="7">
        <v>42</v>
      </c>
    </row>
    <row r="99" spans="1:3" customFormat="1" x14ac:dyDescent="0.35">
      <c r="A99" s="6"/>
      <c r="C99" s="7">
        <v>42</v>
      </c>
    </row>
    <row r="100" spans="1:3" customFormat="1" x14ac:dyDescent="0.35">
      <c r="A100" s="6"/>
      <c r="C100" s="7">
        <v>43</v>
      </c>
    </row>
    <row r="101" spans="1:3" customFormat="1" x14ac:dyDescent="0.35">
      <c r="A101" s="6"/>
      <c r="C101" s="7">
        <v>43</v>
      </c>
    </row>
    <row r="102" spans="1:3" customFormat="1" x14ac:dyDescent="0.35">
      <c r="A102" s="6"/>
      <c r="C102" s="7">
        <v>43</v>
      </c>
    </row>
    <row r="103" spans="1:3" customFormat="1" x14ac:dyDescent="0.35">
      <c r="A103" s="6"/>
      <c r="C103" s="7">
        <v>44</v>
      </c>
    </row>
    <row r="104" spans="1:3" customFormat="1" x14ac:dyDescent="0.35">
      <c r="A104" s="6"/>
      <c r="C104" s="7">
        <v>44</v>
      </c>
    </row>
    <row r="105" spans="1:3" customFormat="1" x14ac:dyDescent="0.35">
      <c r="A105" s="6"/>
      <c r="C105" s="7">
        <v>44</v>
      </c>
    </row>
    <row r="106" spans="1:3" customFormat="1" x14ac:dyDescent="0.35">
      <c r="A106" s="6"/>
      <c r="C106" s="7">
        <v>45</v>
      </c>
    </row>
    <row r="107" spans="1:3" customFormat="1" x14ac:dyDescent="0.35">
      <c r="A107" s="6"/>
      <c r="C107" s="7">
        <v>45</v>
      </c>
    </row>
    <row r="108" spans="1:3" customFormat="1" x14ac:dyDescent="0.35">
      <c r="A108" s="6"/>
    </row>
    <row r="109" spans="1:3" customFormat="1" x14ac:dyDescent="0.35">
      <c r="A109" s="6">
        <v>9</v>
      </c>
      <c r="C109" t="s">
        <v>62</v>
      </c>
    </row>
    <row r="110" spans="1:3" customFormat="1" x14ac:dyDescent="0.35">
      <c r="A110" s="6"/>
    </row>
    <row r="111" spans="1:3" customFormat="1" x14ac:dyDescent="0.35">
      <c r="A111" s="6"/>
      <c r="C111" t="s">
        <v>9</v>
      </c>
    </row>
    <row r="112" spans="1:3" customFormat="1" x14ac:dyDescent="0.35">
      <c r="A112" s="6"/>
      <c r="C112" t="s">
        <v>63</v>
      </c>
    </row>
    <row r="113" spans="1:6" customFormat="1" x14ac:dyDescent="0.35">
      <c r="A113" s="6"/>
    </row>
    <row r="114" spans="1:6" customFormat="1" x14ac:dyDescent="0.35">
      <c r="A114" s="6"/>
      <c r="C114" s="7">
        <v>28</v>
      </c>
    </row>
    <row r="115" spans="1:6" customFormat="1" ht="15" thickBot="1" x14ac:dyDescent="0.4">
      <c r="A115" s="6"/>
      <c r="C115" s="7">
        <v>35</v>
      </c>
    </row>
    <row r="116" spans="1:6" customFormat="1" x14ac:dyDescent="0.35">
      <c r="A116" s="6"/>
      <c r="C116" s="7">
        <v>36</v>
      </c>
      <c r="E116" s="14" t="s">
        <v>44</v>
      </c>
      <c r="F116" s="14"/>
    </row>
    <row r="117" spans="1:6" customFormat="1" x14ac:dyDescent="0.35">
      <c r="A117" s="6"/>
      <c r="C117" s="7">
        <v>38</v>
      </c>
    </row>
    <row r="118" spans="1:6" customFormat="1" x14ac:dyDescent="0.35">
      <c r="A118" s="6"/>
      <c r="C118" s="7">
        <v>39</v>
      </c>
      <c r="E118" t="s">
        <v>4</v>
      </c>
      <c r="F118">
        <v>50.7</v>
      </c>
    </row>
    <row r="119" spans="1:6" customFormat="1" x14ac:dyDescent="0.35">
      <c r="A119" s="6"/>
      <c r="C119" s="7">
        <v>39</v>
      </c>
      <c r="E119" t="s">
        <v>30</v>
      </c>
      <c r="F119">
        <v>1.3959854978487711</v>
      </c>
    </row>
    <row r="120" spans="1:6" customFormat="1" x14ac:dyDescent="0.35">
      <c r="A120" s="6"/>
      <c r="C120" s="7">
        <v>40</v>
      </c>
      <c r="E120" t="s">
        <v>5</v>
      </c>
      <c r="F120">
        <v>50</v>
      </c>
    </row>
    <row r="121" spans="1:6" customFormat="1" x14ac:dyDescent="0.35">
      <c r="A121" s="6"/>
      <c r="C121" s="7">
        <v>40</v>
      </c>
      <c r="E121" t="s">
        <v>6</v>
      </c>
      <c r="F121">
        <v>40</v>
      </c>
    </row>
    <row r="122" spans="1:6" customFormat="1" x14ac:dyDescent="0.35">
      <c r="A122" s="6"/>
      <c r="C122" s="7">
        <v>40</v>
      </c>
      <c r="E122" t="s">
        <v>29</v>
      </c>
      <c r="F122">
        <v>9.8711081196694472</v>
      </c>
    </row>
    <row r="123" spans="1:6" customFormat="1" x14ac:dyDescent="0.35">
      <c r="A123" s="6"/>
      <c r="C123" s="7">
        <v>41</v>
      </c>
      <c r="E123" t="s">
        <v>31</v>
      </c>
      <c r="F123">
        <v>97.438775510204081</v>
      </c>
    </row>
    <row r="124" spans="1:6" customFormat="1" x14ac:dyDescent="0.35">
      <c r="A124" s="6"/>
      <c r="C124" s="7">
        <v>41</v>
      </c>
      <c r="E124" t="s">
        <v>32</v>
      </c>
      <c r="F124">
        <v>-0.58897234451789293</v>
      </c>
    </row>
    <row r="125" spans="1:6" customFormat="1" x14ac:dyDescent="0.35">
      <c r="A125" s="6"/>
      <c r="C125" s="7">
        <v>42</v>
      </c>
      <c r="E125" t="s">
        <v>33</v>
      </c>
      <c r="F125">
        <v>5.661250416565785E-2</v>
      </c>
    </row>
    <row r="126" spans="1:6" customFormat="1" x14ac:dyDescent="0.35">
      <c r="A126" s="6"/>
      <c r="C126" s="7">
        <v>42</v>
      </c>
      <c r="E126" t="s">
        <v>28</v>
      </c>
      <c r="F126">
        <v>45</v>
      </c>
    </row>
    <row r="127" spans="1:6" customFormat="1" x14ac:dyDescent="0.35">
      <c r="A127" s="6"/>
      <c r="C127" s="7">
        <v>43</v>
      </c>
      <c r="E127" t="s">
        <v>34</v>
      </c>
      <c r="F127">
        <v>28</v>
      </c>
    </row>
    <row r="128" spans="1:6" customFormat="1" x14ac:dyDescent="0.35">
      <c r="A128" s="6"/>
      <c r="C128" s="7">
        <v>44</v>
      </c>
      <c r="E128" t="s">
        <v>35</v>
      </c>
      <c r="F128">
        <v>73</v>
      </c>
    </row>
    <row r="129" spans="1:6" customFormat="1" x14ac:dyDescent="0.35">
      <c r="A129" s="6"/>
      <c r="C129" s="7">
        <v>45</v>
      </c>
      <c r="E129" t="s">
        <v>36</v>
      </c>
      <c r="F129">
        <v>2535</v>
      </c>
    </row>
    <row r="130" spans="1:6" customFormat="1" ht="15" thickBot="1" x14ac:dyDescent="0.4">
      <c r="A130" s="6"/>
      <c r="C130" s="7">
        <v>45</v>
      </c>
      <c r="E130" s="3" t="s">
        <v>37</v>
      </c>
      <c r="F130" s="3">
        <v>50</v>
      </c>
    </row>
    <row r="131" spans="1:6" customFormat="1" x14ac:dyDescent="0.35">
      <c r="A131" s="6"/>
      <c r="C131" s="7">
        <v>47</v>
      </c>
    </row>
    <row r="132" spans="1:6" customFormat="1" ht="15" thickBot="1" x14ac:dyDescent="0.4">
      <c r="A132" s="6"/>
      <c r="C132" s="7">
        <v>47</v>
      </c>
    </row>
    <row r="133" spans="1:6" customFormat="1" x14ac:dyDescent="0.35">
      <c r="A133" s="6"/>
      <c r="C133" s="7">
        <v>47</v>
      </c>
      <c r="E133" s="4" t="s">
        <v>59</v>
      </c>
      <c r="F133" s="4" t="s">
        <v>61</v>
      </c>
    </row>
    <row r="134" spans="1:6" customFormat="1" x14ac:dyDescent="0.35">
      <c r="A134" s="6"/>
      <c r="C134" s="7">
        <v>48</v>
      </c>
      <c r="E134" s="7">
        <v>28</v>
      </c>
      <c r="F134" s="7">
        <v>1</v>
      </c>
    </row>
    <row r="135" spans="1:6" customFormat="1" x14ac:dyDescent="0.35">
      <c r="A135" s="6"/>
      <c r="C135" s="7">
        <v>48</v>
      </c>
      <c r="E135" s="7">
        <v>35</v>
      </c>
      <c r="F135" s="7">
        <v>1</v>
      </c>
    </row>
    <row r="136" spans="1:6" customFormat="1" x14ac:dyDescent="0.35">
      <c r="A136" s="6"/>
      <c r="C136" s="7">
        <v>49</v>
      </c>
      <c r="E136" s="7">
        <v>36</v>
      </c>
      <c r="F136" s="7">
        <v>1</v>
      </c>
    </row>
    <row r="137" spans="1:6" customFormat="1" x14ac:dyDescent="0.35">
      <c r="A137" s="6"/>
      <c r="C137" s="7">
        <v>49</v>
      </c>
      <c r="E137" s="7">
        <v>38</v>
      </c>
      <c r="F137" s="7">
        <v>1</v>
      </c>
    </row>
    <row r="138" spans="1:6" customFormat="1" x14ac:dyDescent="0.35">
      <c r="A138" s="6"/>
      <c r="C138" s="7">
        <v>49</v>
      </c>
      <c r="E138" s="7">
        <v>39</v>
      </c>
      <c r="F138" s="7">
        <v>2</v>
      </c>
    </row>
    <row r="139" spans="1:6" customFormat="1" x14ac:dyDescent="0.35">
      <c r="A139" s="6"/>
      <c r="C139" s="7">
        <v>51</v>
      </c>
      <c r="E139" s="7">
        <v>40</v>
      </c>
      <c r="F139" s="7">
        <v>3</v>
      </c>
    </row>
    <row r="140" spans="1:6" customFormat="1" x14ac:dyDescent="0.35">
      <c r="A140" s="6"/>
      <c r="C140" s="7">
        <v>51</v>
      </c>
      <c r="E140" s="7">
        <v>41</v>
      </c>
      <c r="F140" s="7">
        <v>2</v>
      </c>
    </row>
    <row r="141" spans="1:6" customFormat="1" x14ac:dyDescent="0.35">
      <c r="A141" s="6"/>
      <c r="C141" s="7">
        <v>52</v>
      </c>
      <c r="E141" s="7">
        <v>42</v>
      </c>
      <c r="F141" s="7">
        <v>2</v>
      </c>
    </row>
    <row r="142" spans="1:6" customFormat="1" x14ac:dyDescent="0.35">
      <c r="A142" s="6"/>
      <c r="C142" s="7">
        <v>52</v>
      </c>
      <c r="E142" s="7">
        <v>44</v>
      </c>
      <c r="F142" s="7">
        <v>2</v>
      </c>
    </row>
    <row r="143" spans="1:6" customFormat="1" x14ac:dyDescent="0.35">
      <c r="A143" s="6"/>
      <c r="C143" s="7">
        <v>52</v>
      </c>
      <c r="E143" s="7">
        <v>45</v>
      </c>
      <c r="F143" s="7">
        <v>2</v>
      </c>
    </row>
    <row r="144" spans="1:6" customFormat="1" x14ac:dyDescent="0.35">
      <c r="A144" s="6"/>
      <c r="C144" s="7">
        <v>55</v>
      </c>
      <c r="E144" s="7">
        <v>47</v>
      </c>
      <c r="F144" s="7">
        <v>3</v>
      </c>
    </row>
    <row r="145" spans="1:10" customFormat="1" x14ac:dyDescent="0.35">
      <c r="A145" s="6"/>
      <c r="C145" s="7">
        <v>55</v>
      </c>
      <c r="E145" s="7">
        <v>48</v>
      </c>
      <c r="F145" s="7">
        <v>2</v>
      </c>
    </row>
    <row r="146" spans="1:10" customFormat="1" x14ac:dyDescent="0.35">
      <c r="A146" s="6"/>
      <c r="C146" s="7">
        <v>56</v>
      </c>
      <c r="E146" s="7">
        <v>49</v>
      </c>
      <c r="F146" s="7">
        <v>3</v>
      </c>
    </row>
    <row r="147" spans="1:10" customFormat="1" x14ac:dyDescent="0.35">
      <c r="A147" s="6"/>
      <c r="C147" s="7">
        <v>56</v>
      </c>
      <c r="E147" s="7">
        <v>51</v>
      </c>
      <c r="F147" s="7">
        <v>2</v>
      </c>
    </row>
    <row r="148" spans="1:10" customFormat="1" x14ac:dyDescent="0.35">
      <c r="A148" s="6"/>
      <c r="C148" s="7">
        <v>57</v>
      </c>
      <c r="E148" s="7">
        <v>52</v>
      </c>
      <c r="F148" s="7">
        <v>3</v>
      </c>
    </row>
    <row r="149" spans="1:10" customFormat="1" x14ac:dyDescent="0.35">
      <c r="A149" s="6"/>
      <c r="C149" s="7">
        <v>58</v>
      </c>
      <c r="E149" s="7">
        <v>55</v>
      </c>
      <c r="F149" s="7">
        <v>2</v>
      </c>
    </row>
    <row r="150" spans="1:10" customFormat="1" x14ac:dyDescent="0.35">
      <c r="A150" s="6"/>
      <c r="C150" s="7">
        <v>58</v>
      </c>
      <c r="E150" s="7">
        <v>56</v>
      </c>
      <c r="F150" s="7">
        <v>2</v>
      </c>
    </row>
    <row r="151" spans="1:10" customFormat="1" x14ac:dyDescent="0.35">
      <c r="A151" s="6"/>
      <c r="C151" s="7">
        <v>58</v>
      </c>
      <c r="E151" s="7">
        <v>57</v>
      </c>
      <c r="F151" s="7">
        <v>1</v>
      </c>
    </row>
    <row r="152" spans="1:10" customFormat="1" x14ac:dyDescent="0.35">
      <c r="A152" s="6"/>
      <c r="C152" s="7">
        <v>59</v>
      </c>
      <c r="E152" s="7">
        <v>58</v>
      </c>
      <c r="F152" s="7">
        <v>3</v>
      </c>
    </row>
    <row r="153" spans="1:10" customFormat="1" x14ac:dyDescent="0.35">
      <c r="A153" s="6"/>
      <c r="C153" s="7">
        <v>59</v>
      </c>
      <c r="E153" s="7">
        <v>59</v>
      </c>
      <c r="F153" s="7">
        <v>2</v>
      </c>
    </row>
    <row r="154" spans="1:10" customFormat="1" x14ac:dyDescent="0.35">
      <c r="A154" s="6"/>
      <c r="C154" s="7">
        <v>60</v>
      </c>
      <c r="E154" s="7">
        <v>60</v>
      </c>
      <c r="F154" s="7">
        <v>1</v>
      </c>
    </row>
    <row r="155" spans="1:10" customFormat="1" x14ac:dyDescent="0.35">
      <c r="A155" s="6"/>
      <c r="C155" s="7">
        <v>61</v>
      </c>
      <c r="E155" s="7">
        <v>61</v>
      </c>
      <c r="F155" s="7">
        <v>1</v>
      </c>
    </row>
    <row r="156" spans="1:10" customFormat="1" x14ac:dyDescent="0.35">
      <c r="A156" s="6"/>
      <c r="C156" s="7">
        <v>62</v>
      </c>
      <c r="E156" s="7">
        <v>63</v>
      </c>
      <c r="F156" s="7">
        <v>3</v>
      </c>
      <c r="I156" s="7" t="s">
        <v>64</v>
      </c>
      <c r="J156" s="7">
        <f>_xlfn.QUARTILE.INC(C114:C163,0)</f>
        <v>28</v>
      </c>
    </row>
    <row r="157" spans="1:10" customFormat="1" x14ac:dyDescent="0.35">
      <c r="A157" s="6"/>
      <c r="C157" s="7">
        <v>62</v>
      </c>
      <c r="E157" s="7">
        <v>65</v>
      </c>
      <c r="F157" s="7">
        <v>3</v>
      </c>
      <c r="I157" s="7" t="s">
        <v>65</v>
      </c>
      <c r="J157" s="7">
        <f>_xlfn.QUARTILE.INC(C115:C163,1)</f>
        <v>43</v>
      </c>
    </row>
    <row r="158" spans="1:10" customFormat="1" x14ac:dyDescent="0.35">
      <c r="A158" s="6"/>
      <c r="C158" s="7">
        <v>63</v>
      </c>
      <c r="E158" s="7">
        <v>68</v>
      </c>
      <c r="F158" s="7">
        <v>1</v>
      </c>
      <c r="I158" s="7" t="s">
        <v>66</v>
      </c>
      <c r="J158" s="7">
        <f>_xlfn.QUARTILE.INC(C116:C165,2)</f>
        <v>51</v>
      </c>
    </row>
    <row r="159" spans="1:10" customFormat="1" x14ac:dyDescent="0.35">
      <c r="A159" s="6"/>
      <c r="C159" s="7">
        <v>65</v>
      </c>
      <c r="E159" s="7">
        <v>73</v>
      </c>
      <c r="F159" s="7">
        <v>1</v>
      </c>
      <c r="I159" s="7" t="s">
        <v>67</v>
      </c>
      <c r="J159" s="7">
        <f>_xlfn.QUARTILE.INC(C117:C166,3)</f>
        <v>58.5</v>
      </c>
    </row>
    <row r="160" spans="1:10" customFormat="1" ht="15" thickBot="1" x14ac:dyDescent="0.4">
      <c r="A160" s="6"/>
      <c r="C160" s="7">
        <v>65</v>
      </c>
      <c r="E160" s="10" t="s">
        <v>60</v>
      </c>
      <c r="F160" s="10">
        <v>0</v>
      </c>
      <c r="I160" s="7" t="s">
        <v>68</v>
      </c>
      <c r="J160" s="7">
        <f>_xlfn.QUARTILE.INC(C118:C167,4)</f>
        <v>73</v>
      </c>
    </row>
    <row r="161" spans="1:17" customFormat="1" x14ac:dyDescent="0.35">
      <c r="A161" s="6"/>
      <c r="C161" s="7">
        <v>65</v>
      </c>
    </row>
    <row r="162" spans="1:17" customFormat="1" x14ac:dyDescent="0.35">
      <c r="A162" s="6"/>
      <c r="C162" s="7">
        <v>68</v>
      </c>
    </row>
    <row r="163" spans="1:17" customFormat="1" x14ac:dyDescent="0.35">
      <c r="A163" s="6"/>
      <c r="C163" s="7">
        <v>73</v>
      </c>
    </row>
    <row r="164" spans="1:17" customFormat="1" x14ac:dyDescent="0.35">
      <c r="A164" s="6"/>
      <c r="C164" s="7"/>
    </row>
    <row r="165" spans="1:17" customFormat="1" x14ac:dyDescent="0.35">
      <c r="A165" s="6">
        <v>10</v>
      </c>
      <c r="C165" t="s">
        <v>70</v>
      </c>
    </row>
    <row r="166" spans="1:17" customFormat="1" x14ac:dyDescent="0.35">
      <c r="A166" s="6"/>
    </row>
    <row r="167" spans="1:17" customFormat="1" x14ac:dyDescent="0.35">
      <c r="A167" s="6"/>
      <c r="C167" t="s">
        <v>9</v>
      </c>
    </row>
    <row r="168" spans="1:17" customFormat="1" x14ac:dyDescent="0.35">
      <c r="A168" s="6"/>
      <c r="C168" t="s">
        <v>71</v>
      </c>
    </row>
    <row r="169" spans="1:17" customFormat="1" x14ac:dyDescent="0.35">
      <c r="A169" s="6"/>
    </row>
    <row r="170" spans="1:17" customFormat="1" x14ac:dyDescent="0.35">
      <c r="A170" s="6"/>
      <c r="C170" s="7" t="s">
        <v>72</v>
      </c>
      <c r="D170" s="7" t="s">
        <v>73</v>
      </c>
      <c r="E170" s="7" t="s">
        <v>74</v>
      </c>
      <c r="F170" s="7" t="s">
        <v>75</v>
      </c>
      <c r="G170" s="7" t="s">
        <v>76</v>
      </c>
      <c r="H170" s="7" t="s">
        <v>77</v>
      </c>
      <c r="I170" s="7" t="s">
        <v>78</v>
      </c>
      <c r="J170" s="7" t="s">
        <v>79</v>
      </c>
      <c r="L170" s="7"/>
      <c r="M170" s="7"/>
      <c r="N170" s="7"/>
      <c r="P170" s="7"/>
      <c r="Q170" s="7"/>
    </row>
    <row r="171" spans="1:17" customFormat="1" x14ac:dyDescent="0.35">
      <c r="A171" s="6"/>
      <c r="C171" s="7" t="s">
        <v>61</v>
      </c>
      <c r="D171" s="7">
        <v>30</v>
      </c>
      <c r="E171" s="7">
        <v>40</v>
      </c>
      <c r="F171" s="7">
        <v>20</v>
      </c>
      <c r="G171" s="7">
        <v>10</v>
      </c>
      <c r="H171" s="7">
        <v>45</v>
      </c>
      <c r="I171" s="7">
        <v>25</v>
      </c>
      <c r="J171" s="7">
        <v>30</v>
      </c>
      <c r="L171" s="7"/>
      <c r="M171" s="7"/>
      <c r="N171" s="7"/>
      <c r="P171" s="7"/>
      <c r="Q171" s="7"/>
    </row>
    <row r="172" spans="1:17" customFormat="1" x14ac:dyDescent="0.35">
      <c r="A172" s="6"/>
      <c r="L172" s="7"/>
      <c r="M172" s="7"/>
      <c r="N172" s="7"/>
      <c r="P172" s="7"/>
      <c r="Q172" s="7"/>
    </row>
    <row r="173" spans="1:17" customFormat="1" x14ac:dyDescent="0.35">
      <c r="A173" s="6"/>
      <c r="L173" s="7"/>
      <c r="M173" s="7"/>
      <c r="N173" s="7"/>
      <c r="P173" s="7"/>
      <c r="Q173" s="7"/>
    </row>
    <row r="174" spans="1:17" customFormat="1" x14ac:dyDescent="0.35">
      <c r="A174" s="6"/>
      <c r="L174" s="7"/>
      <c r="M174" s="7"/>
      <c r="N174" s="7"/>
      <c r="P174" s="7"/>
      <c r="Q174" s="7"/>
    </row>
    <row r="175" spans="1:17" customFormat="1" x14ac:dyDescent="0.35">
      <c r="A175" s="6"/>
      <c r="L175" s="7"/>
      <c r="M175" s="7"/>
      <c r="N175" s="7"/>
      <c r="P175" s="7"/>
      <c r="Q175" s="7"/>
    </row>
    <row r="176" spans="1:17" customFormat="1" x14ac:dyDescent="0.35">
      <c r="A176" s="6"/>
      <c r="L176" s="7"/>
      <c r="M176" s="7"/>
      <c r="N176" s="7"/>
      <c r="P176" s="7"/>
      <c r="Q176" s="7"/>
    </row>
    <row r="177" spans="1:17" customFormat="1" x14ac:dyDescent="0.35">
      <c r="A177" s="6"/>
      <c r="L177" s="7"/>
      <c r="M177" s="7"/>
      <c r="N177" s="7"/>
      <c r="P177" s="7"/>
      <c r="Q177" s="7"/>
    </row>
    <row r="178" spans="1:17" customFormat="1" x14ac:dyDescent="0.35">
      <c r="A178" s="6"/>
      <c r="L178" s="7"/>
      <c r="M178" s="7"/>
    </row>
    <row r="179" spans="1:17" customFormat="1" x14ac:dyDescent="0.35">
      <c r="A179" s="6"/>
      <c r="L179" s="7"/>
      <c r="M179" s="7"/>
    </row>
    <row r="180" spans="1:17" customFormat="1" x14ac:dyDescent="0.35">
      <c r="A180" s="6"/>
    </row>
    <row r="181" spans="1:17" customFormat="1" x14ac:dyDescent="0.35">
      <c r="A181" s="6"/>
    </row>
    <row r="182" spans="1:17" customFormat="1" x14ac:dyDescent="0.35">
      <c r="A182" s="6"/>
    </row>
    <row r="183" spans="1:17" customFormat="1" x14ac:dyDescent="0.35">
      <c r="A183" s="6"/>
    </row>
    <row r="184" spans="1:17" customFormat="1" x14ac:dyDescent="0.35">
      <c r="A184" s="6"/>
    </row>
    <row r="185" spans="1:17" customFormat="1" x14ac:dyDescent="0.35">
      <c r="A185" s="6"/>
    </row>
    <row r="186" spans="1:17" customFormat="1" x14ac:dyDescent="0.35">
      <c r="A186" s="6"/>
    </row>
    <row r="187" spans="1:17" customFormat="1" x14ac:dyDescent="0.35">
      <c r="A187" s="6"/>
    </row>
    <row r="188" spans="1:17" customFormat="1" x14ac:dyDescent="0.35">
      <c r="A188" s="6"/>
    </row>
    <row r="189" spans="1:17" customFormat="1" x14ac:dyDescent="0.35">
      <c r="A189" s="6"/>
    </row>
    <row r="190" spans="1:17" customFormat="1" x14ac:dyDescent="0.35">
      <c r="A190" s="6"/>
    </row>
    <row r="191" spans="1:17" customFormat="1" x14ac:dyDescent="0.35">
      <c r="A191" s="6">
        <v>11</v>
      </c>
      <c r="C191" t="s">
        <v>80</v>
      </c>
    </row>
    <row r="192" spans="1:17" customFormat="1" x14ac:dyDescent="0.35">
      <c r="A192" s="6"/>
    </row>
    <row r="193" spans="1:7" customFormat="1" x14ac:dyDescent="0.35">
      <c r="A193" s="6"/>
      <c r="C193" t="s">
        <v>81</v>
      </c>
    </row>
    <row r="194" spans="1:7" customFormat="1" x14ac:dyDescent="0.35">
      <c r="A194" s="6"/>
      <c r="C194" t="s">
        <v>82</v>
      </c>
    </row>
    <row r="195" spans="1:7" customFormat="1" x14ac:dyDescent="0.35">
      <c r="A195" s="6"/>
    </row>
    <row r="196" spans="1:7" customFormat="1" x14ac:dyDescent="0.35">
      <c r="A196" s="6"/>
      <c r="C196" s="7" t="s">
        <v>84</v>
      </c>
      <c r="D196" s="7">
        <v>2</v>
      </c>
      <c r="F196" s="7" t="s">
        <v>83</v>
      </c>
      <c r="G196" s="7" t="s">
        <v>61</v>
      </c>
    </row>
    <row r="197" spans="1:7" customFormat="1" x14ac:dyDescent="0.35">
      <c r="A197" s="6"/>
      <c r="C197" s="7"/>
      <c r="D197" s="7">
        <v>2</v>
      </c>
      <c r="F197" s="7">
        <v>1</v>
      </c>
      <c r="G197" s="7" cm="1">
        <f t="array" ref="G197:G202">FREQUENCY(D196:D295,F197:F201)</f>
        <v>0</v>
      </c>
    </row>
    <row r="198" spans="1:7" customFormat="1" x14ac:dyDescent="0.35">
      <c r="A198" s="6"/>
      <c r="C198" s="7"/>
      <c r="D198" s="7">
        <v>2</v>
      </c>
      <c r="F198" s="7">
        <v>2</v>
      </c>
      <c r="G198" s="7">
        <v>8</v>
      </c>
    </row>
    <row r="199" spans="1:7" customFormat="1" x14ac:dyDescent="0.35">
      <c r="A199" s="6"/>
      <c r="C199" s="7"/>
      <c r="D199" s="7">
        <v>2</v>
      </c>
      <c r="F199" s="7">
        <v>3</v>
      </c>
      <c r="G199" s="7">
        <v>30</v>
      </c>
    </row>
    <row r="200" spans="1:7" customFormat="1" x14ac:dyDescent="0.35">
      <c r="A200" s="6"/>
      <c r="C200" s="7"/>
      <c r="D200" s="7">
        <v>2</v>
      </c>
      <c r="F200" s="7">
        <v>4</v>
      </c>
      <c r="G200" s="7">
        <v>39</v>
      </c>
    </row>
    <row r="201" spans="1:7" customFormat="1" x14ac:dyDescent="0.35">
      <c r="A201" s="6"/>
      <c r="C201" s="7"/>
      <c r="D201" s="7">
        <v>2</v>
      </c>
      <c r="F201" s="7">
        <v>5</v>
      </c>
      <c r="G201" s="7">
        <v>23</v>
      </c>
    </row>
    <row r="202" spans="1:7" customFormat="1" x14ac:dyDescent="0.35">
      <c r="A202" s="6"/>
      <c r="C202" s="7"/>
      <c r="D202" s="7">
        <v>2</v>
      </c>
      <c r="G202">
        <v>0</v>
      </c>
    </row>
    <row r="203" spans="1:7" customFormat="1" x14ac:dyDescent="0.35">
      <c r="A203" s="6"/>
      <c r="C203" s="7"/>
      <c r="D203" s="7">
        <v>2</v>
      </c>
    </row>
    <row r="204" spans="1:7" customFormat="1" x14ac:dyDescent="0.35">
      <c r="A204" s="6"/>
      <c r="C204" s="7"/>
      <c r="D204" s="7">
        <v>3</v>
      </c>
    </row>
    <row r="205" spans="1:7" customFormat="1" x14ac:dyDescent="0.35">
      <c r="A205" s="6"/>
      <c r="C205" s="7"/>
      <c r="D205" s="7">
        <v>3</v>
      </c>
    </row>
    <row r="206" spans="1:7" customFormat="1" x14ac:dyDescent="0.35">
      <c r="A206" s="6"/>
      <c r="C206" s="7"/>
      <c r="D206" s="7">
        <v>3</v>
      </c>
    </row>
    <row r="207" spans="1:7" customFormat="1" x14ac:dyDescent="0.35">
      <c r="A207" s="6"/>
      <c r="C207" s="7"/>
      <c r="D207" s="7">
        <v>3</v>
      </c>
    </row>
    <row r="208" spans="1:7" customFormat="1" x14ac:dyDescent="0.35">
      <c r="A208" s="6"/>
      <c r="C208" s="7"/>
      <c r="D208" s="7">
        <v>3</v>
      </c>
    </row>
    <row r="209" spans="1:7" customFormat="1" x14ac:dyDescent="0.35">
      <c r="A209" s="6"/>
      <c r="C209" s="7"/>
      <c r="D209" s="7">
        <v>3</v>
      </c>
    </row>
    <row r="210" spans="1:7" customFormat="1" x14ac:dyDescent="0.35">
      <c r="A210" s="6"/>
      <c r="C210" s="7"/>
      <c r="D210" s="7">
        <v>3</v>
      </c>
    </row>
    <row r="211" spans="1:7" customFormat="1" x14ac:dyDescent="0.35">
      <c r="A211" s="6"/>
      <c r="C211" s="7"/>
      <c r="D211" s="7">
        <v>3</v>
      </c>
    </row>
    <row r="212" spans="1:7" customFormat="1" x14ac:dyDescent="0.35">
      <c r="A212" s="6"/>
      <c r="C212" s="7"/>
      <c r="D212" s="7">
        <v>3</v>
      </c>
    </row>
    <row r="213" spans="1:7" customFormat="1" x14ac:dyDescent="0.35">
      <c r="A213" s="6"/>
      <c r="C213" s="7"/>
      <c r="D213" s="7">
        <v>3</v>
      </c>
    </row>
    <row r="214" spans="1:7" customFormat="1" x14ac:dyDescent="0.35">
      <c r="A214" s="6"/>
      <c r="C214" s="7"/>
      <c r="D214" s="7">
        <v>3</v>
      </c>
      <c r="F214" s="7" t="s">
        <v>6</v>
      </c>
      <c r="G214" s="7">
        <f>_xlfn.MODE.SNGL(D196:D295)</f>
        <v>4</v>
      </c>
    </row>
    <row r="215" spans="1:7" customFormat="1" ht="15" thickBot="1" x14ac:dyDescent="0.4">
      <c r="A215" s="6"/>
      <c r="C215" s="7"/>
      <c r="D215" s="7">
        <v>3</v>
      </c>
    </row>
    <row r="216" spans="1:7" customFormat="1" x14ac:dyDescent="0.35">
      <c r="A216" s="6"/>
      <c r="C216" s="7"/>
      <c r="D216" s="7">
        <v>3</v>
      </c>
      <c r="F216" s="4" t="s">
        <v>59</v>
      </c>
      <c r="G216" s="4" t="s">
        <v>61</v>
      </c>
    </row>
    <row r="217" spans="1:7" customFormat="1" x14ac:dyDescent="0.35">
      <c r="A217" s="6"/>
      <c r="C217" s="7"/>
      <c r="D217" s="7">
        <v>3</v>
      </c>
      <c r="F217" s="7">
        <v>1</v>
      </c>
      <c r="G217" s="7">
        <v>0</v>
      </c>
    </row>
    <row r="218" spans="1:7" customFormat="1" x14ac:dyDescent="0.35">
      <c r="A218" s="6"/>
      <c r="C218" s="7"/>
      <c r="D218" s="7">
        <v>3</v>
      </c>
      <c r="F218" s="7">
        <v>2</v>
      </c>
      <c r="G218" s="7">
        <v>8</v>
      </c>
    </row>
    <row r="219" spans="1:7" customFormat="1" x14ac:dyDescent="0.35">
      <c r="A219" s="6"/>
      <c r="C219" s="7"/>
      <c r="D219" s="7">
        <v>3</v>
      </c>
      <c r="F219" s="7">
        <v>3</v>
      </c>
      <c r="G219" s="7">
        <v>30</v>
      </c>
    </row>
    <row r="220" spans="1:7" customFormat="1" x14ac:dyDescent="0.35">
      <c r="A220" s="6"/>
      <c r="C220" s="7"/>
      <c r="D220" s="7">
        <v>3</v>
      </c>
      <c r="F220" s="7">
        <v>4</v>
      </c>
      <c r="G220" s="7">
        <v>39</v>
      </c>
    </row>
    <row r="221" spans="1:7" customFormat="1" x14ac:dyDescent="0.35">
      <c r="A221" s="6"/>
      <c r="C221" s="7"/>
      <c r="D221" s="7">
        <v>3</v>
      </c>
      <c r="F221" s="7">
        <v>5</v>
      </c>
      <c r="G221" s="7">
        <v>23</v>
      </c>
    </row>
    <row r="222" spans="1:7" customFormat="1" ht="15" thickBot="1" x14ac:dyDescent="0.4">
      <c r="A222" s="6"/>
      <c r="C222" s="7"/>
      <c r="D222" s="7">
        <v>3</v>
      </c>
      <c r="F222" s="10" t="s">
        <v>60</v>
      </c>
      <c r="G222" s="10">
        <v>0</v>
      </c>
    </row>
    <row r="223" spans="1:7" customFormat="1" x14ac:dyDescent="0.35">
      <c r="A223" s="6"/>
      <c r="C223" s="7"/>
      <c r="D223" s="7">
        <v>3</v>
      </c>
    </row>
    <row r="224" spans="1:7" customFormat="1" x14ac:dyDescent="0.35">
      <c r="A224" s="6"/>
      <c r="C224" s="7"/>
      <c r="D224" s="7">
        <v>3</v>
      </c>
    </row>
    <row r="225" spans="1:4" customFormat="1" x14ac:dyDescent="0.35">
      <c r="A225" s="6"/>
      <c r="C225" s="7"/>
      <c r="D225" s="7">
        <v>3</v>
      </c>
    </row>
    <row r="226" spans="1:4" customFormat="1" x14ac:dyDescent="0.35">
      <c r="A226" s="6"/>
      <c r="C226" s="7"/>
      <c r="D226" s="7">
        <v>3</v>
      </c>
    </row>
    <row r="227" spans="1:4" customFormat="1" x14ac:dyDescent="0.35">
      <c r="A227" s="6"/>
      <c r="C227" s="7"/>
      <c r="D227" s="7">
        <v>3</v>
      </c>
    </row>
    <row r="228" spans="1:4" customFormat="1" x14ac:dyDescent="0.35">
      <c r="A228" s="6"/>
      <c r="C228" s="7"/>
      <c r="D228" s="7">
        <v>3</v>
      </c>
    </row>
    <row r="229" spans="1:4" customFormat="1" x14ac:dyDescent="0.35">
      <c r="A229" s="6"/>
      <c r="C229" s="7"/>
      <c r="D229" s="7">
        <v>3</v>
      </c>
    </row>
    <row r="230" spans="1:4" customFormat="1" x14ac:dyDescent="0.35">
      <c r="A230" s="6"/>
      <c r="C230" s="7"/>
      <c r="D230" s="7">
        <v>3</v>
      </c>
    </row>
    <row r="231" spans="1:4" customFormat="1" x14ac:dyDescent="0.35">
      <c r="A231" s="6"/>
      <c r="C231" s="7"/>
      <c r="D231" s="7">
        <v>3</v>
      </c>
    </row>
    <row r="232" spans="1:4" customFormat="1" x14ac:dyDescent="0.35">
      <c r="A232" s="6"/>
      <c r="C232" s="7"/>
      <c r="D232" s="7">
        <v>3</v>
      </c>
    </row>
    <row r="233" spans="1:4" customFormat="1" x14ac:dyDescent="0.35">
      <c r="A233" s="6"/>
      <c r="C233" s="7"/>
      <c r="D233" s="7">
        <v>3</v>
      </c>
    </row>
    <row r="234" spans="1:4" customFormat="1" x14ac:dyDescent="0.35">
      <c r="A234" s="6"/>
      <c r="C234" s="7"/>
      <c r="D234" s="7">
        <v>4</v>
      </c>
    </row>
    <row r="235" spans="1:4" customFormat="1" x14ac:dyDescent="0.35">
      <c r="A235" s="6"/>
      <c r="C235" s="7"/>
      <c r="D235" s="7">
        <v>4</v>
      </c>
    </row>
    <row r="236" spans="1:4" customFormat="1" x14ac:dyDescent="0.35">
      <c r="A236" s="6"/>
      <c r="C236" s="7"/>
      <c r="D236" s="7">
        <v>4</v>
      </c>
    </row>
    <row r="237" spans="1:4" customFormat="1" x14ac:dyDescent="0.35">
      <c r="A237" s="6"/>
      <c r="C237" s="7"/>
      <c r="D237" s="7">
        <v>4</v>
      </c>
    </row>
    <row r="238" spans="1:4" customFormat="1" x14ac:dyDescent="0.35">
      <c r="A238" s="6"/>
      <c r="C238" s="7"/>
      <c r="D238" s="7">
        <v>4</v>
      </c>
    </row>
    <row r="239" spans="1:4" customFormat="1" x14ac:dyDescent="0.35">
      <c r="A239" s="6"/>
      <c r="C239" s="7"/>
      <c r="D239" s="7">
        <v>4</v>
      </c>
    </row>
    <row r="240" spans="1:4" customFormat="1" x14ac:dyDescent="0.35">
      <c r="A240" s="6"/>
      <c r="C240" s="7"/>
      <c r="D240" s="7">
        <v>4</v>
      </c>
    </row>
    <row r="241" spans="1:4" customFormat="1" x14ac:dyDescent="0.35">
      <c r="A241" s="6"/>
      <c r="C241" s="7"/>
      <c r="D241" s="7">
        <v>4</v>
      </c>
    </row>
    <row r="242" spans="1:4" customFormat="1" x14ac:dyDescent="0.35">
      <c r="A242" s="6"/>
      <c r="C242" s="7"/>
      <c r="D242" s="7">
        <v>4</v>
      </c>
    </row>
    <row r="243" spans="1:4" customFormat="1" x14ac:dyDescent="0.35">
      <c r="A243" s="6"/>
      <c r="C243" s="7"/>
      <c r="D243" s="7">
        <v>4</v>
      </c>
    </row>
    <row r="244" spans="1:4" customFormat="1" x14ac:dyDescent="0.35">
      <c r="A244" s="6"/>
      <c r="C244" s="7"/>
      <c r="D244" s="7">
        <v>4</v>
      </c>
    </row>
    <row r="245" spans="1:4" customFormat="1" x14ac:dyDescent="0.35">
      <c r="A245" s="6"/>
      <c r="C245" s="7"/>
      <c r="D245" s="7">
        <v>4</v>
      </c>
    </row>
    <row r="246" spans="1:4" customFormat="1" x14ac:dyDescent="0.35">
      <c r="A246" s="6"/>
      <c r="C246" s="7"/>
      <c r="D246" s="7">
        <v>4</v>
      </c>
    </row>
    <row r="247" spans="1:4" customFormat="1" x14ac:dyDescent="0.35">
      <c r="A247" s="6"/>
      <c r="C247" s="7"/>
      <c r="D247" s="7">
        <v>4</v>
      </c>
    </row>
    <row r="248" spans="1:4" customFormat="1" x14ac:dyDescent="0.35">
      <c r="A248" s="6"/>
      <c r="C248" s="7"/>
      <c r="D248" s="7">
        <v>4</v>
      </c>
    </row>
    <row r="249" spans="1:4" customFormat="1" x14ac:dyDescent="0.35">
      <c r="A249" s="6"/>
      <c r="C249" s="7"/>
      <c r="D249" s="7">
        <v>4</v>
      </c>
    </row>
    <row r="250" spans="1:4" customFormat="1" x14ac:dyDescent="0.35">
      <c r="A250" s="6"/>
      <c r="C250" s="7"/>
      <c r="D250" s="7">
        <v>4</v>
      </c>
    </row>
    <row r="251" spans="1:4" customFormat="1" x14ac:dyDescent="0.35">
      <c r="A251" s="6"/>
      <c r="C251" s="7"/>
      <c r="D251" s="7">
        <v>4</v>
      </c>
    </row>
    <row r="252" spans="1:4" customFormat="1" x14ac:dyDescent="0.35">
      <c r="A252" s="6"/>
      <c r="C252" s="7"/>
      <c r="D252" s="7">
        <v>4</v>
      </c>
    </row>
    <row r="253" spans="1:4" customFormat="1" x14ac:dyDescent="0.35">
      <c r="A253" s="6"/>
      <c r="C253" s="7"/>
      <c r="D253" s="7">
        <v>4</v>
      </c>
    </row>
    <row r="254" spans="1:4" customFormat="1" x14ac:dyDescent="0.35">
      <c r="A254" s="6"/>
      <c r="C254" s="7"/>
      <c r="D254" s="7">
        <v>4</v>
      </c>
    </row>
    <row r="255" spans="1:4" customFormat="1" x14ac:dyDescent="0.35">
      <c r="A255" s="6"/>
      <c r="C255" s="7"/>
      <c r="D255" s="7">
        <v>4</v>
      </c>
    </row>
    <row r="256" spans="1:4" customFormat="1" x14ac:dyDescent="0.35">
      <c r="A256" s="6"/>
      <c r="C256" s="7"/>
      <c r="D256" s="7">
        <v>4</v>
      </c>
    </row>
    <row r="257" spans="1:4" customFormat="1" x14ac:dyDescent="0.35">
      <c r="A257" s="6"/>
      <c r="C257" s="7"/>
      <c r="D257" s="7">
        <v>4</v>
      </c>
    </row>
    <row r="258" spans="1:4" customFormat="1" x14ac:dyDescent="0.35">
      <c r="A258" s="6"/>
      <c r="C258" s="7"/>
      <c r="D258" s="7">
        <v>4</v>
      </c>
    </row>
    <row r="259" spans="1:4" customFormat="1" x14ac:dyDescent="0.35">
      <c r="A259" s="6"/>
      <c r="C259" s="7"/>
      <c r="D259" s="7">
        <v>4</v>
      </c>
    </row>
    <row r="260" spans="1:4" customFormat="1" x14ac:dyDescent="0.35">
      <c r="A260" s="6"/>
      <c r="C260" s="7"/>
      <c r="D260" s="7">
        <v>4</v>
      </c>
    </row>
    <row r="261" spans="1:4" customFormat="1" x14ac:dyDescent="0.35">
      <c r="A261" s="6"/>
      <c r="C261" s="7"/>
      <c r="D261" s="7">
        <v>4</v>
      </c>
    </row>
    <row r="262" spans="1:4" customFormat="1" x14ac:dyDescent="0.35">
      <c r="A262" s="6"/>
      <c r="C262" s="7"/>
      <c r="D262" s="7">
        <v>4</v>
      </c>
    </row>
    <row r="263" spans="1:4" customFormat="1" x14ac:dyDescent="0.35">
      <c r="A263" s="6"/>
      <c r="C263" s="7"/>
      <c r="D263" s="7">
        <v>4</v>
      </c>
    </row>
    <row r="264" spans="1:4" customFormat="1" x14ac:dyDescent="0.35">
      <c r="A264" s="6"/>
      <c r="C264" s="7"/>
      <c r="D264" s="7">
        <v>4</v>
      </c>
    </row>
    <row r="265" spans="1:4" customFormat="1" x14ac:dyDescent="0.35">
      <c r="A265" s="6"/>
      <c r="C265" s="7"/>
      <c r="D265" s="7">
        <v>4</v>
      </c>
    </row>
    <row r="266" spans="1:4" customFormat="1" x14ac:dyDescent="0.35">
      <c r="A266" s="6"/>
      <c r="C266" s="7"/>
      <c r="D266" s="7">
        <v>4</v>
      </c>
    </row>
    <row r="267" spans="1:4" customFormat="1" x14ac:dyDescent="0.35">
      <c r="A267" s="6"/>
      <c r="C267" s="7"/>
      <c r="D267" s="7">
        <v>4</v>
      </c>
    </row>
    <row r="268" spans="1:4" customFormat="1" x14ac:dyDescent="0.35">
      <c r="A268" s="6"/>
      <c r="C268" s="7"/>
      <c r="D268" s="7">
        <v>4</v>
      </c>
    </row>
    <row r="269" spans="1:4" customFormat="1" x14ac:dyDescent="0.35">
      <c r="A269" s="6"/>
      <c r="C269" s="7"/>
      <c r="D269" s="7">
        <v>4</v>
      </c>
    </row>
    <row r="270" spans="1:4" customFormat="1" x14ac:dyDescent="0.35">
      <c r="A270" s="6"/>
      <c r="C270" s="7"/>
      <c r="D270" s="7">
        <v>4</v>
      </c>
    </row>
    <row r="271" spans="1:4" customFormat="1" x14ac:dyDescent="0.35">
      <c r="A271" s="6"/>
      <c r="C271" s="7"/>
      <c r="D271" s="7">
        <v>4</v>
      </c>
    </row>
    <row r="272" spans="1:4" customFormat="1" x14ac:dyDescent="0.35">
      <c r="A272" s="6"/>
      <c r="C272" s="7"/>
      <c r="D272" s="7">
        <v>4</v>
      </c>
    </row>
    <row r="273" spans="1:4" customFormat="1" x14ac:dyDescent="0.35">
      <c r="A273" s="6"/>
      <c r="C273" s="7"/>
      <c r="D273" s="7">
        <v>5</v>
      </c>
    </row>
    <row r="274" spans="1:4" customFormat="1" x14ac:dyDescent="0.35">
      <c r="A274" s="6"/>
      <c r="C274" s="7"/>
      <c r="D274" s="7">
        <v>5</v>
      </c>
    </row>
    <row r="275" spans="1:4" customFormat="1" x14ac:dyDescent="0.35">
      <c r="A275" s="6"/>
      <c r="C275" s="7"/>
      <c r="D275" s="7">
        <v>5</v>
      </c>
    </row>
    <row r="276" spans="1:4" customFormat="1" x14ac:dyDescent="0.35">
      <c r="A276" s="6"/>
      <c r="C276" s="7"/>
      <c r="D276" s="7">
        <v>5</v>
      </c>
    </row>
    <row r="277" spans="1:4" customFormat="1" x14ac:dyDescent="0.35">
      <c r="A277" s="6"/>
      <c r="C277" s="7"/>
      <c r="D277" s="7">
        <v>5</v>
      </c>
    </row>
    <row r="278" spans="1:4" customFormat="1" x14ac:dyDescent="0.35">
      <c r="A278" s="6"/>
      <c r="C278" s="7"/>
      <c r="D278" s="7">
        <v>5</v>
      </c>
    </row>
    <row r="279" spans="1:4" customFormat="1" x14ac:dyDescent="0.35">
      <c r="A279" s="6"/>
      <c r="C279" s="7"/>
      <c r="D279" s="7">
        <v>5</v>
      </c>
    </row>
    <row r="280" spans="1:4" customFormat="1" x14ac:dyDescent="0.35">
      <c r="A280" s="6"/>
      <c r="C280" s="7"/>
      <c r="D280" s="7">
        <v>5</v>
      </c>
    </row>
    <row r="281" spans="1:4" customFormat="1" x14ac:dyDescent="0.35">
      <c r="A281" s="6"/>
      <c r="C281" s="7"/>
      <c r="D281" s="7">
        <v>5</v>
      </c>
    </row>
    <row r="282" spans="1:4" customFormat="1" x14ac:dyDescent="0.35">
      <c r="A282" s="6"/>
      <c r="C282" s="7"/>
      <c r="D282" s="7">
        <v>5</v>
      </c>
    </row>
    <row r="283" spans="1:4" customFormat="1" x14ac:dyDescent="0.35">
      <c r="A283" s="6"/>
      <c r="C283" s="7"/>
      <c r="D283" s="7">
        <v>5</v>
      </c>
    </row>
    <row r="284" spans="1:4" customFormat="1" x14ac:dyDescent="0.35">
      <c r="A284" s="6"/>
      <c r="C284" s="7"/>
      <c r="D284" s="7">
        <v>5</v>
      </c>
    </row>
    <row r="285" spans="1:4" customFormat="1" x14ac:dyDescent="0.35">
      <c r="A285" s="6"/>
      <c r="C285" s="7"/>
      <c r="D285" s="7">
        <v>5</v>
      </c>
    </row>
    <row r="286" spans="1:4" customFormat="1" x14ac:dyDescent="0.35">
      <c r="A286" s="6"/>
      <c r="C286" s="7"/>
      <c r="D286" s="7">
        <v>5</v>
      </c>
    </row>
    <row r="287" spans="1:4" customFormat="1" x14ac:dyDescent="0.35">
      <c r="A287" s="6"/>
      <c r="C287" s="7"/>
      <c r="D287" s="7">
        <v>5</v>
      </c>
    </row>
    <row r="288" spans="1:4" customFormat="1" x14ac:dyDescent="0.35">
      <c r="A288" s="6"/>
      <c r="C288" s="7"/>
      <c r="D288" s="7">
        <v>5</v>
      </c>
    </row>
    <row r="289" spans="1:24" customFormat="1" x14ac:dyDescent="0.35">
      <c r="A289" s="6"/>
      <c r="C289" s="7"/>
      <c r="D289" s="7">
        <v>5</v>
      </c>
    </row>
    <row r="290" spans="1:24" customFormat="1" x14ac:dyDescent="0.35">
      <c r="A290" s="6"/>
      <c r="C290" s="7"/>
      <c r="D290" s="7">
        <v>5</v>
      </c>
    </row>
    <row r="291" spans="1:24" customFormat="1" x14ac:dyDescent="0.35">
      <c r="A291" s="6"/>
      <c r="C291" s="7"/>
      <c r="D291" s="7">
        <v>5</v>
      </c>
    </row>
    <row r="292" spans="1:24" customFormat="1" x14ac:dyDescent="0.35">
      <c r="A292" s="6"/>
      <c r="C292" s="7"/>
      <c r="D292" s="7">
        <v>5</v>
      </c>
    </row>
    <row r="293" spans="1:24" customFormat="1" x14ac:dyDescent="0.35">
      <c r="A293" s="6"/>
      <c r="C293" s="7"/>
      <c r="D293" s="7">
        <v>5</v>
      </c>
    </row>
    <row r="294" spans="1:24" customFormat="1" x14ac:dyDescent="0.35">
      <c r="A294" s="6"/>
      <c r="C294" s="7"/>
      <c r="D294" s="7">
        <v>5</v>
      </c>
    </row>
    <row r="295" spans="1:24" customFormat="1" x14ac:dyDescent="0.35">
      <c r="A295" s="6"/>
      <c r="C295" s="7"/>
      <c r="D295" s="7">
        <v>5</v>
      </c>
    </row>
    <row r="296" spans="1:24" customFormat="1" x14ac:dyDescent="0.35">
      <c r="A296" s="6"/>
    </row>
    <row r="297" spans="1:24" customFormat="1" x14ac:dyDescent="0.35">
      <c r="A297" s="6">
        <v>12</v>
      </c>
      <c r="C297" t="s">
        <v>86</v>
      </c>
    </row>
    <row r="298" spans="1:24" customFormat="1" x14ac:dyDescent="0.35">
      <c r="A298" s="6"/>
    </row>
    <row r="299" spans="1:24" customFormat="1" x14ac:dyDescent="0.35">
      <c r="A299" s="6"/>
      <c r="C299" t="s">
        <v>9</v>
      </c>
    </row>
    <row r="300" spans="1:24" customFormat="1" x14ac:dyDescent="0.35">
      <c r="A300" s="6"/>
      <c r="C300" t="s">
        <v>87</v>
      </c>
    </row>
    <row r="301" spans="1:24" customFormat="1" x14ac:dyDescent="0.35">
      <c r="A301" s="6"/>
    </row>
    <row r="302" spans="1:24" x14ac:dyDescent="0.35">
      <c r="C302" s="7" t="s">
        <v>88</v>
      </c>
      <c r="D302" s="7">
        <v>28</v>
      </c>
    </row>
    <row r="303" spans="1:24" x14ac:dyDescent="0.35">
      <c r="D303" s="7">
        <v>28</v>
      </c>
      <c r="F303" t="s">
        <v>89</v>
      </c>
    </row>
    <row r="304" spans="1:24" x14ac:dyDescent="0.35">
      <c r="D304" s="7">
        <v>28</v>
      </c>
      <c r="W304"/>
      <c r="X304"/>
    </row>
    <row r="305" spans="4:24" x14ac:dyDescent="0.35">
      <c r="D305" s="7">
        <v>28</v>
      </c>
      <c r="F305" s="7" t="s">
        <v>4</v>
      </c>
      <c r="G305" s="7">
        <f>AVERAGE(D302:D351)</f>
        <v>36.14</v>
      </c>
      <c r="W305"/>
      <c r="X305"/>
    </row>
    <row r="306" spans="4:24" x14ac:dyDescent="0.35">
      <c r="D306" s="7">
        <v>29</v>
      </c>
      <c r="F306" s="7" t="s">
        <v>5</v>
      </c>
      <c r="G306" s="7">
        <f>MEDIAN(D302:D351)</f>
        <v>36</v>
      </c>
      <c r="W306"/>
      <c r="X306"/>
    </row>
    <row r="307" spans="4:24" x14ac:dyDescent="0.35">
      <c r="D307" s="7">
        <v>29</v>
      </c>
      <c r="F307" s="7" t="s">
        <v>6</v>
      </c>
      <c r="G307" s="7">
        <f>_xlfn.MODE.SNGL(D302:D351)</f>
        <v>28</v>
      </c>
      <c r="W307"/>
      <c r="X307"/>
    </row>
    <row r="308" spans="4:24" x14ac:dyDescent="0.35">
      <c r="D308" s="7">
        <v>29</v>
      </c>
      <c r="W308"/>
      <c r="X308"/>
    </row>
    <row r="309" spans="4:24" x14ac:dyDescent="0.35">
      <c r="D309" s="7">
        <v>30</v>
      </c>
      <c r="F309" s="7" t="s">
        <v>90</v>
      </c>
      <c r="G309" s="7" t="s">
        <v>61</v>
      </c>
      <c r="W309"/>
      <c r="X309"/>
    </row>
    <row r="310" spans="4:24" x14ac:dyDescent="0.35">
      <c r="D310" s="7">
        <v>30</v>
      </c>
      <c r="F310" s="7">
        <v>28</v>
      </c>
      <c r="G310" s="7" cm="1">
        <f t="array" ref="G310:G330">FREQUENCY(D302:D351,F310:F329)</f>
        <v>4</v>
      </c>
      <c r="W310"/>
      <c r="X310"/>
    </row>
    <row r="311" spans="4:24" x14ac:dyDescent="0.35">
      <c r="D311" s="7">
        <v>30</v>
      </c>
      <c r="F311" s="7">
        <v>29</v>
      </c>
      <c r="G311" s="7">
        <v>3</v>
      </c>
      <c r="W311"/>
      <c r="X311"/>
    </row>
    <row r="312" spans="4:24" x14ac:dyDescent="0.35">
      <c r="D312" s="7">
        <v>31</v>
      </c>
      <c r="F312" s="7">
        <v>30</v>
      </c>
      <c r="G312" s="7">
        <v>3</v>
      </c>
      <c r="W312"/>
      <c r="X312"/>
    </row>
    <row r="313" spans="4:24" x14ac:dyDescent="0.35">
      <c r="D313" s="7">
        <v>31</v>
      </c>
      <c r="F313" s="7">
        <v>31</v>
      </c>
      <c r="G313" s="7">
        <v>3</v>
      </c>
      <c r="W313"/>
      <c r="X313"/>
    </row>
    <row r="314" spans="4:24" x14ac:dyDescent="0.35">
      <c r="D314" s="7">
        <v>31</v>
      </c>
      <c r="F314" s="7">
        <v>32</v>
      </c>
      <c r="G314" s="7">
        <v>2</v>
      </c>
      <c r="W314"/>
      <c r="X314"/>
    </row>
    <row r="315" spans="4:24" x14ac:dyDescent="0.35">
      <c r="D315" s="7">
        <v>32</v>
      </c>
      <c r="F315" s="7">
        <v>33</v>
      </c>
      <c r="G315" s="7">
        <v>3</v>
      </c>
      <c r="W315"/>
      <c r="X315"/>
    </row>
    <row r="316" spans="4:24" x14ac:dyDescent="0.35">
      <c r="D316" s="7">
        <v>32</v>
      </c>
      <c r="F316" s="7">
        <v>34</v>
      </c>
      <c r="G316" s="7">
        <v>2</v>
      </c>
      <c r="W316"/>
      <c r="X316"/>
    </row>
    <row r="317" spans="4:24" x14ac:dyDescent="0.35">
      <c r="D317" s="7">
        <v>33</v>
      </c>
      <c r="F317" s="7">
        <v>35</v>
      </c>
      <c r="G317" s="7">
        <v>3</v>
      </c>
      <c r="W317"/>
      <c r="X317"/>
    </row>
    <row r="318" spans="4:24" x14ac:dyDescent="0.35">
      <c r="D318" s="7">
        <v>33</v>
      </c>
      <c r="F318" s="7">
        <v>36</v>
      </c>
      <c r="G318" s="7">
        <v>3</v>
      </c>
      <c r="W318"/>
      <c r="X318"/>
    </row>
    <row r="319" spans="4:24" x14ac:dyDescent="0.35">
      <c r="D319" s="7">
        <v>33</v>
      </c>
      <c r="F319" s="7">
        <v>37</v>
      </c>
      <c r="G319" s="7">
        <v>3</v>
      </c>
      <c r="W319"/>
      <c r="X319"/>
    </row>
    <row r="320" spans="4:24" x14ac:dyDescent="0.35">
      <c r="D320" s="7">
        <v>34</v>
      </c>
      <c r="F320" s="7">
        <v>38</v>
      </c>
      <c r="G320" s="7">
        <v>3</v>
      </c>
      <c r="W320"/>
      <c r="X320"/>
    </row>
    <row r="321" spans="4:24" x14ac:dyDescent="0.35">
      <c r="D321" s="7">
        <v>34</v>
      </c>
      <c r="F321" s="7">
        <v>39</v>
      </c>
      <c r="G321" s="7">
        <v>4</v>
      </c>
      <c r="W321"/>
      <c r="X321"/>
    </row>
    <row r="322" spans="4:24" x14ac:dyDescent="0.35">
      <c r="D322" s="7">
        <v>35</v>
      </c>
      <c r="F322" s="7">
        <v>40</v>
      </c>
      <c r="G322" s="7">
        <v>2</v>
      </c>
      <c r="W322"/>
      <c r="X322"/>
    </row>
    <row r="323" spans="4:24" x14ac:dyDescent="0.35">
      <c r="D323" s="7">
        <v>35</v>
      </c>
      <c r="F323" s="7">
        <v>41</v>
      </c>
      <c r="G323" s="7">
        <v>2</v>
      </c>
      <c r="W323"/>
      <c r="X323"/>
    </row>
    <row r="324" spans="4:24" x14ac:dyDescent="0.35">
      <c r="D324" s="7">
        <v>35</v>
      </c>
      <c r="F324" s="7">
        <v>42</v>
      </c>
      <c r="G324" s="7">
        <v>3</v>
      </c>
      <c r="W324"/>
      <c r="X324"/>
    </row>
    <row r="325" spans="4:24" x14ac:dyDescent="0.35">
      <c r="D325" s="7">
        <v>36</v>
      </c>
      <c r="F325" s="7">
        <v>43</v>
      </c>
      <c r="G325" s="7">
        <v>3</v>
      </c>
      <c r="W325"/>
      <c r="X325"/>
    </row>
    <row r="326" spans="4:24" x14ac:dyDescent="0.35">
      <c r="D326" s="7">
        <v>36</v>
      </c>
      <c r="F326" s="7">
        <v>44</v>
      </c>
      <c r="G326" s="7">
        <v>0</v>
      </c>
    </row>
    <row r="327" spans="4:24" x14ac:dyDescent="0.35">
      <c r="D327" s="7">
        <v>36</v>
      </c>
      <c r="F327" s="7">
        <v>45</v>
      </c>
      <c r="G327" s="7">
        <v>2</v>
      </c>
    </row>
    <row r="328" spans="4:24" x14ac:dyDescent="0.35">
      <c r="D328" s="7">
        <v>37</v>
      </c>
      <c r="F328" s="7">
        <v>46</v>
      </c>
      <c r="G328" s="7">
        <v>1</v>
      </c>
    </row>
    <row r="329" spans="4:24" x14ac:dyDescent="0.35">
      <c r="D329" s="7">
        <v>37</v>
      </c>
      <c r="F329" s="7">
        <v>47</v>
      </c>
      <c r="G329" s="7">
        <v>1</v>
      </c>
    </row>
    <row r="330" spans="4:24" x14ac:dyDescent="0.35">
      <c r="D330" s="7">
        <v>37</v>
      </c>
      <c r="G330" s="7">
        <v>0</v>
      </c>
    </row>
    <row r="331" spans="4:24" x14ac:dyDescent="0.35">
      <c r="D331" s="7">
        <v>38</v>
      </c>
    </row>
    <row r="332" spans="4:24" ht="15" thickBot="1" x14ac:dyDescent="0.4">
      <c r="D332" s="7">
        <v>38</v>
      </c>
    </row>
    <row r="333" spans="4:24" x14ac:dyDescent="0.35">
      <c r="D333" s="7">
        <v>38</v>
      </c>
      <c r="F333" s="4" t="s">
        <v>69</v>
      </c>
      <c r="G333" s="4" t="s">
        <v>61</v>
      </c>
    </row>
    <row r="334" spans="4:24" x14ac:dyDescent="0.35">
      <c r="D334" s="7">
        <v>39</v>
      </c>
      <c r="F334" s="7">
        <v>28</v>
      </c>
      <c r="G334" s="7">
        <v>3</v>
      </c>
    </row>
    <row r="335" spans="4:24" x14ac:dyDescent="0.35">
      <c r="D335" s="7">
        <v>39</v>
      </c>
      <c r="F335" s="7">
        <v>29</v>
      </c>
      <c r="G335" s="7">
        <v>3</v>
      </c>
    </row>
    <row r="336" spans="4:24" x14ac:dyDescent="0.35">
      <c r="D336" s="7">
        <v>39</v>
      </c>
      <c r="F336" s="7">
        <v>30</v>
      </c>
      <c r="G336" s="7">
        <v>3</v>
      </c>
    </row>
    <row r="337" spans="4:7" x14ac:dyDescent="0.35">
      <c r="D337" s="7">
        <v>39</v>
      </c>
      <c r="F337" s="7">
        <v>31</v>
      </c>
      <c r="G337" s="7">
        <v>3</v>
      </c>
    </row>
    <row r="338" spans="4:7" x14ac:dyDescent="0.35">
      <c r="D338" s="7">
        <v>40</v>
      </c>
      <c r="F338" s="7">
        <v>32</v>
      </c>
      <c r="G338" s="7">
        <v>2</v>
      </c>
    </row>
    <row r="339" spans="4:7" x14ac:dyDescent="0.35">
      <c r="D339" s="7">
        <v>40</v>
      </c>
      <c r="F339" s="7">
        <v>33</v>
      </c>
      <c r="G339" s="7">
        <v>3</v>
      </c>
    </row>
    <row r="340" spans="4:7" x14ac:dyDescent="0.35">
      <c r="D340" s="7">
        <v>41</v>
      </c>
      <c r="F340" s="7">
        <v>34</v>
      </c>
      <c r="G340" s="7">
        <v>2</v>
      </c>
    </row>
    <row r="341" spans="4:7" x14ac:dyDescent="0.35">
      <c r="D341" s="7">
        <v>41</v>
      </c>
      <c r="F341" s="7">
        <v>35</v>
      </c>
      <c r="G341" s="7">
        <v>3</v>
      </c>
    </row>
    <row r="342" spans="4:7" x14ac:dyDescent="0.35">
      <c r="D342" s="7">
        <v>42</v>
      </c>
      <c r="F342" s="7">
        <v>36</v>
      </c>
      <c r="G342" s="7">
        <v>3</v>
      </c>
    </row>
    <row r="343" spans="4:7" x14ac:dyDescent="0.35">
      <c r="D343" s="7">
        <v>42</v>
      </c>
      <c r="F343" s="7">
        <v>37</v>
      </c>
      <c r="G343" s="7">
        <v>3</v>
      </c>
    </row>
    <row r="344" spans="4:7" x14ac:dyDescent="0.35">
      <c r="D344" s="7">
        <v>42</v>
      </c>
      <c r="F344" s="7">
        <v>38</v>
      </c>
      <c r="G344" s="7">
        <v>3</v>
      </c>
    </row>
    <row r="345" spans="4:7" x14ac:dyDescent="0.35">
      <c r="D345" s="7">
        <v>43</v>
      </c>
      <c r="F345" s="7">
        <v>39</v>
      </c>
      <c r="G345" s="7">
        <v>4</v>
      </c>
    </row>
    <row r="346" spans="4:7" x14ac:dyDescent="0.35">
      <c r="D346" s="7">
        <v>43</v>
      </c>
      <c r="F346" s="7">
        <v>40</v>
      </c>
      <c r="G346" s="7">
        <v>2</v>
      </c>
    </row>
    <row r="347" spans="4:7" x14ac:dyDescent="0.35">
      <c r="D347" s="7">
        <v>43</v>
      </c>
      <c r="F347" s="7">
        <v>41</v>
      </c>
      <c r="G347" s="7">
        <v>2</v>
      </c>
    </row>
    <row r="348" spans="4:7" x14ac:dyDescent="0.35">
      <c r="D348" s="7">
        <v>45</v>
      </c>
      <c r="F348" s="7">
        <v>42</v>
      </c>
      <c r="G348" s="7">
        <v>3</v>
      </c>
    </row>
    <row r="349" spans="4:7" x14ac:dyDescent="0.35">
      <c r="D349" s="7">
        <v>45</v>
      </c>
      <c r="F349" s="7">
        <v>43</v>
      </c>
      <c r="G349" s="7">
        <v>3</v>
      </c>
    </row>
    <row r="350" spans="4:7" x14ac:dyDescent="0.35">
      <c r="D350" s="7">
        <v>46</v>
      </c>
      <c r="F350" s="7">
        <v>44</v>
      </c>
      <c r="G350" s="7">
        <v>0</v>
      </c>
    </row>
    <row r="351" spans="4:7" x14ac:dyDescent="0.35">
      <c r="D351" s="7">
        <v>47</v>
      </c>
      <c r="F351" s="7">
        <v>45</v>
      </c>
      <c r="G351" s="7">
        <v>2</v>
      </c>
    </row>
    <row r="352" spans="4:7" x14ac:dyDescent="0.35">
      <c r="F352" s="7">
        <v>46</v>
      </c>
      <c r="G352" s="7">
        <v>1</v>
      </c>
    </row>
    <row r="353" spans="1:8" x14ac:dyDescent="0.35">
      <c r="F353" s="7">
        <v>47</v>
      </c>
      <c r="G353" s="7">
        <v>1</v>
      </c>
    </row>
    <row r="354" spans="1:8" ht="15" thickBot="1" x14ac:dyDescent="0.4">
      <c r="F354" s="10" t="s">
        <v>60</v>
      </c>
      <c r="G354" s="10">
        <v>0</v>
      </c>
    </row>
    <row r="357" spans="1:8" x14ac:dyDescent="0.35">
      <c r="A357" s="6">
        <v>13</v>
      </c>
      <c r="C357" s="11" t="s">
        <v>91</v>
      </c>
    </row>
    <row r="358" spans="1:8" x14ac:dyDescent="0.35">
      <c r="C358" s="11"/>
    </row>
    <row r="359" spans="1:8" x14ac:dyDescent="0.35">
      <c r="C359" t="s">
        <v>9</v>
      </c>
    </row>
    <row r="360" spans="1:8" x14ac:dyDescent="0.35">
      <c r="C360" t="s">
        <v>92</v>
      </c>
    </row>
    <row r="362" spans="1:8" x14ac:dyDescent="0.35">
      <c r="C362" t="s">
        <v>93</v>
      </c>
      <c r="E362" s="7">
        <v>118</v>
      </c>
    </row>
    <row r="363" spans="1:8" x14ac:dyDescent="0.35">
      <c r="E363" s="7">
        <v>119</v>
      </c>
      <c r="G363" t="s">
        <v>89</v>
      </c>
    </row>
    <row r="364" spans="1:8" x14ac:dyDescent="0.35">
      <c r="E364" s="7">
        <v>119</v>
      </c>
    </row>
    <row r="365" spans="1:8" x14ac:dyDescent="0.35">
      <c r="E365" s="7">
        <v>119</v>
      </c>
      <c r="G365" s="7" t="s">
        <v>4</v>
      </c>
      <c r="H365" s="7">
        <f>AVERAGE(E362:E461)</f>
        <v>130.5</v>
      </c>
    </row>
    <row r="366" spans="1:8" x14ac:dyDescent="0.35">
      <c r="E366" s="7">
        <v>119</v>
      </c>
      <c r="G366" s="7" t="s">
        <v>5</v>
      </c>
      <c r="H366" s="7">
        <f>MEDIAN(E362:E461)</f>
        <v>130.5</v>
      </c>
    </row>
    <row r="367" spans="1:8" x14ac:dyDescent="0.35">
      <c r="E367" s="7">
        <v>120</v>
      </c>
      <c r="G367" s="7" t="s">
        <v>6</v>
      </c>
      <c r="H367" s="7">
        <f>_xlfn.MODE.SNGL(E362:E461)</f>
        <v>125</v>
      </c>
    </row>
    <row r="368" spans="1:8" x14ac:dyDescent="0.35">
      <c r="E368" s="7">
        <v>122</v>
      </c>
    </row>
    <row r="369" spans="5:8" x14ac:dyDescent="0.35">
      <c r="E369" s="7">
        <v>122</v>
      </c>
    </row>
    <row r="370" spans="5:8" x14ac:dyDescent="0.35">
      <c r="E370" s="7">
        <v>122</v>
      </c>
      <c r="G370" s="7" t="s">
        <v>94</v>
      </c>
      <c r="H370" s="7" t="s">
        <v>61</v>
      </c>
    </row>
    <row r="371" spans="5:8" x14ac:dyDescent="0.35">
      <c r="E371" s="7">
        <v>122</v>
      </c>
      <c r="G371" s="7">
        <v>118</v>
      </c>
      <c r="H371" s="7" cm="1">
        <f t="array" ref="H371:H395">FREQUENCY(E362:E461,G371:G397)</f>
        <v>1</v>
      </c>
    </row>
    <row r="372" spans="5:8" x14ac:dyDescent="0.35">
      <c r="E372" s="7">
        <v>122</v>
      </c>
      <c r="G372" s="7">
        <v>119</v>
      </c>
      <c r="H372" s="7">
        <v>4</v>
      </c>
    </row>
    <row r="373" spans="5:8" x14ac:dyDescent="0.35">
      <c r="E373" s="7">
        <v>123</v>
      </c>
      <c r="G373" s="7">
        <v>120</v>
      </c>
      <c r="H373" s="7">
        <v>1</v>
      </c>
    </row>
    <row r="374" spans="5:8" x14ac:dyDescent="0.35">
      <c r="E374" s="7">
        <v>124</v>
      </c>
      <c r="G374" s="7">
        <v>122</v>
      </c>
      <c r="H374" s="7">
        <v>5</v>
      </c>
    </row>
    <row r="375" spans="5:8" x14ac:dyDescent="0.35">
      <c r="E375" s="7">
        <v>124</v>
      </c>
      <c r="G375" s="7">
        <v>123</v>
      </c>
      <c r="H375" s="7">
        <v>1</v>
      </c>
    </row>
    <row r="376" spans="5:8" x14ac:dyDescent="0.35">
      <c r="E376" s="7">
        <v>124</v>
      </c>
      <c r="G376" s="7">
        <v>124</v>
      </c>
      <c r="H376" s="7">
        <v>4</v>
      </c>
    </row>
    <row r="377" spans="5:8" x14ac:dyDescent="0.35">
      <c r="E377" s="7">
        <v>124</v>
      </c>
      <c r="G377" s="7">
        <v>125</v>
      </c>
      <c r="H377" s="7">
        <v>10</v>
      </c>
    </row>
    <row r="378" spans="5:8" x14ac:dyDescent="0.35">
      <c r="E378" s="7">
        <v>125</v>
      </c>
      <c r="G378" s="7">
        <v>126</v>
      </c>
      <c r="H378" s="7">
        <v>5</v>
      </c>
    </row>
    <row r="379" spans="5:8" x14ac:dyDescent="0.35">
      <c r="E379" s="7">
        <v>125</v>
      </c>
      <c r="G379" s="7">
        <v>127</v>
      </c>
      <c r="H379" s="7">
        <v>4</v>
      </c>
    </row>
    <row r="380" spans="5:8" x14ac:dyDescent="0.35">
      <c r="E380" s="7">
        <v>125</v>
      </c>
      <c r="G380" s="7">
        <v>128</v>
      </c>
      <c r="H380" s="7">
        <v>5</v>
      </c>
    </row>
    <row r="381" spans="5:8" x14ac:dyDescent="0.35">
      <c r="E381" s="7">
        <v>125</v>
      </c>
      <c r="G381" s="7">
        <v>129</v>
      </c>
      <c r="H381" s="7">
        <v>1</v>
      </c>
    </row>
    <row r="382" spans="5:8" x14ac:dyDescent="0.35">
      <c r="E382" s="7">
        <v>125</v>
      </c>
      <c r="G382" s="7">
        <v>130</v>
      </c>
      <c r="H382" s="7">
        <v>9</v>
      </c>
    </row>
    <row r="383" spans="5:8" x14ac:dyDescent="0.35">
      <c r="E383" s="7">
        <v>125</v>
      </c>
      <c r="G383" s="7">
        <v>131</v>
      </c>
      <c r="H383" s="7">
        <v>4</v>
      </c>
    </row>
    <row r="384" spans="5:8" x14ac:dyDescent="0.35">
      <c r="E384" s="7">
        <v>125</v>
      </c>
      <c r="G384" s="7">
        <v>132</v>
      </c>
      <c r="H384" s="7">
        <v>7</v>
      </c>
    </row>
    <row r="385" spans="5:8" x14ac:dyDescent="0.35">
      <c r="E385" s="7">
        <v>125</v>
      </c>
      <c r="G385" s="7">
        <v>133</v>
      </c>
      <c r="H385" s="7">
        <v>8</v>
      </c>
    </row>
    <row r="386" spans="5:8" x14ac:dyDescent="0.35">
      <c r="E386" s="7">
        <v>125</v>
      </c>
      <c r="G386" s="7">
        <v>134</v>
      </c>
      <c r="H386" s="7">
        <v>4</v>
      </c>
    </row>
    <row r="387" spans="5:8" x14ac:dyDescent="0.35">
      <c r="E387" s="7">
        <v>125</v>
      </c>
      <c r="G387" s="7">
        <v>135</v>
      </c>
      <c r="H387" s="7">
        <v>5</v>
      </c>
    </row>
    <row r="388" spans="5:8" x14ac:dyDescent="0.35">
      <c r="E388" s="7">
        <v>126</v>
      </c>
      <c r="G388" s="7">
        <v>136</v>
      </c>
      <c r="H388" s="7">
        <v>9</v>
      </c>
    </row>
    <row r="389" spans="5:8" x14ac:dyDescent="0.35">
      <c r="E389" s="7">
        <v>126</v>
      </c>
      <c r="G389" s="7">
        <v>137</v>
      </c>
      <c r="H389" s="7">
        <v>1</v>
      </c>
    </row>
    <row r="390" spans="5:8" x14ac:dyDescent="0.35">
      <c r="E390" s="7">
        <v>126</v>
      </c>
      <c r="G390" s="7">
        <v>138</v>
      </c>
      <c r="H390" s="7">
        <v>1</v>
      </c>
    </row>
    <row r="391" spans="5:8" x14ac:dyDescent="0.35">
      <c r="E391" s="7">
        <v>126</v>
      </c>
      <c r="G391" s="7">
        <v>140</v>
      </c>
      <c r="H391" s="7">
        <v>4</v>
      </c>
    </row>
    <row r="392" spans="5:8" x14ac:dyDescent="0.35">
      <c r="E392" s="7">
        <v>126</v>
      </c>
      <c r="G392" s="7">
        <v>141</v>
      </c>
      <c r="H392" s="7">
        <v>5</v>
      </c>
    </row>
    <row r="393" spans="5:8" x14ac:dyDescent="0.35">
      <c r="E393" s="7">
        <v>127</v>
      </c>
      <c r="G393" s="7">
        <v>145</v>
      </c>
      <c r="H393" s="7">
        <v>1</v>
      </c>
    </row>
    <row r="394" spans="5:8" x14ac:dyDescent="0.35">
      <c r="E394" s="7">
        <v>127</v>
      </c>
      <c r="G394" s="7">
        <v>148</v>
      </c>
      <c r="H394" s="7">
        <v>1</v>
      </c>
    </row>
    <row r="395" spans="5:8" x14ac:dyDescent="0.35">
      <c r="E395" s="7">
        <v>127</v>
      </c>
      <c r="H395" s="7">
        <v>0</v>
      </c>
    </row>
    <row r="396" spans="5:8" x14ac:dyDescent="0.35">
      <c r="E396" s="7">
        <v>127</v>
      </c>
    </row>
    <row r="397" spans="5:8" x14ac:dyDescent="0.35">
      <c r="E397" s="7">
        <v>128</v>
      </c>
    </row>
    <row r="398" spans="5:8" x14ac:dyDescent="0.35">
      <c r="E398" s="7">
        <v>128</v>
      </c>
    </row>
    <row r="399" spans="5:8" x14ac:dyDescent="0.35">
      <c r="E399" s="7">
        <v>128</v>
      </c>
    </row>
    <row r="400" spans="5:8" x14ac:dyDescent="0.35">
      <c r="E400" s="7">
        <v>128</v>
      </c>
    </row>
    <row r="401" spans="5:8" x14ac:dyDescent="0.35">
      <c r="E401" s="7">
        <v>128</v>
      </c>
    </row>
    <row r="402" spans="5:8" x14ac:dyDescent="0.35">
      <c r="E402" s="7">
        <v>129</v>
      </c>
    </row>
    <row r="403" spans="5:8" ht="15" thickBot="1" x14ac:dyDescent="0.4">
      <c r="E403" s="7">
        <v>130</v>
      </c>
    </row>
    <row r="404" spans="5:8" x14ac:dyDescent="0.35">
      <c r="E404" s="7">
        <v>130</v>
      </c>
      <c r="G404" s="4" t="s">
        <v>59</v>
      </c>
      <c r="H404" s="4" t="s">
        <v>61</v>
      </c>
    </row>
    <row r="405" spans="5:8" x14ac:dyDescent="0.35">
      <c r="E405" s="7">
        <v>130</v>
      </c>
      <c r="G405" s="7">
        <v>118</v>
      </c>
      <c r="H405" s="7">
        <v>1</v>
      </c>
    </row>
    <row r="406" spans="5:8" x14ac:dyDescent="0.35">
      <c r="E406" s="7">
        <v>130</v>
      </c>
      <c r="G406" s="7">
        <v>119</v>
      </c>
      <c r="H406" s="7">
        <v>4</v>
      </c>
    </row>
    <row r="407" spans="5:8" x14ac:dyDescent="0.35">
      <c r="E407" s="7">
        <v>130</v>
      </c>
      <c r="G407" s="7">
        <v>120</v>
      </c>
      <c r="H407" s="7">
        <v>1</v>
      </c>
    </row>
    <row r="408" spans="5:8" x14ac:dyDescent="0.35">
      <c r="E408" s="7">
        <v>130</v>
      </c>
      <c r="G408" s="7">
        <v>122</v>
      </c>
      <c r="H408" s="7">
        <v>5</v>
      </c>
    </row>
    <row r="409" spans="5:8" x14ac:dyDescent="0.35">
      <c r="E409" s="7">
        <v>130</v>
      </c>
      <c r="G409" s="7">
        <v>123</v>
      </c>
      <c r="H409" s="7">
        <v>1</v>
      </c>
    </row>
    <row r="410" spans="5:8" x14ac:dyDescent="0.35">
      <c r="E410" s="7">
        <v>130</v>
      </c>
      <c r="G410" s="7">
        <v>124</v>
      </c>
      <c r="H410" s="7">
        <v>4</v>
      </c>
    </row>
    <row r="411" spans="5:8" x14ac:dyDescent="0.35">
      <c r="E411" s="7">
        <v>130</v>
      </c>
      <c r="G411" s="7">
        <v>125</v>
      </c>
      <c r="H411" s="7">
        <v>10</v>
      </c>
    </row>
    <row r="412" spans="5:8" x14ac:dyDescent="0.35">
      <c r="E412" s="7">
        <v>131</v>
      </c>
      <c r="G412" s="7">
        <v>126</v>
      </c>
      <c r="H412" s="7">
        <v>5</v>
      </c>
    </row>
    <row r="413" spans="5:8" x14ac:dyDescent="0.35">
      <c r="E413" s="7">
        <v>131</v>
      </c>
      <c r="G413" s="7">
        <v>127</v>
      </c>
      <c r="H413" s="7">
        <v>4</v>
      </c>
    </row>
    <row r="414" spans="5:8" x14ac:dyDescent="0.35">
      <c r="E414" s="7">
        <v>131</v>
      </c>
      <c r="G414" s="7">
        <v>128</v>
      </c>
      <c r="H414" s="7">
        <v>5</v>
      </c>
    </row>
    <row r="415" spans="5:8" x14ac:dyDescent="0.35">
      <c r="E415" s="7">
        <v>131</v>
      </c>
      <c r="G415" s="7">
        <v>129</v>
      </c>
      <c r="H415" s="7">
        <v>1</v>
      </c>
    </row>
    <row r="416" spans="5:8" x14ac:dyDescent="0.35">
      <c r="E416" s="7">
        <v>132</v>
      </c>
      <c r="G416" s="7">
        <v>130</v>
      </c>
      <c r="H416" s="7">
        <v>9</v>
      </c>
    </row>
    <row r="417" spans="5:8" x14ac:dyDescent="0.35">
      <c r="E417" s="7">
        <v>132</v>
      </c>
      <c r="G417" s="7">
        <v>131</v>
      </c>
      <c r="H417" s="7">
        <v>4</v>
      </c>
    </row>
    <row r="418" spans="5:8" x14ac:dyDescent="0.35">
      <c r="E418" s="7">
        <v>132</v>
      </c>
      <c r="G418" s="7">
        <v>132</v>
      </c>
      <c r="H418" s="7">
        <v>7</v>
      </c>
    </row>
    <row r="419" spans="5:8" x14ac:dyDescent="0.35">
      <c r="E419" s="7">
        <v>132</v>
      </c>
      <c r="G419" s="7">
        <v>133</v>
      </c>
      <c r="H419" s="7">
        <v>8</v>
      </c>
    </row>
    <row r="420" spans="5:8" x14ac:dyDescent="0.35">
      <c r="E420" s="7">
        <v>132</v>
      </c>
      <c r="G420" s="7">
        <v>134</v>
      </c>
      <c r="H420" s="7">
        <v>4</v>
      </c>
    </row>
    <row r="421" spans="5:8" x14ac:dyDescent="0.35">
      <c r="E421" s="7">
        <v>132</v>
      </c>
      <c r="G421" s="7">
        <v>135</v>
      </c>
      <c r="H421" s="7">
        <v>5</v>
      </c>
    </row>
    <row r="422" spans="5:8" x14ac:dyDescent="0.35">
      <c r="E422" s="7">
        <v>132</v>
      </c>
      <c r="G422" s="7">
        <v>136</v>
      </c>
      <c r="H422" s="7">
        <v>9</v>
      </c>
    </row>
    <row r="423" spans="5:8" x14ac:dyDescent="0.35">
      <c r="E423" s="7">
        <v>133</v>
      </c>
      <c r="G423" s="7">
        <v>137</v>
      </c>
      <c r="H423" s="7">
        <v>1</v>
      </c>
    </row>
    <row r="424" spans="5:8" x14ac:dyDescent="0.35">
      <c r="E424" s="7">
        <v>133</v>
      </c>
      <c r="G424" s="7">
        <v>138</v>
      </c>
      <c r="H424" s="7">
        <v>1</v>
      </c>
    </row>
    <row r="425" spans="5:8" x14ac:dyDescent="0.35">
      <c r="E425" s="7">
        <v>133</v>
      </c>
      <c r="G425" s="7">
        <v>140</v>
      </c>
      <c r="H425" s="7">
        <v>4</v>
      </c>
    </row>
    <row r="426" spans="5:8" x14ac:dyDescent="0.35">
      <c r="E426" s="7">
        <v>133</v>
      </c>
      <c r="G426" s="7">
        <v>141</v>
      </c>
      <c r="H426" s="7">
        <v>5</v>
      </c>
    </row>
    <row r="427" spans="5:8" x14ac:dyDescent="0.35">
      <c r="E427" s="7">
        <v>133</v>
      </c>
      <c r="G427" s="7">
        <v>145</v>
      </c>
      <c r="H427" s="7">
        <v>1</v>
      </c>
    </row>
    <row r="428" spans="5:8" x14ac:dyDescent="0.35">
      <c r="E428" s="7">
        <v>133</v>
      </c>
      <c r="G428" s="7">
        <v>148</v>
      </c>
      <c r="H428" s="7">
        <v>1</v>
      </c>
    </row>
    <row r="429" spans="5:8" ht="15" thickBot="1" x14ac:dyDescent="0.4">
      <c r="E429" s="7">
        <v>133</v>
      </c>
      <c r="G429" s="10" t="s">
        <v>60</v>
      </c>
      <c r="H429" s="10">
        <v>0</v>
      </c>
    </row>
    <row r="430" spans="5:8" x14ac:dyDescent="0.35">
      <c r="E430" s="7">
        <v>133</v>
      </c>
    </row>
    <row r="431" spans="5:8" x14ac:dyDescent="0.35">
      <c r="E431" s="7">
        <v>134</v>
      </c>
    </row>
    <row r="432" spans="5:8" x14ac:dyDescent="0.35">
      <c r="E432" s="7">
        <v>134</v>
      </c>
    </row>
    <row r="433" spans="5:5" x14ac:dyDescent="0.35">
      <c r="E433" s="7">
        <v>134</v>
      </c>
    </row>
    <row r="434" spans="5:5" x14ac:dyDescent="0.35">
      <c r="E434" s="7">
        <v>134</v>
      </c>
    </row>
    <row r="435" spans="5:5" x14ac:dyDescent="0.35">
      <c r="E435" s="7">
        <v>135</v>
      </c>
    </row>
    <row r="436" spans="5:5" x14ac:dyDescent="0.35">
      <c r="E436" s="7">
        <v>135</v>
      </c>
    </row>
    <row r="437" spans="5:5" x14ac:dyDescent="0.35">
      <c r="E437" s="7">
        <v>135</v>
      </c>
    </row>
    <row r="438" spans="5:5" x14ac:dyDescent="0.35">
      <c r="E438" s="7">
        <v>135</v>
      </c>
    </row>
    <row r="439" spans="5:5" x14ac:dyDescent="0.35">
      <c r="E439" s="7">
        <v>135</v>
      </c>
    </row>
    <row r="440" spans="5:5" x14ac:dyDescent="0.35">
      <c r="E440" s="7">
        <v>136</v>
      </c>
    </row>
    <row r="441" spans="5:5" x14ac:dyDescent="0.35">
      <c r="E441" s="7">
        <v>136</v>
      </c>
    </row>
    <row r="442" spans="5:5" x14ac:dyDescent="0.35">
      <c r="E442" s="7">
        <v>136</v>
      </c>
    </row>
    <row r="443" spans="5:5" x14ac:dyDescent="0.35">
      <c r="E443" s="7">
        <v>136</v>
      </c>
    </row>
    <row r="444" spans="5:5" x14ac:dyDescent="0.35">
      <c r="E444" s="7">
        <v>136</v>
      </c>
    </row>
    <row r="445" spans="5:5" x14ac:dyDescent="0.35">
      <c r="E445" s="7">
        <v>136</v>
      </c>
    </row>
    <row r="446" spans="5:5" x14ac:dyDescent="0.35">
      <c r="E446" s="7">
        <v>136</v>
      </c>
    </row>
    <row r="447" spans="5:5" x14ac:dyDescent="0.35">
      <c r="E447" s="7">
        <v>136</v>
      </c>
    </row>
    <row r="448" spans="5:5" x14ac:dyDescent="0.35">
      <c r="E448" s="7">
        <v>136</v>
      </c>
    </row>
    <row r="449" spans="1:5" x14ac:dyDescent="0.35">
      <c r="E449" s="7">
        <v>137</v>
      </c>
    </row>
    <row r="450" spans="1:5" x14ac:dyDescent="0.35">
      <c r="E450" s="7">
        <v>138</v>
      </c>
    </row>
    <row r="451" spans="1:5" x14ac:dyDescent="0.35">
      <c r="E451" s="7">
        <v>140</v>
      </c>
    </row>
    <row r="452" spans="1:5" x14ac:dyDescent="0.35">
      <c r="E452" s="7">
        <v>140</v>
      </c>
    </row>
    <row r="453" spans="1:5" x14ac:dyDescent="0.35">
      <c r="E453" s="7">
        <v>140</v>
      </c>
    </row>
    <row r="454" spans="1:5" x14ac:dyDescent="0.35">
      <c r="E454" s="7">
        <v>140</v>
      </c>
    </row>
    <row r="455" spans="1:5" x14ac:dyDescent="0.35">
      <c r="E455" s="7">
        <v>141</v>
      </c>
    </row>
    <row r="456" spans="1:5" x14ac:dyDescent="0.35">
      <c r="E456" s="7">
        <v>141</v>
      </c>
    </row>
    <row r="457" spans="1:5" x14ac:dyDescent="0.35">
      <c r="E457" s="7">
        <v>141</v>
      </c>
    </row>
    <row r="458" spans="1:5" x14ac:dyDescent="0.35">
      <c r="E458" s="7">
        <v>141</v>
      </c>
    </row>
    <row r="459" spans="1:5" x14ac:dyDescent="0.35">
      <c r="E459" s="7">
        <v>141</v>
      </c>
    </row>
    <row r="460" spans="1:5" x14ac:dyDescent="0.35">
      <c r="E460" s="7">
        <v>145</v>
      </c>
    </row>
    <row r="461" spans="1:5" x14ac:dyDescent="0.35">
      <c r="E461" s="7">
        <v>148</v>
      </c>
    </row>
    <row r="463" spans="1:5" x14ac:dyDescent="0.35">
      <c r="A463" s="6">
        <v>14</v>
      </c>
      <c r="C463" t="s">
        <v>95</v>
      </c>
    </row>
    <row r="464" spans="1:5" x14ac:dyDescent="0.35">
      <c r="C464"/>
    </row>
    <row r="465" spans="3:14" x14ac:dyDescent="0.35">
      <c r="C465" t="s">
        <v>9</v>
      </c>
    </row>
    <row r="466" spans="3:14" x14ac:dyDescent="0.35">
      <c r="C466" t="s">
        <v>96</v>
      </c>
    </row>
    <row r="467" spans="3:14" ht="15" thickBot="1" x14ac:dyDescent="0.4"/>
    <row r="468" spans="3:14" x14ac:dyDescent="0.35">
      <c r="C468" s="7" t="s">
        <v>97</v>
      </c>
      <c r="D468" s="7" t="s">
        <v>98</v>
      </c>
      <c r="E468" s="7" t="s">
        <v>99</v>
      </c>
      <c r="G468" s="14" t="s">
        <v>97</v>
      </c>
      <c r="H468" s="14"/>
      <c r="J468" s="14" t="s">
        <v>98</v>
      </c>
      <c r="K468" s="14"/>
      <c r="M468" s="14" t="s">
        <v>99</v>
      </c>
      <c r="N468" s="14"/>
    </row>
    <row r="469" spans="3:14" x14ac:dyDescent="0.35">
      <c r="C469" s="7">
        <v>35</v>
      </c>
      <c r="D469" s="7">
        <v>28</v>
      </c>
      <c r="E469" s="7">
        <v>37</v>
      </c>
      <c r="G469"/>
      <c r="H469"/>
      <c r="J469"/>
      <c r="K469"/>
      <c r="M469"/>
      <c r="N469"/>
    </row>
    <row r="470" spans="3:14" x14ac:dyDescent="0.35">
      <c r="C470" s="7">
        <v>37</v>
      </c>
      <c r="D470" s="7">
        <v>29</v>
      </c>
      <c r="E470" s="7">
        <v>38</v>
      </c>
      <c r="G470" t="s">
        <v>4</v>
      </c>
      <c r="H470">
        <v>40.4</v>
      </c>
      <c r="J470" t="s">
        <v>4</v>
      </c>
      <c r="K470">
        <v>32.5</v>
      </c>
      <c r="M470" t="s">
        <v>4</v>
      </c>
      <c r="N470">
        <v>41</v>
      </c>
    </row>
    <row r="471" spans="3:14" x14ac:dyDescent="0.35">
      <c r="C471" s="7">
        <v>38</v>
      </c>
      <c r="D471" s="7">
        <v>30</v>
      </c>
      <c r="E471" s="7">
        <v>39</v>
      </c>
      <c r="G471" t="s">
        <v>30</v>
      </c>
      <c r="H471">
        <v>1.013245610238044</v>
      </c>
      <c r="J471" t="s">
        <v>30</v>
      </c>
      <c r="K471">
        <v>0.9574271077563381</v>
      </c>
      <c r="M471" t="s">
        <v>30</v>
      </c>
      <c r="N471">
        <v>0.81649658092772592</v>
      </c>
    </row>
    <row r="472" spans="3:14" x14ac:dyDescent="0.35">
      <c r="C472" s="7">
        <v>39</v>
      </c>
      <c r="D472" s="7">
        <v>31</v>
      </c>
      <c r="E472" s="7">
        <v>40</v>
      </c>
      <c r="G472" t="s">
        <v>5</v>
      </c>
      <c r="H472">
        <v>40.5</v>
      </c>
      <c r="J472" t="s">
        <v>5</v>
      </c>
      <c r="K472">
        <v>32.5</v>
      </c>
      <c r="M472" t="s">
        <v>5</v>
      </c>
      <c r="N472">
        <v>41</v>
      </c>
    </row>
    <row r="473" spans="3:14" x14ac:dyDescent="0.35">
      <c r="C473" s="7">
        <v>40</v>
      </c>
      <c r="D473" s="7">
        <v>32</v>
      </c>
      <c r="E473" s="7">
        <v>41</v>
      </c>
      <c r="G473" t="s">
        <v>6</v>
      </c>
      <c r="H473" t="e">
        <v>#N/A</v>
      </c>
      <c r="J473" t="s">
        <v>6</v>
      </c>
      <c r="K473" t="e">
        <v>#N/A</v>
      </c>
      <c r="M473" t="s">
        <v>6</v>
      </c>
      <c r="N473">
        <v>41</v>
      </c>
    </row>
    <row r="474" spans="3:14" x14ac:dyDescent="0.35">
      <c r="C474" s="7">
        <v>41</v>
      </c>
      <c r="D474" s="7">
        <v>33</v>
      </c>
      <c r="E474" s="7">
        <v>41</v>
      </c>
      <c r="G474" t="s">
        <v>29</v>
      </c>
      <c r="H474">
        <v>3.2041639575194441</v>
      </c>
      <c r="J474" t="s">
        <v>29</v>
      </c>
      <c r="K474">
        <v>3.0276503540974917</v>
      </c>
      <c r="M474" t="s">
        <v>29</v>
      </c>
      <c r="N474">
        <v>2.5819888974716112</v>
      </c>
    </row>
    <row r="475" spans="3:14" x14ac:dyDescent="0.35">
      <c r="C475" s="7">
        <v>42</v>
      </c>
      <c r="D475" s="7">
        <v>34</v>
      </c>
      <c r="E475" s="7">
        <v>42</v>
      </c>
      <c r="G475" t="s">
        <v>31</v>
      </c>
      <c r="H475">
        <v>10.266666666666666</v>
      </c>
      <c r="J475" t="s">
        <v>31</v>
      </c>
      <c r="K475">
        <v>9.1666666666666661</v>
      </c>
      <c r="M475" t="s">
        <v>31</v>
      </c>
      <c r="N475">
        <v>6.666666666666667</v>
      </c>
    </row>
    <row r="476" spans="3:14" x14ac:dyDescent="0.35">
      <c r="C476" s="7">
        <v>43</v>
      </c>
      <c r="D476" s="7">
        <v>35</v>
      </c>
      <c r="E476" s="7">
        <v>43</v>
      </c>
      <c r="G476" t="s">
        <v>32</v>
      </c>
      <c r="H476">
        <v>-0.84183673469387843</v>
      </c>
      <c r="J476" t="s">
        <v>32</v>
      </c>
      <c r="K476">
        <v>-1.2000000000000002</v>
      </c>
      <c r="M476" t="s">
        <v>32</v>
      </c>
      <c r="N476">
        <v>-0.86249999999999938</v>
      </c>
    </row>
    <row r="477" spans="3:14" x14ac:dyDescent="0.35">
      <c r="C477" s="7">
        <v>44</v>
      </c>
      <c r="D477" s="7">
        <v>36</v>
      </c>
      <c r="E477" s="7">
        <v>44</v>
      </c>
      <c r="G477" t="s">
        <v>33</v>
      </c>
      <c r="H477">
        <v>-0.20063178769254239</v>
      </c>
      <c r="J477" t="s">
        <v>33</v>
      </c>
      <c r="K477">
        <v>0</v>
      </c>
      <c r="M477" t="s">
        <v>33</v>
      </c>
      <c r="N477">
        <v>0</v>
      </c>
    </row>
    <row r="478" spans="3:14" x14ac:dyDescent="0.35">
      <c r="C478" s="7">
        <v>45</v>
      </c>
      <c r="D478" s="7">
        <v>37</v>
      </c>
      <c r="E478" s="7">
        <v>45</v>
      </c>
      <c r="G478" t="s">
        <v>28</v>
      </c>
      <c r="H478">
        <v>10</v>
      </c>
      <c r="J478" t="s">
        <v>28</v>
      </c>
      <c r="K478">
        <v>9</v>
      </c>
      <c r="M478" t="s">
        <v>28</v>
      </c>
      <c r="N478">
        <v>8</v>
      </c>
    </row>
    <row r="479" spans="3:14" x14ac:dyDescent="0.35">
      <c r="G479" t="s">
        <v>34</v>
      </c>
      <c r="H479">
        <v>35</v>
      </c>
      <c r="J479" t="s">
        <v>34</v>
      </c>
      <c r="K479">
        <v>28</v>
      </c>
      <c r="M479" t="s">
        <v>34</v>
      </c>
      <c r="N479">
        <v>37</v>
      </c>
    </row>
    <row r="480" spans="3:14" x14ac:dyDescent="0.35">
      <c r="G480" t="s">
        <v>35</v>
      </c>
      <c r="H480">
        <v>45</v>
      </c>
      <c r="J480" t="s">
        <v>35</v>
      </c>
      <c r="K480">
        <v>37</v>
      </c>
      <c r="M480" t="s">
        <v>35</v>
      </c>
      <c r="N480">
        <v>45</v>
      </c>
    </row>
    <row r="481" spans="7:14" x14ac:dyDescent="0.35">
      <c r="G481" t="s">
        <v>36</v>
      </c>
      <c r="H481">
        <v>404</v>
      </c>
      <c r="J481" t="s">
        <v>36</v>
      </c>
      <c r="K481">
        <v>325</v>
      </c>
      <c r="M481" t="s">
        <v>36</v>
      </c>
      <c r="N481">
        <v>410</v>
      </c>
    </row>
    <row r="482" spans="7:14" ht="15" thickBot="1" x14ac:dyDescent="0.4">
      <c r="G482" s="3" t="s">
        <v>37</v>
      </c>
      <c r="H482" s="3">
        <v>10</v>
      </c>
      <c r="J482" s="3" t="s">
        <v>37</v>
      </c>
      <c r="K482" s="3">
        <v>10</v>
      </c>
      <c r="M482" s="3" t="s">
        <v>37</v>
      </c>
      <c r="N482" s="3">
        <v>10</v>
      </c>
    </row>
    <row r="501" spans="3:27" ht="15" thickBot="1" x14ac:dyDescent="0.4"/>
    <row r="502" spans="3:27" x14ac:dyDescent="0.35">
      <c r="C502" s="4" t="s">
        <v>59</v>
      </c>
      <c r="D502" s="4" t="s">
        <v>61</v>
      </c>
      <c r="F502"/>
      <c r="G502"/>
      <c r="M502" s="4" t="s">
        <v>59</v>
      </c>
      <c r="N502" s="4" t="s">
        <v>61</v>
      </c>
      <c r="Z502" s="4" t="s">
        <v>59</v>
      </c>
      <c r="AA502" s="4" t="s">
        <v>61</v>
      </c>
    </row>
    <row r="503" spans="3:27" x14ac:dyDescent="0.35">
      <c r="C503">
        <v>35</v>
      </c>
      <c r="D503">
        <v>1</v>
      </c>
      <c r="F503"/>
      <c r="G503"/>
      <c r="M503">
        <v>29</v>
      </c>
      <c r="N503">
        <v>2</v>
      </c>
      <c r="Z503">
        <v>38</v>
      </c>
      <c r="AA503">
        <v>2</v>
      </c>
    </row>
    <row r="504" spans="3:27" x14ac:dyDescent="0.35">
      <c r="C504">
        <v>37</v>
      </c>
      <c r="D504">
        <v>1</v>
      </c>
      <c r="F504"/>
      <c r="G504"/>
      <c r="M504">
        <v>30</v>
      </c>
      <c r="N504">
        <v>1</v>
      </c>
      <c r="Z504">
        <v>39</v>
      </c>
      <c r="AA504">
        <v>1</v>
      </c>
    </row>
    <row r="505" spans="3:27" x14ac:dyDescent="0.35">
      <c r="C505">
        <v>38</v>
      </c>
      <c r="D505">
        <v>1</v>
      </c>
      <c r="F505"/>
      <c r="G505"/>
      <c r="M505">
        <v>31</v>
      </c>
      <c r="N505">
        <v>1</v>
      </c>
      <c r="Z505">
        <v>40</v>
      </c>
      <c r="AA505">
        <v>1</v>
      </c>
    </row>
    <row r="506" spans="3:27" x14ac:dyDescent="0.35">
      <c r="C506">
        <v>39</v>
      </c>
      <c r="D506">
        <v>1</v>
      </c>
      <c r="F506"/>
      <c r="G506"/>
      <c r="M506">
        <v>32</v>
      </c>
      <c r="N506">
        <v>1</v>
      </c>
      <c r="Z506">
        <v>41</v>
      </c>
      <c r="AA506">
        <v>2</v>
      </c>
    </row>
    <row r="507" spans="3:27" x14ac:dyDescent="0.35">
      <c r="C507">
        <v>40</v>
      </c>
      <c r="D507">
        <v>1</v>
      </c>
      <c r="F507"/>
      <c r="G507"/>
      <c r="M507">
        <v>33</v>
      </c>
      <c r="N507">
        <v>1</v>
      </c>
      <c r="Z507">
        <v>42</v>
      </c>
      <c r="AA507">
        <v>1</v>
      </c>
    </row>
    <row r="508" spans="3:27" x14ac:dyDescent="0.35">
      <c r="C508">
        <v>41</v>
      </c>
      <c r="D508">
        <v>1</v>
      </c>
      <c r="F508"/>
      <c r="G508"/>
      <c r="M508">
        <v>34</v>
      </c>
      <c r="N508">
        <v>1</v>
      </c>
      <c r="Z508">
        <v>43</v>
      </c>
      <c r="AA508">
        <v>1</v>
      </c>
    </row>
    <row r="509" spans="3:27" x14ac:dyDescent="0.35">
      <c r="C509">
        <v>42</v>
      </c>
      <c r="D509">
        <v>1</v>
      </c>
      <c r="F509"/>
      <c r="G509"/>
      <c r="M509">
        <v>35</v>
      </c>
      <c r="N509">
        <v>1</v>
      </c>
      <c r="Z509">
        <v>44</v>
      </c>
      <c r="AA509">
        <v>1</v>
      </c>
    </row>
    <row r="510" spans="3:27" x14ac:dyDescent="0.35">
      <c r="C510">
        <v>43</v>
      </c>
      <c r="D510">
        <v>1</v>
      </c>
      <c r="F510"/>
      <c r="G510"/>
      <c r="M510">
        <v>36</v>
      </c>
      <c r="N510">
        <v>1</v>
      </c>
      <c r="Z510">
        <v>45</v>
      </c>
      <c r="AA510">
        <v>1</v>
      </c>
    </row>
    <row r="511" spans="3:27" ht="15" thickBot="1" x14ac:dyDescent="0.4">
      <c r="C511">
        <v>44</v>
      </c>
      <c r="D511">
        <v>1</v>
      </c>
      <c r="F511"/>
      <c r="G511"/>
      <c r="M511">
        <v>37</v>
      </c>
      <c r="N511">
        <v>1</v>
      </c>
      <c r="Z511" s="3" t="s">
        <v>60</v>
      </c>
      <c r="AA511" s="3">
        <v>0</v>
      </c>
    </row>
    <row r="512" spans="3:27" ht="15" thickBot="1" x14ac:dyDescent="0.4">
      <c r="C512">
        <v>45</v>
      </c>
      <c r="D512">
        <v>1</v>
      </c>
      <c r="F512"/>
      <c r="G512"/>
      <c r="M512" s="3" t="s">
        <v>60</v>
      </c>
      <c r="N512" s="3">
        <v>0</v>
      </c>
    </row>
    <row r="513" spans="3:7" ht="15" thickBot="1" x14ac:dyDescent="0.4">
      <c r="C513" s="3" t="s">
        <v>60</v>
      </c>
      <c r="D513" s="3">
        <v>0</v>
      </c>
      <c r="F513"/>
      <c r="G513"/>
    </row>
    <row r="514" spans="3:7" x14ac:dyDescent="0.35">
      <c r="F514"/>
      <c r="G514"/>
    </row>
    <row r="515" spans="3:7" x14ac:dyDescent="0.35">
      <c r="F515"/>
      <c r="G515"/>
    </row>
    <row r="516" spans="3:7" x14ac:dyDescent="0.35">
      <c r="F516"/>
      <c r="G516"/>
    </row>
    <row r="517" spans="3:7" x14ac:dyDescent="0.35">
      <c r="F517"/>
      <c r="G517"/>
    </row>
    <row r="518" spans="3:7" x14ac:dyDescent="0.35">
      <c r="F518"/>
      <c r="G518"/>
    </row>
    <row r="519" spans="3:7" x14ac:dyDescent="0.35">
      <c r="F519"/>
      <c r="G519"/>
    </row>
    <row r="520" spans="3:7" x14ac:dyDescent="0.35">
      <c r="F520"/>
      <c r="G520"/>
    </row>
    <row r="521" spans="3:7" x14ac:dyDescent="0.35">
      <c r="F521"/>
      <c r="G521"/>
    </row>
    <row r="522" spans="3:7" x14ac:dyDescent="0.35">
      <c r="F522"/>
      <c r="G522"/>
    </row>
    <row r="523" spans="3:7" x14ac:dyDescent="0.35">
      <c r="F523"/>
      <c r="G523"/>
    </row>
    <row r="524" spans="3:7" x14ac:dyDescent="0.35">
      <c r="F524"/>
      <c r="G524"/>
    </row>
  </sheetData>
  <sortState xmlns:xlrd2="http://schemas.microsoft.com/office/spreadsheetml/2017/richdata2" ref="G405:G428">
    <sortCondition ref="G405"/>
  </sortState>
  <mergeCells count="6">
    <mergeCell ref="M468:N468"/>
    <mergeCell ref="E116:F116"/>
    <mergeCell ref="C1:E1"/>
    <mergeCell ref="E9:F9"/>
    <mergeCell ref="G468:H468"/>
    <mergeCell ref="J468:K468"/>
  </mergeCells>
  <phoneticPr fontId="5" type="noConversion"/>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1C57-BE83-4B54-9F55-311B53BD7B97}">
  <dimension ref="A1:XEX487"/>
  <sheetViews>
    <sheetView topLeftCell="A53" zoomScale="112" workbookViewId="0">
      <selection activeCell="C1" sqref="C1:G1"/>
    </sheetView>
  </sheetViews>
  <sheetFormatPr defaultRowHeight="14.5" x14ac:dyDescent="0.35"/>
  <cols>
    <col min="1" max="1" width="3.36328125" style="6" customWidth="1"/>
    <col min="2" max="2" width="3.54296875" customWidth="1"/>
    <col min="6" max="6" width="8.81640625" bestFit="1" customWidth="1"/>
    <col min="7" max="7" width="12.453125" bestFit="1" customWidth="1"/>
    <col min="8" max="8" width="13.1796875" bestFit="1" customWidth="1"/>
  </cols>
  <sheetData>
    <row r="1" spans="1:7" ht="18.5" x14ac:dyDescent="0.45">
      <c r="C1" s="13" t="s">
        <v>103</v>
      </c>
      <c r="D1" s="13"/>
      <c r="E1" s="13"/>
      <c r="F1" s="13"/>
      <c r="G1" s="13"/>
    </row>
    <row r="3" spans="1:7" x14ac:dyDescent="0.35">
      <c r="A3" s="6">
        <v>1</v>
      </c>
      <c r="C3" t="s">
        <v>100</v>
      </c>
    </row>
    <row r="5" spans="1:7" x14ac:dyDescent="0.35">
      <c r="C5" t="s">
        <v>81</v>
      </c>
    </row>
    <row r="6" spans="1:7" x14ac:dyDescent="0.35">
      <c r="C6" t="s">
        <v>101</v>
      </c>
    </row>
    <row r="8" spans="1:7" x14ac:dyDescent="0.35">
      <c r="C8" t="s">
        <v>102</v>
      </c>
      <c r="D8" s="7">
        <v>-2.5</v>
      </c>
      <c r="F8" t="s">
        <v>32</v>
      </c>
      <c r="G8">
        <f>KURT(D8:D57)</f>
        <v>-1.3042496425917371</v>
      </c>
    </row>
    <row r="9" spans="1:7" x14ac:dyDescent="0.35">
      <c r="D9" s="7">
        <v>-2.1</v>
      </c>
      <c r="F9" t="s">
        <v>33</v>
      </c>
      <c r="G9">
        <f>SKEW(D8:D57)</f>
        <v>5.4546017084340086E-2</v>
      </c>
    </row>
    <row r="10" spans="1:7" x14ac:dyDescent="0.35">
      <c r="D10" s="7">
        <v>-2</v>
      </c>
    </row>
    <row r="11" spans="1:7" x14ac:dyDescent="0.35">
      <c r="D11" s="7">
        <v>-1.9</v>
      </c>
    </row>
    <row r="12" spans="1:7" x14ac:dyDescent="0.35">
      <c r="D12" s="7">
        <v>-1.8</v>
      </c>
    </row>
    <row r="13" spans="1:7" x14ac:dyDescent="0.35">
      <c r="D13" s="7">
        <v>-1.7</v>
      </c>
    </row>
    <row r="14" spans="1:7" x14ac:dyDescent="0.35">
      <c r="D14" s="7">
        <v>-1.6</v>
      </c>
    </row>
    <row r="15" spans="1:7" x14ac:dyDescent="0.35">
      <c r="D15" s="7">
        <v>-1.5</v>
      </c>
    </row>
    <row r="16" spans="1:7" x14ac:dyDescent="0.35">
      <c r="D16" s="7">
        <v>-1.4</v>
      </c>
    </row>
    <row r="17" spans="4:4" x14ac:dyDescent="0.35">
      <c r="D17" s="7">
        <v>-1.4</v>
      </c>
    </row>
    <row r="18" spans="4:4" x14ac:dyDescent="0.35">
      <c r="D18" s="7">
        <v>-1.3</v>
      </c>
    </row>
    <row r="19" spans="4:4" x14ac:dyDescent="0.35">
      <c r="D19" s="7">
        <v>-1.2</v>
      </c>
    </row>
    <row r="20" spans="4:4" x14ac:dyDescent="0.35">
      <c r="D20" s="7">
        <v>-1.1000000000000001</v>
      </c>
    </row>
    <row r="21" spans="4:4" x14ac:dyDescent="0.35">
      <c r="D21" s="7">
        <v>-1</v>
      </c>
    </row>
    <row r="22" spans="4:4" x14ac:dyDescent="0.35">
      <c r="D22" s="7">
        <v>-0.9</v>
      </c>
    </row>
    <row r="23" spans="4:4" x14ac:dyDescent="0.35">
      <c r="D23" s="7">
        <v>-0.9</v>
      </c>
    </row>
    <row r="24" spans="4:4" x14ac:dyDescent="0.35">
      <c r="D24" s="7">
        <v>-0.8</v>
      </c>
    </row>
    <row r="25" spans="4:4" x14ac:dyDescent="0.35">
      <c r="D25" s="7">
        <v>-0.7</v>
      </c>
    </row>
    <row r="26" spans="4:4" x14ac:dyDescent="0.35">
      <c r="D26" s="7">
        <v>-0.6</v>
      </c>
    </row>
    <row r="27" spans="4:4" x14ac:dyDescent="0.35">
      <c r="D27" s="7">
        <v>-0.5</v>
      </c>
    </row>
    <row r="28" spans="4:4" x14ac:dyDescent="0.35">
      <c r="D28" s="7">
        <v>-0.4</v>
      </c>
    </row>
    <row r="29" spans="4:4" x14ac:dyDescent="0.35">
      <c r="D29" s="7">
        <v>-0.3</v>
      </c>
    </row>
    <row r="30" spans="4:4" x14ac:dyDescent="0.35">
      <c r="D30" s="7">
        <v>-0.3</v>
      </c>
    </row>
    <row r="31" spans="4:4" x14ac:dyDescent="0.35">
      <c r="D31" s="7">
        <v>-0.2</v>
      </c>
    </row>
    <row r="32" spans="4:4" x14ac:dyDescent="0.35">
      <c r="D32" s="7">
        <v>-0.1</v>
      </c>
    </row>
    <row r="33" spans="4:4" x14ac:dyDescent="0.35">
      <c r="D33" s="7">
        <v>0.3</v>
      </c>
    </row>
    <row r="34" spans="4:4" x14ac:dyDescent="0.35">
      <c r="D34" s="7">
        <v>0.5</v>
      </c>
    </row>
    <row r="35" spans="4:4" x14ac:dyDescent="0.35">
      <c r="D35" s="7">
        <v>0.6</v>
      </c>
    </row>
    <row r="36" spans="4:4" x14ac:dyDescent="0.35">
      <c r="D36" s="7">
        <v>0.7</v>
      </c>
    </row>
    <row r="37" spans="4:4" x14ac:dyDescent="0.35">
      <c r="D37" s="7">
        <v>0.8</v>
      </c>
    </row>
    <row r="38" spans="4:4" x14ac:dyDescent="0.35">
      <c r="D38" s="7">
        <v>0.9</v>
      </c>
    </row>
    <row r="39" spans="4:4" x14ac:dyDescent="0.35">
      <c r="D39" s="7">
        <v>1.1000000000000001</v>
      </c>
    </row>
    <row r="40" spans="4:4" x14ac:dyDescent="0.35">
      <c r="D40" s="7">
        <v>1.1000000000000001</v>
      </c>
    </row>
    <row r="41" spans="4:4" x14ac:dyDescent="0.35">
      <c r="D41" s="7">
        <v>1.2</v>
      </c>
    </row>
    <row r="42" spans="4:4" x14ac:dyDescent="0.35">
      <c r="D42" s="7">
        <v>1.3</v>
      </c>
    </row>
    <row r="43" spans="4:4" x14ac:dyDescent="0.35">
      <c r="D43" s="7">
        <v>1.4</v>
      </c>
    </row>
    <row r="44" spans="4:4" x14ac:dyDescent="0.35">
      <c r="D44" s="7">
        <v>1.5</v>
      </c>
    </row>
    <row r="45" spans="4:4" x14ac:dyDescent="0.35">
      <c r="D45" s="7">
        <v>1.6</v>
      </c>
    </row>
    <row r="46" spans="4:4" x14ac:dyDescent="0.35">
      <c r="D46" s="7">
        <v>1.7</v>
      </c>
    </row>
    <row r="47" spans="4:4" x14ac:dyDescent="0.35">
      <c r="D47" s="7">
        <v>1.8</v>
      </c>
    </row>
    <row r="48" spans="4:4" x14ac:dyDescent="0.35">
      <c r="D48" s="7">
        <v>1.9</v>
      </c>
    </row>
    <row r="49" spans="1:5" x14ac:dyDescent="0.35">
      <c r="D49" s="7">
        <v>2</v>
      </c>
    </row>
    <row r="50" spans="1:5" x14ac:dyDescent="0.35">
      <c r="D50" s="7">
        <v>2.1</v>
      </c>
    </row>
    <row r="51" spans="1:5" x14ac:dyDescent="0.35">
      <c r="D51" s="7">
        <v>2.2000000000000002</v>
      </c>
    </row>
    <row r="52" spans="1:5" x14ac:dyDescent="0.35">
      <c r="D52" s="7">
        <v>2.2999999999999998</v>
      </c>
    </row>
    <row r="53" spans="1:5" x14ac:dyDescent="0.35">
      <c r="D53" s="7">
        <v>2.4</v>
      </c>
    </row>
    <row r="54" spans="1:5" x14ac:dyDescent="0.35">
      <c r="D54" s="7">
        <v>2.5</v>
      </c>
    </row>
    <row r="55" spans="1:5" x14ac:dyDescent="0.35">
      <c r="D55" s="7">
        <v>2.6</v>
      </c>
    </row>
    <row r="56" spans="1:5" x14ac:dyDescent="0.35">
      <c r="D56" s="7">
        <v>2.7</v>
      </c>
    </row>
    <row r="57" spans="1:5" x14ac:dyDescent="0.35">
      <c r="D57" s="7">
        <v>2.8</v>
      </c>
    </row>
    <row r="58" spans="1:5" x14ac:dyDescent="0.35">
      <c r="D58" s="7"/>
    </row>
    <row r="59" spans="1:5" x14ac:dyDescent="0.35">
      <c r="C59" t="s">
        <v>215</v>
      </c>
      <c r="D59" s="7"/>
      <c r="E59" t="s">
        <v>250</v>
      </c>
    </row>
    <row r="61" spans="1:5" x14ac:dyDescent="0.35">
      <c r="A61" s="6">
        <v>2</v>
      </c>
      <c r="C61" t="s">
        <v>105</v>
      </c>
    </row>
    <row r="63" spans="1:5" x14ac:dyDescent="0.35">
      <c r="C63" t="s">
        <v>9</v>
      </c>
    </row>
    <row r="64" spans="1:5" x14ac:dyDescent="0.35">
      <c r="C64" t="s">
        <v>106</v>
      </c>
    </row>
    <row r="66" spans="3:7" x14ac:dyDescent="0.35">
      <c r="C66" t="s">
        <v>107</v>
      </c>
      <c r="D66" s="7">
        <v>2.5</v>
      </c>
    </row>
    <row r="67" spans="3:7" x14ac:dyDescent="0.35">
      <c r="D67" s="7">
        <v>4.8</v>
      </c>
    </row>
    <row r="68" spans="3:7" x14ac:dyDescent="0.35">
      <c r="D68" s="7">
        <v>3.2</v>
      </c>
      <c r="F68" s="7" t="s">
        <v>32</v>
      </c>
      <c r="G68" s="7">
        <f>KURT(D66:D161)</f>
        <v>-0.93120912452529181</v>
      </c>
    </row>
    <row r="69" spans="3:7" x14ac:dyDescent="0.35">
      <c r="D69" s="7">
        <v>2.1</v>
      </c>
      <c r="F69" s="7" t="s">
        <v>33</v>
      </c>
      <c r="G69" s="7">
        <f>SKEW(D66:D161)</f>
        <v>0.22402536454542335</v>
      </c>
    </row>
    <row r="70" spans="3:7" x14ac:dyDescent="0.35">
      <c r="D70" s="7">
        <v>4.5</v>
      </c>
    </row>
    <row r="71" spans="3:7" x14ac:dyDescent="0.35">
      <c r="D71" s="7">
        <v>2.9</v>
      </c>
    </row>
    <row r="72" spans="3:7" x14ac:dyDescent="0.35">
      <c r="D72" s="7">
        <v>2.2999999999999998</v>
      </c>
    </row>
    <row r="73" spans="3:7" x14ac:dyDescent="0.35">
      <c r="D73" s="7">
        <v>3.1</v>
      </c>
    </row>
    <row r="74" spans="3:7" x14ac:dyDescent="0.35">
      <c r="D74" s="7">
        <v>4.2</v>
      </c>
    </row>
    <row r="75" spans="3:7" x14ac:dyDescent="0.35">
      <c r="D75" s="7">
        <v>3.9</v>
      </c>
    </row>
    <row r="76" spans="3:7" x14ac:dyDescent="0.35">
      <c r="D76" s="7">
        <v>2.8</v>
      </c>
    </row>
    <row r="77" spans="3:7" x14ac:dyDescent="0.35">
      <c r="D77" s="7">
        <v>4.0999999999999996</v>
      </c>
    </row>
    <row r="78" spans="3:7" x14ac:dyDescent="0.35">
      <c r="D78" s="7">
        <v>2.6</v>
      </c>
    </row>
    <row r="79" spans="3:7" x14ac:dyDescent="0.35">
      <c r="D79" s="7">
        <v>2.4</v>
      </c>
    </row>
    <row r="80" spans="3:7" x14ac:dyDescent="0.35">
      <c r="D80" s="7">
        <v>4.7</v>
      </c>
    </row>
    <row r="81" spans="4:4" x14ac:dyDescent="0.35">
      <c r="D81" s="7">
        <v>3.3</v>
      </c>
    </row>
    <row r="82" spans="4:4" x14ac:dyDescent="0.35">
      <c r="D82" s="7">
        <v>2.7</v>
      </c>
    </row>
    <row r="83" spans="4:4" x14ac:dyDescent="0.35">
      <c r="D83" s="7">
        <v>3</v>
      </c>
    </row>
    <row r="84" spans="4:4" x14ac:dyDescent="0.35">
      <c r="D84" s="7">
        <v>4.3</v>
      </c>
    </row>
    <row r="85" spans="4:4" x14ac:dyDescent="0.35">
      <c r="D85" s="7">
        <v>3.7</v>
      </c>
    </row>
    <row r="86" spans="4:4" x14ac:dyDescent="0.35">
      <c r="D86" s="7">
        <v>2.2000000000000002</v>
      </c>
    </row>
    <row r="87" spans="4:4" x14ac:dyDescent="0.35">
      <c r="D87" s="7">
        <v>3.6</v>
      </c>
    </row>
    <row r="88" spans="4:4" x14ac:dyDescent="0.35">
      <c r="D88" s="7">
        <v>4</v>
      </c>
    </row>
    <row r="89" spans="4:4" x14ac:dyDescent="0.35">
      <c r="D89" s="7">
        <v>2.7</v>
      </c>
    </row>
    <row r="90" spans="4:4" x14ac:dyDescent="0.35">
      <c r="D90" s="7">
        <v>3.8</v>
      </c>
    </row>
    <row r="91" spans="4:4" x14ac:dyDescent="0.35">
      <c r="D91" s="7">
        <v>3.5</v>
      </c>
    </row>
    <row r="92" spans="4:4" x14ac:dyDescent="0.35">
      <c r="D92" s="7">
        <v>3.2</v>
      </c>
    </row>
    <row r="93" spans="4:4" x14ac:dyDescent="0.35">
      <c r="D93" s="7">
        <v>4.4000000000000004</v>
      </c>
    </row>
    <row r="94" spans="4:4" x14ac:dyDescent="0.35">
      <c r="D94" s="7">
        <v>2</v>
      </c>
    </row>
    <row r="95" spans="4:4" x14ac:dyDescent="0.35">
      <c r="D95" s="7">
        <v>3.4</v>
      </c>
    </row>
    <row r="96" spans="4:4" x14ac:dyDescent="0.35">
      <c r="D96" s="7">
        <v>3.1</v>
      </c>
    </row>
    <row r="97" spans="4:4" x14ac:dyDescent="0.35">
      <c r="D97" s="7">
        <v>2.9</v>
      </c>
    </row>
    <row r="98" spans="4:4" x14ac:dyDescent="0.35">
      <c r="D98" s="7">
        <v>4.5999999999999996</v>
      </c>
    </row>
    <row r="99" spans="4:4" x14ac:dyDescent="0.35">
      <c r="D99" s="7">
        <v>3.3</v>
      </c>
    </row>
    <row r="100" spans="4:4" x14ac:dyDescent="0.35">
      <c r="D100" s="7">
        <v>2.5</v>
      </c>
    </row>
    <row r="101" spans="4:4" x14ac:dyDescent="0.35">
      <c r="D101" s="7">
        <v>4.9000000000000004</v>
      </c>
    </row>
    <row r="102" spans="4:4" x14ac:dyDescent="0.35">
      <c r="D102" s="7">
        <v>2.8</v>
      </c>
    </row>
    <row r="103" spans="4:4" x14ac:dyDescent="0.35">
      <c r="D103" s="7">
        <v>3</v>
      </c>
    </row>
    <row r="104" spans="4:4" x14ac:dyDescent="0.35">
      <c r="D104" s="7">
        <v>4.2</v>
      </c>
    </row>
    <row r="105" spans="4:4" x14ac:dyDescent="0.35">
      <c r="D105" s="7">
        <v>3.9</v>
      </c>
    </row>
    <row r="106" spans="4:4" x14ac:dyDescent="0.35">
      <c r="D106" s="7">
        <v>2.8</v>
      </c>
    </row>
    <row r="107" spans="4:4" x14ac:dyDescent="0.35">
      <c r="D107" s="7">
        <v>4.0999999999999996</v>
      </c>
    </row>
    <row r="108" spans="4:4" x14ac:dyDescent="0.35">
      <c r="D108" s="7">
        <v>2.6</v>
      </c>
    </row>
    <row r="109" spans="4:4" x14ac:dyDescent="0.35">
      <c r="D109" s="7">
        <v>2.4</v>
      </c>
    </row>
    <row r="110" spans="4:4" x14ac:dyDescent="0.35">
      <c r="D110" s="7">
        <v>4.7</v>
      </c>
    </row>
    <row r="111" spans="4:4" x14ac:dyDescent="0.35">
      <c r="D111" s="7">
        <v>3.3</v>
      </c>
    </row>
    <row r="112" spans="4:4" x14ac:dyDescent="0.35">
      <c r="D112" s="7">
        <v>2.7</v>
      </c>
    </row>
    <row r="113" spans="4:4" x14ac:dyDescent="0.35">
      <c r="D113" s="7">
        <v>3</v>
      </c>
    </row>
    <row r="114" spans="4:4" x14ac:dyDescent="0.35">
      <c r="D114" s="7">
        <v>4.3</v>
      </c>
    </row>
    <row r="115" spans="4:4" x14ac:dyDescent="0.35">
      <c r="D115" s="7">
        <v>3.7</v>
      </c>
    </row>
    <row r="116" spans="4:4" x14ac:dyDescent="0.35">
      <c r="D116" s="7">
        <v>2.2000000000000002</v>
      </c>
    </row>
    <row r="117" spans="4:4" x14ac:dyDescent="0.35">
      <c r="D117" s="7">
        <v>3.6</v>
      </c>
    </row>
    <row r="118" spans="4:4" x14ac:dyDescent="0.35">
      <c r="D118" s="7">
        <v>4</v>
      </c>
    </row>
    <row r="119" spans="4:4" x14ac:dyDescent="0.35">
      <c r="D119" s="7">
        <v>2.7</v>
      </c>
    </row>
    <row r="120" spans="4:4" x14ac:dyDescent="0.35">
      <c r="D120" s="7">
        <v>3.8</v>
      </c>
    </row>
    <row r="121" spans="4:4" x14ac:dyDescent="0.35">
      <c r="D121" s="7">
        <v>3.5</v>
      </c>
    </row>
    <row r="122" spans="4:4" x14ac:dyDescent="0.35">
      <c r="D122" s="7">
        <v>3.2</v>
      </c>
    </row>
    <row r="123" spans="4:4" x14ac:dyDescent="0.35">
      <c r="D123" s="7">
        <v>4.4000000000000004</v>
      </c>
    </row>
    <row r="124" spans="4:4" x14ac:dyDescent="0.35">
      <c r="D124" s="7">
        <v>2</v>
      </c>
    </row>
    <row r="125" spans="4:4" x14ac:dyDescent="0.35">
      <c r="D125" s="7">
        <v>3.4</v>
      </c>
    </row>
    <row r="126" spans="4:4" x14ac:dyDescent="0.35">
      <c r="D126" s="7">
        <v>3.1</v>
      </c>
    </row>
    <row r="127" spans="4:4" x14ac:dyDescent="0.35">
      <c r="D127" s="7">
        <v>2.9</v>
      </c>
    </row>
    <row r="128" spans="4:4" x14ac:dyDescent="0.35">
      <c r="D128" s="7">
        <v>4.5999999999999996</v>
      </c>
    </row>
    <row r="129" spans="4:4" x14ac:dyDescent="0.35">
      <c r="D129" s="7">
        <v>3.3</v>
      </c>
    </row>
    <row r="130" spans="4:4" x14ac:dyDescent="0.35">
      <c r="D130" s="7">
        <v>2.5</v>
      </c>
    </row>
    <row r="131" spans="4:4" x14ac:dyDescent="0.35">
      <c r="D131" s="7">
        <v>4.9000000000000004</v>
      </c>
    </row>
    <row r="132" spans="4:4" x14ac:dyDescent="0.35">
      <c r="D132" s="7">
        <v>2.8</v>
      </c>
    </row>
    <row r="133" spans="4:4" x14ac:dyDescent="0.35">
      <c r="D133" s="7">
        <v>3</v>
      </c>
    </row>
    <row r="134" spans="4:4" x14ac:dyDescent="0.35">
      <c r="D134" s="7">
        <v>4.2</v>
      </c>
    </row>
    <row r="135" spans="4:4" x14ac:dyDescent="0.35">
      <c r="D135" s="7">
        <v>3.9</v>
      </c>
    </row>
    <row r="136" spans="4:4" x14ac:dyDescent="0.35">
      <c r="D136" s="7">
        <v>2.8</v>
      </c>
    </row>
    <row r="137" spans="4:4" x14ac:dyDescent="0.35">
      <c r="D137" s="7">
        <v>4.0999999999999996</v>
      </c>
    </row>
    <row r="138" spans="4:4" x14ac:dyDescent="0.35">
      <c r="D138" s="7">
        <v>2.6</v>
      </c>
    </row>
    <row r="139" spans="4:4" x14ac:dyDescent="0.35">
      <c r="D139" s="7">
        <v>2.4</v>
      </c>
    </row>
    <row r="140" spans="4:4" x14ac:dyDescent="0.35">
      <c r="D140" s="7">
        <v>4.7</v>
      </c>
    </row>
    <row r="141" spans="4:4" x14ac:dyDescent="0.35">
      <c r="D141" s="7">
        <v>3.3</v>
      </c>
    </row>
    <row r="142" spans="4:4" x14ac:dyDescent="0.35">
      <c r="D142" s="7">
        <v>2.7</v>
      </c>
    </row>
    <row r="143" spans="4:4" x14ac:dyDescent="0.35">
      <c r="D143" s="7">
        <v>3</v>
      </c>
    </row>
    <row r="144" spans="4:4" x14ac:dyDescent="0.35">
      <c r="D144" s="7">
        <v>4.3</v>
      </c>
    </row>
    <row r="145" spans="4:4" x14ac:dyDescent="0.35">
      <c r="D145" s="7">
        <v>3.7</v>
      </c>
    </row>
    <row r="146" spans="4:4" x14ac:dyDescent="0.35">
      <c r="D146" s="7">
        <v>2.2000000000000002</v>
      </c>
    </row>
    <row r="147" spans="4:4" x14ac:dyDescent="0.35">
      <c r="D147" s="7">
        <v>3.6</v>
      </c>
    </row>
    <row r="148" spans="4:4" x14ac:dyDescent="0.35">
      <c r="D148" s="7">
        <v>4</v>
      </c>
    </row>
    <row r="149" spans="4:4" x14ac:dyDescent="0.35">
      <c r="D149" s="7">
        <v>2.7</v>
      </c>
    </row>
    <row r="150" spans="4:4" x14ac:dyDescent="0.35">
      <c r="D150" s="7">
        <v>3.8</v>
      </c>
    </row>
    <row r="151" spans="4:4" x14ac:dyDescent="0.35">
      <c r="D151" s="7">
        <v>3.5</v>
      </c>
    </row>
    <row r="152" spans="4:4" x14ac:dyDescent="0.35">
      <c r="D152" s="7">
        <v>3.2</v>
      </c>
    </row>
    <row r="153" spans="4:4" x14ac:dyDescent="0.35">
      <c r="D153" s="7">
        <v>4.4000000000000004</v>
      </c>
    </row>
    <row r="154" spans="4:4" x14ac:dyDescent="0.35">
      <c r="D154" s="7">
        <v>2</v>
      </c>
    </row>
    <row r="155" spans="4:4" x14ac:dyDescent="0.35">
      <c r="D155" s="7">
        <v>3.4</v>
      </c>
    </row>
    <row r="156" spans="4:4" x14ac:dyDescent="0.35">
      <c r="D156" s="7">
        <v>3.1</v>
      </c>
    </row>
    <row r="157" spans="4:4" x14ac:dyDescent="0.35">
      <c r="D157" s="7">
        <v>2.9</v>
      </c>
    </row>
    <row r="158" spans="4:4" x14ac:dyDescent="0.35">
      <c r="D158" s="7">
        <v>4.5999999999999996</v>
      </c>
    </row>
    <row r="159" spans="4:4" x14ac:dyDescent="0.35">
      <c r="D159" s="7">
        <v>3.3</v>
      </c>
    </row>
    <row r="160" spans="4:4" x14ac:dyDescent="0.35">
      <c r="D160" s="7">
        <v>2.5</v>
      </c>
    </row>
    <row r="161" spans="1:1018 1026:2042 2050:3066 3074:4090 4098:5114 5122:6138 6146:7162 7170:8186 8194:9210 9218:10234 10242:11258 11266:12282 12290:13306 13314:14330 14338:15354 15362:16378" x14ac:dyDescent="0.35">
      <c r="D161" s="7">
        <v>4.9000000000000004</v>
      </c>
    </row>
    <row r="162" spans="1:1018 1026:2042 2050:3066 3074:4090 4098:5114 5122:6138 6146:7162 7170:8186 8194:9210 9218:10234 10242:11258 11266:12282 12290:13306 13314:14330 14338:15354 15362:16378" x14ac:dyDescent="0.35">
      <c r="D162" s="7"/>
    </row>
    <row r="163" spans="1:1018 1026:2042 2050:3066 3074:4090 4098:5114 5122:6138 6146:7162 7170:8186 8194:9210 9218:10234 10242:11258 11266:12282 12290:13306 13314:14330 14338:15354 15362:16378" x14ac:dyDescent="0.35">
      <c r="A163"/>
      <c r="B163" s="7"/>
      <c r="C163" t="s">
        <v>215</v>
      </c>
      <c r="D163" s="7"/>
      <c r="E163" t="s">
        <v>251</v>
      </c>
      <c r="R163" s="7"/>
      <c r="Z163" s="7"/>
      <c r="AH163" s="7"/>
      <c r="AP163" s="7"/>
      <c r="AX163" s="7"/>
      <c r="BF163" s="7"/>
      <c r="BN163" s="7"/>
      <c r="BV163" s="7"/>
      <c r="CD163" s="7"/>
      <c r="CL163" s="7"/>
      <c r="CT163" s="7"/>
      <c r="DB163" s="7"/>
      <c r="DJ163" s="7"/>
      <c r="DR163" s="7"/>
      <c r="DZ163" s="7"/>
      <c r="EH163" s="7"/>
      <c r="EP163" s="7"/>
      <c r="EX163" s="7"/>
      <c r="FF163" s="7"/>
      <c r="FN163" s="7"/>
      <c r="FV163" s="7"/>
      <c r="GD163" s="7"/>
      <c r="GL163" s="7"/>
      <c r="GT163" s="7"/>
      <c r="HB163" s="7"/>
      <c r="HJ163" s="7"/>
      <c r="HR163" s="7"/>
      <c r="HZ163" s="7"/>
      <c r="IH163" s="7"/>
      <c r="IP163" s="7"/>
      <c r="IX163" s="7"/>
      <c r="JF163" s="7"/>
      <c r="JN163" s="7"/>
      <c r="JV163" s="7"/>
      <c r="KD163" s="7"/>
      <c r="KL163" s="7"/>
      <c r="KT163" s="7"/>
      <c r="LB163" s="7"/>
      <c r="LJ163" s="7"/>
      <c r="LR163" s="7"/>
      <c r="LZ163" s="7"/>
      <c r="MH163" s="7"/>
      <c r="MP163" s="7"/>
      <c r="MX163" s="7"/>
      <c r="NF163" s="7"/>
      <c r="NN163" s="7"/>
      <c r="NV163" s="7"/>
      <c r="OD163" s="7"/>
      <c r="OL163" s="7"/>
      <c r="OT163" s="7"/>
      <c r="PB163" s="7"/>
      <c r="PJ163" s="7"/>
      <c r="PR163" s="7"/>
      <c r="PZ163" s="7"/>
      <c r="QH163" s="7"/>
      <c r="QP163" s="7"/>
      <c r="QX163" s="7"/>
      <c r="RF163" s="7"/>
      <c r="RN163" s="7"/>
      <c r="RV163" s="7"/>
      <c r="SD163" s="7"/>
      <c r="SL163" s="7"/>
      <c r="ST163" s="7"/>
      <c r="TB163" s="7"/>
      <c r="TJ163" s="7"/>
      <c r="TR163" s="7"/>
      <c r="TZ163" s="7"/>
      <c r="UH163" s="7"/>
      <c r="UP163" s="7"/>
      <c r="UX163" s="7"/>
      <c r="VF163" s="7"/>
      <c r="VN163" s="7"/>
      <c r="VV163" s="7"/>
      <c r="WD163" s="7"/>
      <c r="WL163" s="7"/>
      <c r="WT163" s="7"/>
      <c r="XB163" s="7"/>
      <c r="XJ163" s="7"/>
      <c r="XR163" s="7"/>
      <c r="XZ163" s="7"/>
      <c r="YH163" s="7"/>
      <c r="YP163" s="7"/>
      <c r="YX163" s="7"/>
      <c r="ZF163" s="7"/>
      <c r="ZN163" s="7"/>
      <c r="ZV163" s="7"/>
      <c r="AAD163" s="7"/>
      <c r="AAL163" s="7"/>
      <c r="AAT163" s="7"/>
      <c r="ABB163" s="7"/>
      <c r="ABJ163" s="7"/>
      <c r="ABR163" s="7"/>
      <c r="ABZ163" s="7"/>
      <c r="ACH163" s="7"/>
      <c r="ACP163" s="7"/>
      <c r="ACX163" s="7"/>
      <c r="ADF163" s="7"/>
      <c r="ADN163" s="7"/>
      <c r="ADV163" s="7"/>
      <c r="AED163" s="7"/>
      <c r="AEL163" s="7"/>
      <c r="AET163" s="7"/>
      <c r="AFB163" s="7"/>
      <c r="AFJ163" s="7"/>
      <c r="AFR163" s="7"/>
      <c r="AFZ163" s="7"/>
      <c r="AGH163" s="7"/>
      <c r="AGP163" s="7"/>
      <c r="AGX163" s="7"/>
      <c r="AHF163" s="7"/>
      <c r="AHN163" s="7"/>
      <c r="AHV163" s="7"/>
      <c r="AID163" s="7"/>
      <c r="AIL163" s="7"/>
      <c r="AIT163" s="7"/>
      <c r="AJB163" s="7"/>
      <c r="AJJ163" s="7"/>
      <c r="AJR163" s="7"/>
      <c r="AJZ163" s="7"/>
      <c r="AKH163" s="7"/>
      <c r="AKP163" s="7"/>
      <c r="AKX163" s="7"/>
      <c r="ALF163" s="7"/>
      <c r="ALN163" s="7"/>
      <c r="ALV163" s="7"/>
      <c r="AMD163" s="7"/>
      <c r="AML163" s="7"/>
      <c r="AMT163" s="7"/>
      <c r="ANB163" s="7"/>
      <c r="ANJ163" s="7"/>
      <c r="ANR163" s="7"/>
      <c r="ANZ163" s="7"/>
      <c r="AOH163" s="7"/>
      <c r="AOP163" s="7"/>
      <c r="AOX163" s="7"/>
      <c r="APF163" s="7"/>
      <c r="APN163" s="7"/>
      <c r="APV163" s="7"/>
      <c r="AQD163" s="7"/>
      <c r="AQL163" s="7"/>
      <c r="AQT163" s="7"/>
      <c r="ARB163" s="7"/>
      <c r="ARJ163" s="7"/>
      <c r="ARR163" s="7"/>
      <c r="ARZ163" s="7"/>
      <c r="ASH163" s="7"/>
      <c r="ASP163" s="7"/>
      <c r="ASX163" s="7"/>
      <c r="ATF163" s="7"/>
      <c r="ATN163" s="7"/>
      <c r="ATV163" s="7"/>
      <c r="AUD163" s="7"/>
      <c r="AUL163" s="7"/>
      <c r="AUT163" s="7"/>
      <c r="AVB163" s="7"/>
      <c r="AVJ163" s="7"/>
      <c r="AVR163" s="7"/>
      <c r="AVZ163" s="7"/>
      <c r="AWH163" s="7"/>
      <c r="AWP163" s="7"/>
      <c r="AWX163" s="7"/>
      <c r="AXF163" s="7"/>
      <c r="AXN163" s="7"/>
      <c r="AXV163" s="7"/>
      <c r="AYD163" s="7"/>
      <c r="AYL163" s="7"/>
      <c r="AYT163" s="7"/>
      <c r="AZB163" s="7"/>
      <c r="AZJ163" s="7"/>
      <c r="AZR163" s="7"/>
      <c r="AZZ163" s="7"/>
      <c r="BAH163" s="7"/>
      <c r="BAP163" s="7"/>
      <c r="BAX163" s="7"/>
      <c r="BBF163" s="7"/>
      <c r="BBN163" s="7"/>
      <c r="BBV163" s="7"/>
      <c r="BCD163" s="7"/>
      <c r="BCL163" s="7"/>
      <c r="BCT163" s="7"/>
      <c r="BDB163" s="7"/>
      <c r="BDJ163" s="7"/>
      <c r="BDR163" s="7"/>
      <c r="BDZ163" s="7"/>
      <c r="BEH163" s="7"/>
      <c r="BEP163" s="7"/>
      <c r="BEX163" s="7"/>
      <c r="BFF163" s="7"/>
      <c r="BFN163" s="7"/>
      <c r="BFV163" s="7"/>
      <c r="BGD163" s="7"/>
      <c r="BGL163" s="7"/>
      <c r="BGT163" s="7"/>
      <c r="BHB163" s="7"/>
      <c r="BHJ163" s="7"/>
      <c r="BHR163" s="7"/>
      <c r="BHZ163" s="7"/>
      <c r="BIH163" s="7"/>
      <c r="BIP163" s="7"/>
      <c r="BIX163" s="7"/>
      <c r="BJF163" s="7"/>
      <c r="BJN163" s="7"/>
      <c r="BJV163" s="7"/>
      <c r="BKD163" s="7"/>
      <c r="BKL163" s="7"/>
      <c r="BKT163" s="7"/>
      <c r="BLB163" s="7"/>
      <c r="BLJ163" s="7"/>
      <c r="BLR163" s="7"/>
      <c r="BLZ163" s="7"/>
      <c r="BMH163" s="7"/>
      <c r="BMP163" s="7"/>
      <c r="BMX163" s="7"/>
      <c r="BNF163" s="7"/>
      <c r="BNN163" s="7"/>
      <c r="BNV163" s="7"/>
      <c r="BOD163" s="7"/>
      <c r="BOL163" s="7"/>
      <c r="BOT163" s="7"/>
      <c r="BPB163" s="7"/>
      <c r="BPJ163" s="7"/>
      <c r="BPR163" s="7"/>
      <c r="BPZ163" s="7"/>
      <c r="BQH163" s="7"/>
      <c r="BQP163" s="7"/>
      <c r="BQX163" s="7"/>
      <c r="BRF163" s="7"/>
      <c r="BRN163" s="7"/>
      <c r="BRV163" s="7"/>
      <c r="BSD163" s="7"/>
      <c r="BSL163" s="7"/>
      <c r="BST163" s="7"/>
      <c r="BTB163" s="7"/>
      <c r="BTJ163" s="7"/>
      <c r="BTR163" s="7"/>
      <c r="BTZ163" s="7"/>
      <c r="BUH163" s="7"/>
      <c r="BUP163" s="7"/>
      <c r="BUX163" s="7"/>
      <c r="BVF163" s="7"/>
      <c r="BVN163" s="7"/>
      <c r="BVV163" s="7"/>
      <c r="BWD163" s="7"/>
      <c r="BWL163" s="7"/>
      <c r="BWT163" s="7"/>
      <c r="BXB163" s="7"/>
      <c r="BXJ163" s="7"/>
      <c r="BXR163" s="7"/>
      <c r="BXZ163" s="7"/>
      <c r="BYH163" s="7"/>
      <c r="BYP163" s="7"/>
      <c r="BYX163" s="7"/>
      <c r="BZF163" s="7"/>
      <c r="BZN163" s="7"/>
      <c r="BZV163" s="7"/>
      <c r="CAD163" s="7"/>
      <c r="CAL163" s="7"/>
      <c r="CAT163" s="7"/>
      <c r="CBB163" s="7"/>
      <c r="CBJ163" s="7"/>
      <c r="CBR163" s="7"/>
      <c r="CBZ163" s="7"/>
      <c r="CCH163" s="7"/>
      <c r="CCP163" s="7"/>
      <c r="CCX163" s="7"/>
      <c r="CDF163" s="7"/>
      <c r="CDN163" s="7"/>
      <c r="CDV163" s="7"/>
      <c r="CED163" s="7"/>
      <c r="CEL163" s="7"/>
      <c r="CET163" s="7"/>
      <c r="CFB163" s="7"/>
      <c r="CFJ163" s="7"/>
      <c r="CFR163" s="7"/>
      <c r="CFZ163" s="7"/>
      <c r="CGH163" s="7"/>
      <c r="CGP163" s="7"/>
      <c r="CGX163" s="7"/>
      <c r="CHF163" s="7"/>
      <c r="CHN163" s="7"/>
      <c r="CHV163" s="7"/>
      <c r="CID163" s="7"/>
      <c r="CIL163" s="7"/>
      <c r="CIT163" s="7"/>
      <c r="CJB163" s="7"/>
      <c r="CJJ163" s="7"/>
      <c r="CJR163" s="7"/>
      <c r="CJZ163" s="7"/>
      <c r="CKH163" s="7"/>
      <c r="CKP163" s="7"/>
      <c r="CKX163" s="7"/>
      <c r="CLF163" s="7"/>
      <c r="CLN163" s="7"/>
      <c r="CLV163" s="7"/>
      <c r="CMD163" s="7"/>
      <c r="CML163" s="7"/>
      <c r="CMT163" s="7"/>
      <c r="CNB163" s="7"/>
      <c r="CNJ163" s="7"/>
      <c r="CNR163" s="7"/>
      <c r="CNZ163" s="7"/>
      <c r="COH163" s="7"/>
      <c r="COP163" s="7"/>
      <c r="COX163" s="7"/>
      <c r="CPF163" s="7"/>
      <c r="CPN163" s="7"/>
      <c r="CPV163" s="7"/>
      <c r="CQD163" s="7"/>
      <c r="CQL163" s="7"/>
      <c r="CQT163" s="7"/>
      <c r="CRB163" s="7"/>
      <c r="CRJ163" s="7"/>
      <c r="CRR163" s="7"/>
      <c r="CRZ163" s="7"/>
      <c r="CSH163" s="7"/>
      <c r="CSP163" s="7"/>
      <c r="CSX163" s="7"/>
      <c r="CTF163" s="7"/>
      <c r="CTN163" s="7"/>
      <c r="CTV163" s="7"/>
      <c r="CUD163" s="7"/>
      <c r="CUL163" s="7"/>
      <c r="CUT163" s="7"/>
      <c r="CVB163" s="7"/>
      <c r="CVJ163" s="7"/>
      <c r="CVR163" s="7"/>
      <c r="CVZ163" s="7"/>
      <c r="CWH163" s="7"/>
      <c r="CWP163" s="7"/>
      <c r="CWX163" s="7"/>
      <c r="CXF163" s="7"/>
      <c r="CXN163" s="7"/>
      <c r="CXV163" s="7"/>
      <c r="CYD163" s="7"/>
      <c r="CYL163" s="7"/>
      <c r="CYT163" s="7"/>
      <c r="CZB163" s="7"/>
      <c r="CZJ163" s="7"/>
      <c r="CZR163" s="7"/>
      <c r="CZZ163" s="7"/>
      <c r="DAH163" s="7"/>
      <c r="DAP163" s="7"/>
      <c r="DAX163" s="7"/>
      <c r="DBF163" s="7"/>
      <c r="DBN163" s="7"/>
      <c r="DBV163" s="7"/>
      <c r="DCD163" s="7"/>
      <c r="DCL163" s="7"/>
      <c r="DCT163" s="7"/>
      <c r="DDB163" s="7"/>
      <c r="DDJ163" s="7"/>
      <c r="DDR163" s="7"/>
      <c r="DDZ163" s="7"/>
      <c r="DEH163" s="7"/>
      <c r="DEP163" s="7"/>
      <c r="DEX163" s="7"/>
      <c r="DFF163" s="7"/>
      <c r="DFN163" s="7"/>
      <c r="DFV163" s="7"/>
      <c r="DGD163" s="7"/>
      <c r="DGL163" s="7"/>
      <c r="DGT163" s="7"/>
      <c r="DHB163" s="7"/>
      <c r="DHJ163" s="7"/>
      <c r="DHR163" s="7"/>
      <c r="DHZ163" s="7"/>
      <c r="DIH163" s="7"/>
      <c r="DIP163" s="7"/>
      <c r="DIX163" s="7"/>
      <c r="DJF163" s="7"/>
      <c r="DJN163" s="7"/>
      <c r="DJV163" s="7"/>
      <c r="DKD163" s="7"/>
      <c r="DKL163" s="7"/>
      <c r="DKT163" s="7"/>
      <c r="DLB163" s="7"/>
      <c r="DLJ163" s="7"/>
      <c r="DLR163" s="7"/>
      <c r="DLZ163" s="7"/>
      <c r="DMH163" s="7"/>
      <c r="DMP163" s="7"/>
      <c r="DMX163" s="7"/>
      <c r="DNF163" s="7"/>
      <c r="DNN163" s="7"/>
      <c r="DNV163" s="7"/>
      <c r="DOD163" s="7"/>
      <c r="DOL163" s="7"/>
      <c r="DOT163" s="7"/>
      <c r="DPB163" s="7"/>
      <c r="DPJ163" s="7"/>
      <c r="DPR163" s="7"/>
      <c r="DPZ163" s="7"/>
      <c r="DQH163" s="7"/>
      <c r="DQP163" s="7"/>
      <c r="DQX163" s="7"/>
      <c r="DRF163" s="7"/>
      <c r="DRN163" s="7"/>
      <c r="DRV163" s="7"/>
      <c r="DSD163" s="7"/>
      <c r="DSL163" s="7"/>
      <c r="DST163" s="7"/>
      <c r="DTB163" s="7"/>
      <c r="DTJ163" s="7"/>
      <c r="DTR163" s="7"/>
      <c r="DTZ163" s="7"/>
      <c r="DUH163" s="7"/>
      <c r="DUP163" s="7"/>
      <c r="DUX163" s="7"/>
      <c r="DVF163" s="7"/>
      <c r="DVN163" s="7"/>
      <c r="DVV163" s="7"/>
      <c r="DWD163" s="7"/>
      <c r="DWL163" s="7"/>
      <c r="DWT163" s="7"/>
      <c r="DXB163" s="7"/>
      <c r="DXJ163" s="7"/>
      <c r="DXR163" s="7"/>
      <c r="DXZ163" s="7"/>
      <c r="DYH163" s="7"/>
      <c r="DYP163" s="7"/>
      <c r="DYX163" s="7"/>
      <c r="DZF163" s="7"/>
      <c r="DZN163" s="7"/>
      <c r="DZV163" s="7"/>
      <c r="EAD163" s="7"/>
      <c r="EAL163" s="7"/>
      <c r="EAT163" s="7"/>
      <c r="EBB163" s="7"/>
      <c r="EBJ163" s="7"/>
      <c r="EBR163" s="7"/>
      <c r="EBZ163" s="7"/>
      <c r="ECH163" s="7"/>
      <c r="ECP163" s="7"/>
      <c r="ECX163" s="7"/>
      <c r="EDF163" s="7"/>
      <c r="EDN163" s="7"/>
      <c r="EDV163" s="7"/>
      <c r="EED163" s="7"/>
      <c r="EEL163" s="7"/>
      <c r="EET163" s="7"/>
      <c r="EFB163" s="7"/>
      <c r="EFJ163" s="7"/>
      <c r="EFR163" s="7"/>
      <c r="EFZ163" s="7"/>
      <c r="EGH163" s="7"/>
      <c r="EGP163" s="7"/>
      <c r="EGX163" s="7"/>
      <c r="EHF163" s="7"/>
      <c r="EHN163" s="7"/>
      <c r="EHV163" s="7"/>
      <c r="EID163" s="7"/>
      <c r="EIL163" s="7"/>
      <c r="EIT163" s="7"/>
      <c r="EJB163" s="7"/>
      <c r="EJJ163" s="7"/>
      <c r="EJR163" s="7"/>
      <c r="EJZ163" s="7"/>
      <c r="EKH163" s="7"/>
      <c r="EKP163" s="7"/>
      <c r="EKX163" s="7"/>
      <c r="ELF163" s="7"/>
      <c r="ELN163" s="7"/>
      <c r="ELV163" s="7"/>
      <c r="EMD163" s="7"/>
      <c r="EML163" s="7"/>
      <c r="EMT163" s="7"/>
      <c r="ENB163" s="7"/>
      <c r="ENJ163" s="7"/>
      <c r="ENR163" s="7"/>
      <c r="ENZ163" s="7"/>
      <c r="EOH163" s="7"/>
      <c r="EOP163" s="7"/>
      <c r="EOX163" s="7"/>
      <c r="EPF163" s="7"/>
      <c r="EPN163" s="7"/>
      <c r="EPV163" s="7"/>
      <c r="EQD163" s="7"/>
      <c r="EQL163" s="7"/>
      <c r="EQT163" s="7"/>
      <c r="ERB163" s="7"/>
      <c r="ERJ163" s="7"/>
      <c r="ERR163" s="7"/>
      <c r="ERZ163" s="7"/>
      <c r="ESH163" s="7"/>
      <c r="ESP163" s="7"/>
      <c r="ESX163" s="7"/>
      <c r="ETF163" s="7"/>
      <c r="ETN163" s="7"/>
      <c r="ETV163" s="7"/>
      <c r="EUD163" s="7"/>
      <c r="EUL163" s="7"/>
      <c r="EUT163" s="7"/>
      <c r="EVB163" s="7"/>
      <c r="EVJ163" s="7"/>
      <c r="EVR163" s="7"/>
      <c r="EVZ163" s="7"/>
      <c r="EWH163" s="7"/>
      <c r="EWP163" s="7"/>
      <c r="EWX163" s="7"/>
      <c r="EXF163" s="7"/>
      <c r="EXN163" s="7"/>
      <c r="EXV163" s="7"/>
      <c r="EYD163" s="7"/>
      <c r="EYL163" s="7"/>
      <c r="EYT163" s="7"/>
      <c r="EZB163" s="7"/>
      <c r="EZJ163" s="7"/>
      <c r="EZR163" s="7"/>
      <c r="EZZ163" s="7"/>
      <c r="FAH163" s="7"/>
      <c r="FAP163" s="7"/>
      <c r="FAX163" s="7"/>
      <c r="FBF163" s="7"/>
      <c r="FBN163" s="7"/>
      <c r="FBV163" s="7"/>
      <c r="FCD163" s="7"/>
      <c r="FCL163" s="7"/>
      <c r="FCT163" s="7"/>
      <c r="FDB163" s="7"/>
      <c r="FDJ163" s="7"/>
      <c r="FDR163" s="7"/>
      <c r="FDZ163" s="7"/>
      <c r="FEH163" s="7"/>
      <c r="FEP163" s="7"/>
      <c r="FEX163" s="7"/>
      <c r="FFF163" s="7"/>
      <c r="FFN163" s="7"/>
      <c r="FFV163" s="7"/>
      <c r="FGD163" s="7"/>
      <c r="FGL163" s="7"/>
      <c r="FGT163" s="7"/>
      <c r="FHB163" s="7"/>
      <c r="FHJ163" s="7"/>
      <c r="FHR163" s="7"/>
      <c r="FHZ163" s="7"/>
      <c r="FIH163" s="7"/>
      <c r="FIP163" s="7"/>
      <c r="FIX163" s="7"/>
      <c r="FJF163" s="7"/>
      <c r="FJN163" s="7"/>
      <c r="FJV163" s="7"/>
      <c r="FKD163" s="7"/>
      <c r="FKL163" s="7"/>
      <c r="FKT163" s="7"/>
      <c r="FLB163" s="7"/>
      <c r="FLJ163" s="7"/>
      <c r="FLR163" s="7"/>
      <c r="FLZ163" s="7"/>
      <c r="FMH163" s="7"/>
      <c r="FMP163" s="7"/>
      <c r="FMX163" s="7"/>
      <c r="FNF163" s="7"/>
      <c r="FNN163" s="7"/>
      <c r="FNV163" s="7"/>
      <c r="FOD163" s="7"/>
      <c r="FOL163" s="7"/>
      <c r="FOT163" s="7"/>
      <c r="FPB163" s="7"/>
      <c r="FPJ163" s="7"/>
      <c r="FPR163" s="7"/>
      <c r="FPZ163" s="7"/>
      <c r="FQH163" s="7"/>
      <c r="FQP163" s="7"/>
      <c r="FQX163" s="7"/>
      <c r="FRF163" s="7"/>
      <c r="FRN163" s="7"/>
      <c r="FRV163" s="7"/>
      <c r="FSD163" s="7"/>
      <c r="FSL163" s="7"/>
      <c r="FST163" s="7"/>
      <c r="FTB163" s="7"/>
      <c r="FTJ163" s="7"/>
      <c r="FTR163" s="7"/>
      <c r="FTZ163" s="7"/>
      <c r="FUH163" s="7"/>
      <c r="FUP163" s="7"/>
      <c r="FUX163" s="7"/>
      <c r="FVF163" s="7"/>
      <c r="FVN163" s="7"/>
      <c r="FVV163" s="7"/>
      <c r="FWD163" s="7"/>
      <c r="FWL163" s="7"/>
      <c r="FWT163" s="7"/>
      <c r="FXB163" s="7"/>
      <c r="FXJ163" s="7"/>
      <c r="FXR163" s="7"/>
      <c r="FXZ163" s="7"/>
      <c r="FYH163" s="7"/>
      <c r="FYP163" s="7"/>
      <c r="FYX163" s="7"/>
      <c r="FZF163" s="7"/>
      <c r="FZN163" s="7"/>
      <c r="FZV163" s="7"/>
      <c r="GAD163" s="7"/>
      <c r="GAL163" s="7"/>
      <c r="GAT163" s="7"/>
      <c r="GBB163" s="7"/>
      <c r="GBJ163" s="7"/>
      <c r="GBR163" s="7"/>
      <c r="GBZ163" s="7"/>
      <c r="GCH163" s="7"/>
      <c r="GCP163" s="7"/>
      <c r="GCX163" s="7"/>
      <c r="GDF163" s="7"/>
      <c r="GDN163" s="7"/>
      <c r="GDV163" s="7"/>
      <c r="GED163" s="7"/>
      <c r="GEL163" s="7"/>
      <c r="GET163" s="7"/>
      <c r="GFB163" s="7"/>
      <c r="GFJ163" s="7"/>
      <c r="GFR163" s="7"/>
      <c r="GFZ163" s="7"/>
      <c r="GGH163" s="7"/>
      <c r="GGP163" s="7"/>
      <c r="GGX163" s="7"/>
      <c r="GHF163" s="7"/>
      <c r="GHN163" s="7"/>
      <c r="GHV163" s="7"/>
      <c r="GID163" s="7"/>
      <c r="GIL163" s="7"/>
      <c r="GIT163" s="7"/>
      <c r="GJB163" s="7"/>
      <c r="GJJ163" s="7"/>
      <c r="GJR163" s="7"/>
      <c r="GJZ163" s="7"/>
      <c r="GKH163" s="7"/>
      <c r="GKP163" s="7"/>
      <c r="GKX163" s="7"/>
      <c r="GLF163" s="7"/>
      <c r="GLN163" s="7"/>
      <c r="GLV163" s="7"/>
      <c r="GMD163" s="7"/>
      <c r="GML163" s="7"/>
      <c r="GMT163" s="7"/>
      <c r="GNB163" s="7"/>
      <c r="GNJ163" s="7"/>
      <c r="GNR163" s="7"/>
      <c r="GNZ163" s="7"/>
      <c r="GOH163" s="7"/>
      <c r="GOP163" s="7"/>
      <c r="GOX163" s="7"/>
      <c r="GPF163" s="7"/>
      <c r="GPN163" s="7"/>
      <c r="GPV163" s="7"/>
      <c r="GQD163" s="7"/>
      <c r="GQL163" s="7"/>
      <c r="GQT163" s="7"/>
      <c r="GRB163" s="7"/>
      <c r="GRJ163" s="7"/>
      <c r="GRR163" s="7"/>
      <c r="GRZ163" s="7"/>
      <c r="GSH163" s="7"/>
      <c r="GSP163" s="7"/>
      <c r="GSX163" s="7"/>
      <c r="GTF163" s="7"/>
      <c r="GTN163" s="7"/>
      <c r="GTV163" s="7"/>
      <c r="GUD163" s="7"/>
      <c r="GUL163" s="7"/>
      <c r="GUT163" s="7"/>
      <c r="GVB163" s="7"/>
      <c r="GVJ163" s="7"/>
      <c r="GVR163" s="7"/>
      <c r="GVZ163" s="7"/>
      <c r="GWH163" s="7"/>
      <c r="GWP163" s="7"/>
      <c r="GWX163" s="7"/>
      <c r="GXF163" s="7"/>
      <c r="GXN163" s="7"/>
      <c r="GXV163" s="7"/>
      <c r="GYD163" s="7"/>
      <c r="GYL163" s="7"/>
      <c r="GYT163" s="7"/>
      <c r="GZB163" s="7"/>
      <c r="GZJ163" s="7"/>
      <c r="GZR163" s="7"/>
      <c r="GZZ163" s="7"/>
      <c r="HAH163" s="7"/>
      <c r="HAP163" s="7"/>
      <c r="HAX163" s="7"/>
      <c r="HBF163" s="7"/>
      <c r="HBN163" s="7"/>
      <c r="HBV163" s="7"/>
      <c r="HCD163" s="7"/>
      <c r="HCL163" s="7"/>
      <c r="HCT163" s="7"/>
      <c r="HDB163" s="7"/>
      <c r="HDJ163" s="7"/>
      <c r="HDR163" s="7"/>
      <c r="HDZ163" s="7"/>
      <c r="HEH163" s="7"/>
      <c r="HEP163" s="7"/>
      <c r="HEX163" s="7"/>
      <c r="HFF163" s="7"/>
      <c r="HFN163" s="7"/>
      <c r="HFV163" s="7"/>
      <c r="HGD163" s="7"/>
      <c r="HGL163" s="7"/>
      <c r="HGT163" s="7"/>
      <c r="HHB163" s="7"/>
      <c r="HHJ163" s="7"/>
      <c r="HHR163" s="7"/>
      <c r="HHZ163" s="7"/>
      <c r="HIH163" s="7"/>
      <c r="HIP163" s="7"/>
      <c r="HIX163" s="7"/>
      <c r="HJF163" s="7"/>
      <c r="HJN163" s="7"/>
      <c r="HJV163" s="7"/>
      <c r="HKD163" s="7"/>
      <c r="HKL163" s="7"/>
      <c r="HKT163" s="7"/>
      <c r="HLB163" s="7"/>
      <c r="HLJ163" s="7"/>
      <c r="HLR163" s="7"/>
      <c r="HLZ163" s="7"/>
      <c r="HMH163" s="7"/>
      <c r="HMP163" s="7"/>
      <c r="HMX163" s="7"/>
      <c r="HNF163" s="7"/>
      <c r="HNN163" s="7"/>
      <c r="HNV163" s="7"/>
      <c r="HOD163" s="7"/>
      <c r="HOL163" s="7"/>
      <c r="HOT163" s="7"/>
      <c r="HPB163" s="7"/>
      <c r="HPJ163" s="7"/>
      <c r="HPR163" s="7"/>
      <c r="HPZ163" s="7"/>
      <c r="HQH163" s="7"/>
      <c r="HQP163" s="7"/>
      <c r="HQX163" s="7"/>
      <c r="HRF163" s="7"/>
      <c r="HRN163" s="7"/>
      <c r="HRV163" s="7"/>
      <c r="HSD163" s="7"/>
      <c r="HSL163" s="7"/>
      <c r="HST163" s="7"/>
      <c r="HTB163" s="7"/>
      <c r="HTJ163" s="7"/>
      <c r="HTR163" s="7"/>
      <c r="HTZ163" s="7"/>
      <c r="HUH163" s="7"/>
      <c r="HUP163" s="7"/>
      <c r="HUX163" s="7"/>
      <c r="HVF163" s="7"/>
      <c r="HVN163" s="7"/>
      <c r="HVV163" s="7"/>
      <c r="HWD163" s="7"/>
      <c r="HWL163" s="7"/>
      <c r="HWT163" s="7"/>
      <c r="HXB163" s="7"/>
      <c r="HXJ163" s="7"/>
      <c r="HXR163" s="7"/>
      <c r="HXZ163" s="7"/>
      <c r="HYH163" s="7"/>
      <c r="HYP163" s="7"/>
      <c r="HYX163" s="7"/>
      <c r="HZF163" s="7"/>
      <c r="HZN163" s="7"/>
      <c r="HZV163" s="7"/>
      <c r="IAD163" s="7"/>
      <c r="IAL163" s="7"/>
      <c r="IAT163" s="7"/>
      <c r="IBB163" s="7"/>
      <c r="IBJ163" s="7"/>
      <c r="IBR163" s="7"/>
      <c r="IBZ163" s="7"/>
      <c r="ICH163" s="7"/>
      <c r="ICP163" s="7"/>
      <c r="ICX163" s="7"/>
      <c r="IDF163" s="7"/>
      <c r="IDN163" s="7"/>
      <c r="IDV163" s="7"/>
      <c r="IED163" s="7"/>
      <c r="IEL163" s="7"/>
      <c r="IET163" s="7"/>
      <c r="IFB163" s="7"/>
      <c r="IFJ163" s="7"/>
      <c r="IFR163" s="7"/>
      <c r="IFZ163" s="7"/>
      <c r="IGH163" s="7"/>
      <c r="IGP163" s="7"/>
      <c r="IGX163" s="7"/>
      <c r="IHF163" s="7"/>
      <c r="IHN163" s="7"/>
      <c r="IHV163" s="7"/>
      <c r="IID163" s="7"/>
      <c r="IIL163" s="7"/>
      <c r="IIT163" s="7"/>
      <c r="IJB163" s="7"/>
      <c r="IJJ163" s="7"/>
      <c r="IJR163" s="7"/>
      <c r="IJZ163" s="7"/>
      <c r="IKH163" s="7"/>
      <c r="IKP163" s="7"/>
      <c r="IKX163" s="7"/>
      <c r="ILF163" s="7"/>
      <c r="ILN163" s="7"/>
      <c r="ILV163" s="7"/>
      <c r="IMD163" s="7"/>
      <c r="IML163" s="7"/>
      <c r="IMT163" s="7"/>
      <c r="INB163" s="7"/>
      <c r="INJ163" s="7"/>
      <c r="INR163" s="7"/>
      <c r="INZ163" s="7"/>
      <c r="IOH163" s="7"/>
      <c r="IOP163" s="7"/>
      <c r="IOX163" s="7"/>
      <c r="IPF163" s="7"/>
      <c r="IPN163" s="7"/>
      <c r="IPV163" s="7"/>
      <c r="IQD163" s="7"/>
      <c r="IQL163" s="7"/>
      <c r="IQT163" s="7"/>
      <c r="IRB163" s="7"/>
      <c r="IRJ163" s="7"/>
      <c r="IRR163" s="7"/>
      <c r="IRZ163" s="7"/>
      <c r="ISH163" s="7"/>
      <c r="ISP163" s="7"/>
      <c r="ISX163" s="7"/>
      <c r="ITF163" s="7"/>
      <c r="ITN163" s="7"/>
      <c r="ITV163" s="7"/>
      <c r="IUD163" s="7"/>
      <c r="IUL163" s="7"/>
      <c r="IUT163" s="7"/>
      <c r="IVB163" s="7"/>
      <c r="IVJ163" s="7"/>
      <c r="IVR163" s="7"/>
      <c r="IVZ163" s="7"/>
      <c r="IWH163" s="7"/>
      <c r="IWP163" s="7"/>
      <c r="IWX163" s="7"/>
      <c r="IXF163" s="7"/>
      <c r="IXN163" s="7"/>
      <c r="IXV163" s="7"/>
      <c r="IYD163" s="7"/>
      <c r="IYL163" s="7"/>
      <c r="IYT163" s="7"/>
      <c r="IZB163" s="7"/>
      <c r="IZJ163" s="7"/>
      <c r="IZR163" s="7"/>
      <c r="IZZ163" s="7"/>
      <c r="JAH163" s="7"/>
      <c r="JAP163" s="7"/>
      <c r="JAX163" s="7"/>
      <c r="JBF163" s="7"/>
      <c r="JBN163" s="7"/>
      <c r="JBV163" s="7"/>
      <c r="JCD163" s="7"/>
      <c r="JCL163" s="7"/>
      <c r="JCT163" s="7"/>
      <c r="JDB163" s="7"/>
      <c r="JDJ163" s="7"/>
      <c r="JDR163" s="7"/>
      <c r="JDZ163" s="7"/>
      <c r="JEH163" s="7"/>
      <c r="JEP163" s="7"/>
      <c r="JEX163" s="7"/>
      <c r="JFF163" s="7"/>
      <c r="JFN163" s="7"/>
      <c r="JFV163" s="7"/>
      <c r="JGD163" s="7"/>
      <c r="JGL163" s="7"/>
      <c r="JGT163" s="7"/>
      <c r="JHB163" s="7"/>
      <c r="JHJ163" s="7"/>
      <c r="JHR163" s="7"/>
      <c r="JHZ163" s="7"/>
      <c r="JIH163" s="7"/>
      <c r="JIP163" s="7"/>
      <c r="JIX163" s="7"/>
      <c r="JJF163" s="7"/>
      <c r="JJN163" s="7"/>
      <c r="JJV163" s="7"/>
      <c r="JKD163" s="7"/>
      <c r="JKL163" s="7"/>
      <c r="JKT163" s="7"/>
      <c r="JLB163" s="7"/>
      <c r="JLJ163" s="7"/>
      <c r="JLR163" s="7"/>
      <c r="JLZ163" s="7"/>
      <c r="JMH163" s="7"/>
      <c r="JMP163" s="7"/>
      <c r="JMX163" s="7"/>
      <c r="JNF163" s="7"/>
      <c r="JNN163" s="7"/>
      <c r="JNV163" s="7"/>
      <c r="JOD163" s="7"/>
      <c r="JOL163" s="7"/>
      <c r="JOT163" s="7"/>
      <c r="JPB163" s="7"/>
      <c r="JPJ163" s="7"/>
      <c r="JPR163" s="7"/>
      <c r="JPZ163" s="7"/>
      <c r="JQH163" s="7"/>
      <c r="JQP163" s="7"/>
      <c r="JQX163" s="7"/>
      <c r="JRF163" s="7"/>
      <c r="JRN163" s="7"/>
      <c r="JRV163" s="7"/>
      <c r="JSD163" s="7"/>
      <c r="JSL163" s="7"/>
      <c r="JST163" s="7"/>
      <c r="JTB163" s="7"/>
      <c r="JTJ163" s="7"/>
      <c r="JTR163" s="7"/>
      <c r="JTZ163" s="7"/>
      <c r="JUH163" s="7"/>
      <c r="JUP163" s="7"/>
      <c r="JUX163" s="7"/>
      <c r="JVF163" s="7"/>
      <c r="JVN163" s="7"/>
      <c r="JVV163" s="7"/>
      <c r="JWD163" s="7"/>
      <c r="JWL163" s="7"/>
      <c r="JWT163" s="7"/>
      <c r="JXB163" s="7"/>
      <c r="JXJ163" s="7"/>
      <c r="JXR163" s="7"/>
      <c r="JXZ163" s="7"/>
      <c r="JYH163" s="7"/>
      <c r="JYP163" s="7"/>
      <c r="JYX163" s="7"/>
      <c r="JZF163" s="7"/>
      <c r="JZN163" s="7"/>
      <c r="JZV163" s="7"/>
      <c r="KAD163" s="7"/>
      <c r="KAL163" s="7"/>
      <c r="KAT163" s="7"/>
      <c r="KBB163" s="7"/>
      <c r="KBJ163" s="7"/>
      <c r="KBR163" s="7"/>
      <c r="KBZ163" s="7"/>
      <c r="KCH163" s="7"/>
      <c r="KCP163" s="7"/>
      <c r="KCX163" s="7"/>
      <c r="KDF163" s="7"/>
      <c r="KDN163" s="7"/>
      <c r="KDV163" s="7"/>
      <c r="KED163" s="7"/>
      <c r="KEL163" s="7"/>
      <c r="KET163" s="7"/>
      <c r="KFB163" s="7"/>
      <c r="KFJ163" s="7"/>
      <c r="KFR163" s="7"/>
      <c r="KFZ163" s="7"/>
      <c r="KGH163" s="7"/>
      <c r="KGP163" s="7"/>
      <c r="KGX163" s="7"/>
      <c r="KHF163" s="7"/>
      <c r="KHN163" s="7"/>
      <c r="KHV163" s="7"/>
      <c r="KID163" s="7"/>
      <c r="KIL163" s="7"/>
      <c r="KIT163" s="7"/>
      <c r="KJB163" s="7"/>
      <c r="KJJ163" s="7"/>
      <c r="KJR163" s="7"/>
      <c r="KJZ163" s="7"/>
      <c r="KKH163" s="7"/>
      <c r="KKP163" s="7"/>
      <c r="KKX163" s="7"/>
      <c r="KLF163" s="7"/>
      <c r="KLN163" s="7"/>
      <c r="KLV163" s="7"/>
      <c r="KMD163" s="7"/>
      <c r="KML163" s="7"/>
      <c r="KMT163" s="7"/>
      <c r="KNB163" s="7"/>
      <c r="KNJ163" s="7"/>
      <c r="KNR163" s="7"/>
      <c r="KNZ163" s="7"/>
      <c r="KOH163" s="7"/>
      <c r="KOP163" s="7"/>
      <c r="KOX163" s="7"/>
      <c r="KPF163" s="7"/>
      <c r="KPN163" s="7"/>
      <c r="KPV163" s="7"/>
      <c r="KQD163" s="7"/>
      <c r="KQL163" s="7"/>
      <c r="KQT163" s="7"/>
      <c r="KRB163" s="7"/>
      <c r="KRJ163" s="7"/>
      <c r="KRR163" s="7"/>
      <c r="KRZ163" s="7"/>
      <c r="KSH163" s="7"/>
      <c r="KSP163" s="7"/>
      <c r="KSX163" s="7"/>
      <c r="KTF163" s="7"/>
      <c r="KTN163" s="7"/>
      <c r="KTV163" s="7"/>
      <c r="KUD163" s="7"/>
      <c r="KUL163" s="7"/>
      <c r="KUT163" s="7"/>
      <c r="KVB163" s="7"/>
      <c r="KVJ163" s="7"/>
      <c r="KVR163" s="7"/>
      <c r="KVZ163" s="7"/>
      <c r="KWH163" s="7"/>
      <c r="KWP163" s="7"/>
      <c r="KWX163" s="7"/>
      <c r="KXF163" s="7"/>
      <c r="KXN163" s="7"/>
      <c r="KXV163" s="7"/>
      <c r="KYD163" s="7"/>
      <c r="KYL163" s="7"/>
      <c r="KYT163" s="7"/>
      <c r="KZB163" s="7"/>
      <c r="KZJ163" s="7"/>
      <c r="KZR163" s="7"/>
      <c r="KZZ163" s="7"/>
      <c r="LAH163" s="7"/>
      <c r="LAP163" s="7"/>
      <c r="LAX163" s="7"/>
      <c r="LBF163" s="7"/>
      <c r="LBN163" s="7"/>
      <c r="LBV163" s="7"/>
      <c r="LCD163" s="7"/>
      <c r="LCL163" s="7"/>
      <c r="LCT163" s="7"/>
      <c r="LDB163" s="7"/>
      <c r="LDJ163" s="7"/>
      <c r="LDR163" s="7"/>
      <c r="LDZ163" s="7"/>
      <c r="LEH163" s="7"/>
      <c r="LEP163" s="7"/>
      <c r="LEX163" s="7"/>
      <c r="LFF163" s="7"/>
      <c r="LFN163" s="7"/>
      <c r="LFV163" s="7"/>
      <c r="LGD163" s="7"/>
      <c r="LGL163" s="7"/>
      <c r="LGT163" s="7"/>
      <c r="LHB163" s="7"/>
      <c r="LHJ163" s="7"/>
      <c r="LHR163" s="7"/>
      <c r="LHZ163" s="7"/>
      <c r="LIH163" s="7"/>
      <c r="LIP163" s="7"/>
      <c r="LIX163" s="7"/>
      <c r="LJF163" s="7"/>
      <c r="LJN163" s="7"/>
      <c r="LJV163" s="7"/>
      <c r="LKD163" s="7"/>
      <c r="LKL163" s="7"/>
      <c r="LKT163" s="7"/>
      <c r="LLB163" s="7"/>
      <c r="LLJ163" s="7"/>
      <c r="LLR163" s="7"/>
      <c r="LLZ163" s="7"/>
      <c r="LMH163" s="7"/>
      <c r="LMP163" s="7"/>
      <c r="LMX163" s="7"/>
      <c r="LNF163" s="7"/>
      <c r="LNN163" s="7"/>
      <c r="LNV163" s="7"/>
      <c r="LOD163" s="7"/>
      <c r="LOL163" s="7"/>
      <c r="LOT163" s="7"/>
      <c r="LPB163" s="7"/>
      <c r="LPJ163" s="7"/>
      <c r="LPR163" s="7"/>
      <c r="LPZ163" s="7"/>
      <c r="LQH163" s="7"/>
      <c r="LQP163" s="7"/>
      <c r="LQX163" s="7"/>
      <c r="LRF163" s="7"/>
      <c r="LRN163" s="7"/>
      <c r="LRV163" s="7"/>
      <c r="LSD163" s="7"/>
      <c r="LSL163" s="7"/>
      <c r="LST163" s="7"/>
      <c r="LTB163" s="7"/>
      <c r="LTJ163" s="7"/>
      <c r="LTR163" s="7"/>
      <c r="LTZ163" s="7"/>
      <c r="LUH163" s="7"/>
      <c r="LUP163" s="7"/>
      <c r="LUX163" s="7"/>
      <c r="LVF163" s="7"/>
      <c r="LVN163" s="7"/>
      <c r="LVV163" s="7"/>
      <c r="LWD163" s="7"/>
      <c r="LWL163" s="7"/>
      <c r="LWT163" s="7"/>
      <c r="LXB163" s="7"/>
      <c r="LXJ163" s="7"/>
      <c r="LXR163" s="7"/>
      <c r="LXZ163" s="7"/>
      <c r="LYH163" s="7"/>
      <c r="LYP163" s="7"/>
      <c r="LYX163" s="7"/>
      <c r="LZF163" s="7"/>
      <c r="LZN163" s="7"/>
      <c r="LZV163" s="7"/>
      <c r="MAD163" s="7"/>
      <c r="MAL163" s="7"/>
      <c r="MAT163" s="7"/>
      <c r="MBB163" s="7"/>
      <c r="MBJ163" s="7"/>
      <c r="MBR163" s="7"/>
      <c r="MBZ163" s="7"/>
      <c r="MCH163" s="7"/>
      <c r="MCP163" s="7"/>
      <c r="MCX163" s="7"/>
      <c r="MDF163" s="7"/>
      <c r="MDN163" s="7"/>
      <c r="MDV163" s="7"/>
      <c r="MED163" s="7"/>
      <c r="MEL163" s="7"/>
      <c r="MET163" s="7"/>
      <c r="MFB163" s="7"/>
      <c r="MFJ163" s="7"/>
      <c r="MFR163" s="7"/>
      <c r="MFZ163" s="7"/>
      <c r="MGH163" s="7"/>
      <c r="MGP163" s="7"/>
      <c r="MGX163" s="7"/>
      <c r="MHF163" s="7"/>
      <c r="MHN163" s="7"/>
      <c r="MHV163" s="7"/>
      <c r="MID163" s="7"/>
      <c r="MIL163" s="7"/>
      <c r="MIT163" s="7"/>
      <c r="MJB163" s="7"/>
      <c r="MJJ163" s="7"/>
      <c r="MJR163" s="7"/>
      <c r="MJZ163" s="7"/>
      <c r="MKH163" s="7"/>
      <c r="MKP163" s="7"/>
      <c r="MKX163" s="7"/>
      <c r="MLF163" s="7"/>
      <c r="MLN163" s="7"/>
      <c r="MLV163" s="7"/>
      <c r="MMD163" s="7"/>
      <c r="MML163" s="7"/>
      <c r="MMT163" s="7"/>
      <c r="MNB163" s="7"/>
      <c r="MNJ163" s="7"/>
      <c r="MNR163" s="7"/>
      <c r="MNZ163" s="7"/>
      <c r="MOH163" s="7"/>
      <c r="MOP163" s="7"/>
      <c r="MOX163" s="7"/>
      <c r="MPF163" s="7"/>
      <c r="MPN163" s="7"/>
      <c r="MPV163" s="7"/>
      <c r="MQD163" s="7"/>
      <c r="MQL163" s="7"/>
      <c r="MQT163" s="7"/>
      <c r="MRB163" s="7"/>
      <c r="MRJ163" s="7"/>
      <c r="MRR163" s="7"/>
      <c r="MRZ163" s="7"/>
      <c r="MSH163" s="7"/>
      <c r="MSP163" s="7"/>
      <c r="MSX163" s="7"/>
      <c r="MTF163" s="7"/>
      <c r="MTN163" s="7"/>
      <c r="MTV163" s="7"/>
      <c r="MUD163" s="7"/>
      <c r="MUL163" s="7"/>
      <c r="MUT163" s="7"/>
      <c r="MVB163" s="7"/>
      <c r="MVJ163" s="7"/>
      <c r="MVR163" s="7"/>
      <c r="MVZ163" s="7"/>
      <c r="MWH163" s="7"/>
      <c r="MWP163" s="7"/>
      <c r="MWX163" s="7"/>
      <c r="MXF163" s="7"/>
      <c r="MXN163" s="7"/>
      <c r="MXV163" s="7"/>
      <c r="MYD163" s="7"/>
      <c r="MYL163" s="7"/>
      <c r="MYT163" s="7"/>
      <c r="MZB163" s="7"/>
      <c r="MZJ163" s="7"/>
      <c r="MZR163" s="7"/>
      <c r="MZZ163" s="7"/>
      <c r="NAH163" s="7"/>
      <c r="NAP163" s="7"/>
      <c r="NAX163" s="7"/>
      <c r="NBF163" s="7"/>
      <c r="NBN163" s="7"/>
      <c r="NBV163" s="7"/>
      <c r="NCD163" s="7"/>
      <c r="NCL163" s="7"/>
      <c r="NCT163" s="7"/>
      <c r="NDB163" s="7"/>
      <c r="NDJ163" s="7"/>
      <c r="NDR163" s="7"/>
      <c r="NDZ163" s="7"/>
      <c r="NEH163" s="7"/>
      <c r="NEP163" s="7"/>
      <c r="NEX163" s="7"/>
      <c r="NFF163" s="7"/>
      <c r="NFN163" s="7"/>
      <c r="NFV163" s="7"/>
      <c r="NGD163" s="7"/>
      <c r="NGL163" s="7"/>
      <c r="NGT163" s="7"/>
      <c r="NHB163" s="7"/>
      <c r="NHJ163" s="7"/>
      <c r="NHR163" s="7"/>
      <c r="NHZ163" s="7"/>
      <c r="NIH163" s="7"/>
      <c r="NIP163" s="7"/>
      <c r="NIX163" s="7"/>
      <c r="NJF163" s="7"/>
      <c r="NJN163" s="7"/>
      <c r="NJV163" s="7"/>
      <c r="NKD163" s="7"/>
      <c r="NKL163" s="7"/>
      <c r="NKT163" s="7"/>
      <c r="NLB163" s="7"/>
      <c r="NLJ163" s="7"/>
      <c r="NLR163" s="7"/>
      <c r="NLZ163" s="7"/>
      <c r="NMH163" s="7"/>
      <c r="NMP163" s="7"/>
      <c r="NMX163" s="7"/>
      <c r="NNF163" s="7"/>
      <c r="NNN163" s="7"/>
      <c r="NNV163" s="7"/>
      <c r="NOD163" s="7"/>
      <c r="NOL163" s="7"/>
      <c r="NOT163" s="7"/>
      <c r="NPB163" s="7"/>
      <c r="NPJ163" s="7"/>
      <c r="NPR163" s="7"/>
      <c r="NPZ163" s="7"/>
      <c r="NQH163" s="7"/>
      <c r="NQP163" s="7"/>
      <c r="NQX163" s="7"/>
      <c r="NRF163" s="7"/>
      <c r="NRN163" s="7"/>
      <c r="NRV163" s="7"/>
      <c r="NSD163" s="7"/>
      <c r="NSL163" s="7"/>
      <c r="NST163" s="7"/>
      <c r="NTB163" s="7"/>
      <c r="NTJ163" s="7"/>
      <c r="NTR163" s="7"/>
      <c r="NTZ163" s="7"/>
      <c r="NUH163" s="7"/>
      <c r="NUP163" s="7"/>
      <c r="NUX163" s="7"/>
      <c r="NVF163" s="7"/>
      <c r="NVN163" s="7"/>
      <c r="NVV163" s="7"/>
      <c r="NWD163" s="7"/>
      <c r="NWL163" s="7"/>
      <c r="NWT163" s="7"/>
      <c r="NXB163" s="7"/>
      <c r="NXJ163" s="7"/>
      <c r="NXR163" s="7"/>
      <c r="NXZ163" s="7"/>
      <c r="NYH163" s="7"/>
      <c r="NYP163" s="7"/>
      <c r="NYX163" s="7"/>
      <c r="NZF163" s="7"/>
      <c r="NZN163" s="7"/>
      <c r="NZV163" s="7"/>
      <c r="OAD163" s="7"/>
      <c r="OAL163" s="7"/>
      <c r="OAT163" s="7"/>
      <c r="OBB163" s="7"/>
      <c r="OBJ163" s="7"/>
      <c r="OBR163" s="7"/>
      <c r="OBZ163" s="7"/>
      <c r="OCH163" s="7"/>
      <c r="OCP163" s="7"/>
      <c r="OCX163" s="7"/>
      <c r="ODF163" s="7"/>
      <c r="ODN163" s="7"/>
      <c r="ODV163" s="7"/>
      <c r="OED163" s="7"/>
      <c r="OEL163" s="7"/>
      <c r="OET163" s="7"/>
      <c r="OFB163" s="7"/>
      <c r="OFJ163" s="7"/>
      <c r="OFR163" s="7"/>
      <c r="OFZ163" s="7"/>
      <c r="OGH163" s="7"/>
      <c r="OGP163" s="7"/>
      <c r="OGX163" s="7"/>
      <c r="OHF163" s="7"/>
      <c r="OHN163" s="7"/>
      <c r="OHV163" s="7"/>
      <c r="OID163" s="7"/>
      <c r="OIL163" s="7"/>
      <c r="OIT163" s="7"/>
      <c r="OJB163" s="7"/>
      <c r="OJJ163" s="7"/>
      <c r="OJR163" s="7"/>
      <c r="OJZ163" s="7"/>
      <c r="OKH163" s="7"/>
      <c r="OKP163" s="7"/>
      <c r="OKX163" s="7"/>
      <c r="OLF163" s="7"/>
      <c r="OLN163" s="7"/>
      <c r="OLV163" s="7"/>
      <c r="OMD163" s="7"/>
      <c r="OML163" s="7"/>
      <c r="OMT163" s="7"/>
      <c r="ONB163" s="7"/>
      <c r="ONJ163" s="7"/>
      <c r="ONR163" s="7"/>
      <c r="ONZ163" s="7"/>
      <c r="OOH163" s="7"/>
      <c r="OOP163" s="7"/>
      <c r="OOX163" s="7"/>
      <c r="OPF163" s="7"/>
      <c r="OPN163" s="7"/>
      <c r="OPV163" s="7"/>
      <c r="OQD163" s="7"/>
      <c r="OQL163" s="7"/>
      <c r="OQT163" s="7"/>
      <c r="ORB163" s="7"/>
      <c r="ORJ163" s="7"/>
      <c r="ORR163" s="7"/>
      <c r="ORZ163" s="7"/>
      <c r="OSH163" s="7"/>
      <c r="OSP163" s="7"/>
      <c r="OSX163" s="7"/>
      <c r="OTF163" s="7"/>
      <c r="OTN163" s="7"/>
      <c r="OTV163" s="7"/>
      <c r="OUD163" s="7"/>
      <c r="OUL163" s="7"/>
      <c r="OUT163" s="7"/>
      <c r="OVB163" s="7"/>
      <c r="OVJ163" s="7"/>
      <c r="OVR163" s="7"/>
      <c r="OVZ163" s="7"/>
      <c r="OWH163" s="7"/>
      <c r="OWP163" s="7"/>
      <c r="OWX163" s="7"/>
      <c r="OXF163" s="7"/>
      <c r="OXN163" s="7"/>
      <c r="OXV163" s="7"/>
      <c r="OYD163" s="7"/>
      <c r="OYL163" s="7"/>
      <c r="OYT163" s="7"/>
      <c r="OZB163" s="7"/>
      <c r="OZJ163" s="7"/>
      <c r="OZR163" s="7"/>
      <c r="OZZ163" s="7"/>
      <c r="PAH163" s="7"/>
      <c r="PAP163" s="7"/>
      <c r="PAX163" s="7"/>
      <c r="PBF163" s="7"/>
      <c r="PBN163" s="7"/>
      <c r="PBV163" s="7"/>
      <c r="PCD163" s="7"/>
      <c r="PCL163" s="7"/>
      <c r="PCT163" s="7"/>
      <c r="PDB163" s="7"/>
      <c r="PDJ163" s="7"/>
      <c r="PDR163" s="7"/>
      <c r="PDZ163" s="7"/>
      <c r="PEH163" s="7"/>
      <c r="PEP163" s="7"/>
      <c r="PEX163" s="7"/>
      <c r="PFF163" s="7"/>
      <c r="PFN163" s="7"/>
      <c r="PFV163" s="7"/>
      <c r="PGD163" s="7"/>
      <c r="PGL163" s="7"/>
      <c r="PGT163" s="7"/>
      <c r="PHB163" s="7"/>
      <c r="PHJ163" s="7"/>
      <c r="PHR163" s="7"/>
      <c r="PHZ163" s="7"/>
      <c r="PIH163" s="7"/>
      <c r="PIP163" s="7"/>
      <c r="PIX163" s="7"/>
      <c r="PJF163" s="7"/>
      <c r="PJN163" s="7"/>
      <c r="PJV163" s="7"/>
      <c r="PKD163" s="7"/>
      <c r="PKL163" s="7"/>
      <c r="PKT163" s="7"/>
      <c r="PLB163" s="7"/>
      <c r="PLJ163" s="7"/>
      <c r="PLR163" s="7"/>
      <c r="PLZ163" s="7"/>
      <c r="PMH163" s="7"/>
      <c r="PMP163" s="7"/>
      <c r="PMX163" s="7"/>
      <c r="PNF163" s="7"/>
      <c r="PNN163" s="7"/>
      <c r="PNV163" s="7"/>
      <c r="POD163" s="7"/>
      <c r="POL163" s="7"/>
      <c r="POT163" s="7"/>
      <c r="PPB163" s="7"/>
      <c r="PPJ163" s="7"/>
      <c r="PPR163" s="7"/>
      <c r="PPZ163" s="7"/>
      <c r="PQH163" s="7"/>
      <c r="PQP163" s="7"/>
      <c r="PQX163" s="7"/>
      <c r="PRF163" s="7"/>
      <c r="PRN163" s="7"/>
      <c r="PRV163" s="7"/>
      <c r="PSD163" s="7"/>
      <c r="PSL163" s="7"/>
      <c r="PST163" s="7"/>
      <c r="PTB163" s="7"/>
      <c r="PTJ163" s="7"/>
      <c r="PTR163" s="7"/>
      <c r="PTZ163" s="7"/>
      <c r="PUH163" s="7"/>
      <c r="PUP163" s="7"/>
      <c r="PUX163" s="7"/>
      <c r="PVF163" s="7"/>
      <c r="PVN163" s="7"/>
      <c r="PVV163" s="7"/>
      <c r="PWD163" s="7"/>
      <c r="PWL163" s="7"/>
      <c r="PWT163" s="7"/>
      <c r="PXB163" s="7"/>
      <c r="PXJ163" s="7"/>
      <c r="PXR163" s="7"/>
      <c r="PXZ163" s="7"/>
      <c r="PYH163" s="7"/>
      <c r="PYP163" s="7"/>
      <c r="PYX163" s="7"/>
      <c r="PZF163" s="7"/>
      <c r="PZN163" s="7"/>
      <c r="PZV163" s="7"/>
      <c r="QAD163" s="7"/>
      <c r="QAL163" s="7"/>
      <c r="QAT163" s="7"/>
      <c r="QBB163" s="7"/>
      <c r="QBJ163" s="7"/>
      <c r="QBR163" s="7"/>
      <c r="QBZ163" s="7"/>
      <c r="QCH163" s="7"/>
      <c r="QCP163" s="7"/>
      <c r="QCX163" s="7"/>
      <c r="QDF163" s="7"/>
      <c r="QDN163" s="7"/>
      <c r="QDV163" s="7"/>
      <c r="QED163" s="7"/>
      <c r="QEL163" s="7"/>
      <c r="QET163" s="7"/>
      <c r="QFB163" s="7"/>
      <c r="QFJ163" s="7"/>
      <c r="QFR163" s="7"/>
      <c r="QFZ163" s="7"/>
      <c r="QGH163" s="7"/>
      <c r="QGP163" s="7"/>
      <c r="QGX163" s="7"/>
      <c r="QHF163" s="7"/>
      <c r="QHN163" s="7"/>
      <c r="QHV163" s="7"/>
      <c r="QID163" s="7"/>
      <c r="QIL163" s="7"/>
      <c r="QIT163" s="7"/>
      <c r="QJB163" s="7"/>
      <c r="QJJ163" s="7"/>
      <c r="QJR163" s="7"/>
      <c r="QJZ163" s="7"/>
      <c r="QKH163" s="7"/>
      <c r="QKP163" s="7"/>
      <c r="QKX163" s="7"/>
      <c r="QLF163" s="7"/>
      <c r="QLN163" s="7"/>
      <c r="QLV163" s="7"/>
      <c r="QMD163" s="7"/>
      <c r="QML163" s="7"/>
      <c r="QMT163" s="7"/>
      <c r="QNB163" s="7"/>
      <c r="QNJ163" s="7"/>
      <c r="QNR163" s="7"/>
      <c r="QNZ163" s="7"/>
      <c r="QOH163" s="7"/>
      <c r="QOP163" s="7"/>
      <c r="QOX163" s="7"/>
      <c r="QPF163" s="7"/>
      <c r="QPN163" s="7"/>
      <c r="QPV163" s="7"/>
      <c r="QQD163" s="7"/>
      <c r="QQL163" s="7"/>
      <c r="QQT163" s="7"/>
      <c r="QRB163" s="7"/>
      <c r="QRJ163" s="7"/>
      <c r="QRR163" s="7"/>
      <c r="QRZ163" s="7"/>
      <c r="QSH163" s="7"/>
      <c r="QSP163" s="7"/>
      <c r="QSX163" s="7"/>
      <c r="QTF163" s="7"/>
      <c r="QTN163" s="7"/>
      <c r="QTV163" s="7"/>
      <c r="QUD163" s="7"/>
      <c r="QUL163" s="7"/>
      <c r="QUT163" s="7"/>
      <c r="QVB163" s="7"/>
      <c r="QVJ163" s="7"/>
      <c r="QVR163" s="7"/>
      <c r="QVZ163" s="7"/>
      <c r="QWH163" s="7"/>
      <c r="QWP163" s="7"/>
      <c r="QWX163" s="7"/>
      <c r="QXF163" s="7"/>
      <c r="QXN163" s="7"/>
      <c r="QXV163" s="7"/>
      <c r="QYD163" s="7"/>
      <c r="QYL163" s="7"/>
      <c r="QYT163" s="7"/>
      <c r="QZB163" s="7"/>
      <c r="QZJ163" s="7"/>
      <c r="QZR163" s="7"/>
      <c r="QZZ163" s="7"/>
      <c r="RAH163" s="7"/>
      <c r="RAP163" s="7"/>
      <c r="RAX163" s="7"/>
      <c r="RBF163" s="7"/>
      <c r="RBN163" s="7"/>
      <c r="RBV163" s="7"/>
      <c r="RCD163" s="7"/>
      <c r="RCL163" s="7"/>
      <c r="RCT163" s="7"/>
      <c r="RDB163" s="7"/>
      <c r="RDJ163" s="7"/>
      <c r="RDR163" s="7"/>
      <c r="RDZ163" s="7"/>
      <c r="REH163" s="7"/>
      <c r="REP163" s="7"/>
      <c r="REX163" s="7"/>
      <c r="RFF163" s="7"/>
      <c r="RFN163" s="7"/>
      <c r="RFV163" s="7"/>
      <c r="RGD163" s="7"/>
      <c r="RGL163" s="7"/>
      <c r="RGT163" s="7"/>
      <c r="RHB163" s="7"/>
      <c r="RHJ163" s="7"/>
      <c r="RHR163" s="7"/>
      <c r="RHZ163" s="7"/>
      <c r="RIH163" s="7"/>
      <c r="RIP163" s="7"/>
      <c r="RIX163" s="7"/>
      <c r="RJF163" s="7"/>
      <c r="RJN163" s="7"/>
      <c r="RJV163" s="7"/>
      <c r="RKD163" s="7"/>
      <c r="RKL163" s="7"/>
      <c r="RKT163" s="7"/>
      <c r="RLB163" s="7"/>
      <c r="RLJ163" s="7"/>
      <c r="RLR163" s="7"/>
      <c r="RLZ163" s="7"/>
      <c r="RMH163" s="7"/>
      <c r="RMP163" s="7"/>
      <c r="RMX163" s="7"/>
      <c r="RNF163" s="7"/>
      <c r="RNN163" s="7"/>
      <c r="RNV163" s="7"/>
      <c r="ROD163" s="7"/>
      <c r="ROL163" s="7"/>
      <c r="ROT163" s="7"/>
      <c r="RPB163" s="7"/>
      <c r="RPJ163" s="7"/>
      <c r="RPR163" s="7"/>
      <c r="RPZ163" s="7"/>
      <c r="RQH163" s="7"/>
      <c r="RQP163" s="7"/>
      <c r="RQX163" s="7"/>
      <c r="RRF163" s="7"/>
      <c r="RRN163" s="7"/>
      <c r="RRV163" s="7"/>
      <c r="RSD163" s="7"/>
      <c r="RSL163" s="7"/>
      <c r="RST163" s="7"/>
      <c r="RTB163" s="7"/>
      <c r="RTJ163" s="7"/>
      <c r="RTR163" s="7"/>
      <c r="RTZ163" s="7"/>
      <c r="RUH163" s="7"/>
      <c r="RUP163" s="7"/>
      <c r="RUX163" s="7"/>
      <c r="RVF163" s="7"/>
      <c r="RVN163" s="7"/>
      <c r="RVV163" s="7"/>
      <c r="RWD163" s="7"/>
      <c r="RWL163" s="7"/>
      <c r="RWT163" s="7"/>
      <c r="RXB163" s="7"/>
      <c r="RXJ163" s="7"/>
      <c r="RXR163" s="7"/>
      <c r="RXZ163" s="7"/>
      <c r="RYH163" s="7"/>
      <c r="RYP163" s="7"/>
      <c r="RYX163" s="7"/>
      <c r="RZF163" s="7"/>
      <c r="RZN163" s="7"/>
      <c r="RZV163" s="7"/>
      <c r="SAD163" s="7"/>
      <c r="SAL163" s="7"/>
      <c r="SAT163" s="7"/>
      <c r="SBB163" s="7"/>
      <c r="SBJ163" s="7"/>
      <c r="SBR163" s="7"/>
      <c r="SBZ163" s="7"/>
      <c r="SCH163" s="7"/>
      <c r="SCP163" s="7"/>
      <c r="SCX163" s="7"/>
      <c r="SDF163" s="7"/>
      <c r="SDN163" s="7"/>
      <c r="SDV163" s="7"/>
      <c r="SED163" s="7"/>
      <c r="SEL163" s="7"/>
      <c r="SET163" s="7"/>
      <c r="SFB163" s="7"/>
      <c r="SFJ163" s="7"/>
      <c r="SFR163" s="7"/>
      <c r="SFZ163" s="7"/>
      <c r="SGH163" s="7"/>
      <c r="SGP163" s="7"/>
      <c r="SGX163" s="7"/>
      <c r="SHF163" s="7"/>
      <c r="SHN163" s="7"/>
      <c r="SHV163" s="7"/>
      <c r="SID163" s="7"/>
      <c r="SIL163" s="7"/>
      <c r="SIT163" s="7"/>
      <c r="SJB163" s="7"/>
      <c r="SJJ163" s="7"/>
      <c r="SJR163" s="7"/>
      <c r="SJZ163" s="7"/>
      <c r="SKH163" s="7"/>
      <c r="SKP163" s="7"/>
      <c r="SKX163" s="7"/>
      <c r="SLF163" s="7"/>
      <c r="SLN163" s="7"/>
      <c r="SLV163" s="7"/>
      <c r="SMD163" s="7"/>
      <c r="SML163" s="7"/>
      <c r="SMT163" s="7"/>
      <c r="SNB163" s="7"/>
      <c r="SNJ163" s="7"/>
      <c r="SNR163" s="7"/>
      <c r="SNZ163" s="7"/>
      <c r="SOH163" s="7"/>
      <c r="SOP163" s="7"/>
      <c r="SOX163" s="7"/>
      <c r="SPF163" s="7"/>
      <c r="SPN163" s="7"/>
      <c r="SPV163" s="7"/>
      <c r="SQD163" s="7"/>
      <c r="SQL163" s="7"/>
      <c r="SQT163" s="7"/>
      <c r="SRB163" s="7"/>
      <c r="SRJ163" s="7"/>
      <c r="SRR163" s="7"/>
      <c r="SRZ163" s="7"/>
      <c r="SSH163" s="7"/>
      <c r="SSP163" s="7"/>
      <c r="SSX163" s="7"/>
      <c r="STF163" s="7"/>
      <c r="STN163" s="7"/>
      <c r="STV163" s="7"/>
      <c r="SUD163" s="7"/>
      <c r="SUL163" s="7"/>
      <c r="SUT163" s="7"/>
      <c r="SVB163" s="7"/>
      <c r="SVJ163" s="7"/>
      <c r="SVR163" s="7"/>
      <c r="SVZ163" s="7"/>
      <c r="SWH163" s="7"/>
      <c r="SWP163" s="7"/>
      <c r="SWX163" s="7"/>
      <c r="SXF163" s="7"/>
      <c r="SXN163" s="7"/>
      <c r="SXV163" s="7"/>
      <c r="SYD163" s="7"/>
      <c r="SYL163" s="7"/>
      <c r="SYT163" s="7"/>
      <c r="SZB163" s="7"/>
      <c r="SZJ163" s="7"/>
      <c r="SZR163" s="7"/>
      <c r="SZZ163" s="7"/>
      <c r="TAH163" s="7"/>
      <c r="TAP163" s="7"/>
      <c r="TAX163" s="7"/>
      <c r="TBF163" s="7"/>
      <c r="TBN163" s="7"/>
      <c r="TBV163" s="7"/>
      <c r="TCD163" s="7"/>
      <c r="TCL163" s="7"/>
      <c r="TCT163" s="7"/>
      <c r="TDB163" s="7"/>
      <c r="TDJ163" s="7"/>
      <c r="TDR163" s="7"/>
      <c r="TDZ163" s="7"/>
      <c r="TEH163" s="7"/>
      <c r="TEP163" s="7"/>
      <c r="TEX163" s="7"/>
      <c r="TFF163" s="7"/>
      <c r="TFN163" s="7"/>
      <c r="TFV163" s="7"/>
      <c r="TGD163" s="7"/>
      <c r="TGL163" s="7"/>
      <c r="TGT163" s="7"/>
      <c r="THB163" s="7"/>
      <c r="THJ163" s="7"/>
      <c r="THR163" s="7"/>
      <c r="THZ163" s="7"/>
      <c r="TIH163" s="7"/>
      <c r="TIP163" s="7"/>
      <c r="TIX163" s="7"/>
      <c r="TJF163" s="7"/>
      <c r="TJN163" s="7"/>
      <c r="TJV163" s="7"/>
      <c r="TKD163" s="7"/>
      <c r="TKL163" s="7"/>
      <c r="TKT163" s="7"/>
      <c r="TLB163" s="7"/>
      <c r="TLJ163" s="7"/>
      <c r="TLR163" s="7"/>
      <c r="TLZ163" s="7"/>
      <c r="TMH163" s="7"/>
      <c r="TMP163" s="7"/>
      <c r="TMX163" s="7"/>
      <c r="TNF163" s="7"/>
      <c r="TNN163" s="7"/>
      <c r="TNV163" s="7"/>
      <c r="TOD163" s="7"/>
      <c r="TOL163" s="7"/>
      <c r="TOT163" s="7"/>
      <c r="TPB163" s="7"/>
      <c r="TPJ163" s="7"/>
      <c r="TPR163" s="7"/>
      <c r="TPZ163" s="7"/>
      <c r="TQH163" s="7"/>
      <c r="TQP163" s="7"/>
      <c r="TQX163" s="7"/>
      <c r="TRF163" s="7"/>
      <c r="TRN163" s="7"/>
      <c r="TRV163" s="7"/>
      <c r="TSD163" s="7"/>
      <c r="TSL163" s="7"/>
      <c r="TST163" s="7"/>
      <c r="TTB163" s="7"/>
      <c r="TTJ163" s="7"/>
      <c r="TTR163" s="7"/>
      <c r="TTZ163" s="7"/>
      <c r="TUH163" s="7"/>
      <c r="TUP163" s="7"/>
      <c r="TUX163" s="7"/>
      <c r="TVF163" s="7"/>
      <c r="TVN163" s="7"/>
      <c r="TVV163" s="7"/>
      <c r="TWD163" s="7"/>
      <c r="TWL163" s="7"/>
      <c r="TWT163" s="7"/>
      <c r="TXB163" s="7"/>
      <c r="TXJ163" s="7"/>
      <c r="TXR163" s="7"/>
      <c r="TXZ163" s="7"/>
      <c r="TYH163" s="7"/>
      <c r="TYP163" s="7"/>
      <c r="TYX163" s="7"/>
      <c r="TZF163" s="7"/>
      <c r="TZN163" s="7"/>
      <c r="TZV163" s="7"/>
      <c r="UAD163" s="7"/>
      <c r="UAL163" s="7"/>
      <c r="UAT163" s="7"/>
      <c r="UBB163" s="7"/>
      <c r="UBJ163" s="7"/>
      <c r="UBR163" s="7"/>
      <c r="UBZ163" s="7"/>
      <c r="UCH163" s="7"/>
      <c r="UCP163" s="7"/>
      <c r="UCX163" s="7"/>
      <c r="UDF163" s="7"/>
      <c r="UDN163" s="7"/>
      <c r="UDV163" s="7"/>
      <c r="UED163" s="7"/>
      <c r="UEL163" s="7"/>
      <c r="UET163" s="7"/>
      <c r="UFB163" s="7"/>
      <c r="UFJ163" s="7"/>
      <c r="UFR163" s="7"/>
      <c r="UFZ163" s="7"/>
      <c r="UGH163" s="7"/>
      <c r="UGP163" s="7"/>
      <c r="UGX163" s="7"/>
      <c r="UHF163" s="7"/>
      <c r="UHN163" s="7"/>
      <c r="UHV163" s="7"/>
      <c r="UID163" s="7"/>
      <c r="UIL163" s="7"/>
      <c r="UIT163" s="7"/>
      <c r="UJB163" s="7"/>
      <c r="UJJ163" s="7"/>
      <c r="UJR163" s="7"/>
      <c r="UJZ163" s="7"/>
      <c r="UKH163" s="7"/>
      <c r="UKP163" s="7"/>
      <c r="UKX163" s="7"/>
      <c r="ULF163" s="7"/>
      <c r="ULN163" s="7"/>
      <c r="ULV163" s="7"/>
      <c r="UMD163" s="7"/>
      <c r="UML163" s="7"/>
      <c r="UMT163" s="7"/>
      <c r="UNB163" s="7"/>
      <c r="UNJ163" s="7"/>
      <c r="UNR163" s="7"/>
      <c r="UNZ163" s="7"/>
      <c r="UOH163" s="7"/>
      <c r="UOP163" s="7"/>
      <c r="UOX163" s="7"/>
      <c r="UPF163" s="7"/>
      <c r="UPN163" s="7"/>
      <c r="UPV163" s="7"/>
      <c r="UQD163" s="7"/>
      <c r="UQL163" s="7"/>
      <c r="UQT163" s="7"/>
      <c r="URB163" s="7"/>
      <c r="URJ163" s="7"/>
      <c r="URR163" s="7"/>
      <c r="URZ163" s="7"/>
      <c r="USH163" s="7"/>
      <c r="USP163" s="7"/>
      <c r="USX163" s="7"/>
      <c r="UTF163" s="7"/>
      <c r="UTN163" s="7"/>
      <c r="UTV163" s="7"/>
      <c r="UUD163" s="7"/>
      <c r="UUL163" s="7"/>
      <c r="UUT163" s="7"/>
      <c r="UVB163" s="7"/>
      <c r="UVJ163" s="7"/>
      <c r="UVR163" s="7"/>
      <c r="UVZ163" s="7"/>
      <c r="UWH163" s="7"/>
      <c r="UWP163" s="7"/>
      <c r="UWX163" s="7"/>
      <c r="UXF163" s="7"/>
      <c r="UXN163" s="7"/>
      <c r="UXV163" s="7"/>
      <c r="UYD163" s="7"/>
      <c r="UYL163" s="7"/>
      <c r="UYT163" s="7"/>
      <c r="UZB163" s="7"/>
      <c r="UZJ163" s="7"/>
      <c r="UZR163" s="7"/>
      <c r="UZZ163" s="7"/>
      <c r="VAH163" s="7"/>
      <c r="VAP163" s="7"/>
      <c r="VAX163" s="7"/>
      <c r="VBF163" s="7"/>
      <c r="VBN163" s="7"/>
      <c r="VBV163" s="7"/>
      <c r="VCD163" s="7"/>
      <c r="VCL163" s="7"/>
      <c r="VCT163" s="7"/>
      <c r="VDB163" s="7"/>
      <c r="VDJ163" s="7"/>
      <c r="VDR163" s="7"/>
      <c r="VDZ163" s="7"/>
      <c r="VEH163" s="7"/>
      <c r="VEP163" s="7"/>
      <c r="VEX163" s="7"/>
      <c r="VFF163" s="7"/>
      <c r="VFN163" s="7"/>
      <c r="VFV163" s="7"/>
      <c r="VGD163" s="7"/>
      <c r="VGL163" s="7"/>
      <c r="VGT163" s="7"/>
      <c r="VHB163" s="7"/>
      <c r="VHJ163" s="7"/>
      <c r="VHR163" s="7"/>
      <c r="VHZ163" s="7"/>
      <c r="VIH163" s="7"/>
      <c r="VIP163" s="7"/>
      <c r="VIX163" s="7"/>
      <c r="VJF163" s="7"/>
      <c r="VJN163" s="7"/>
      <c r="VJV163" s="7"/>
      <c r="VKD163" s="7"/>
      <c r="VKL163" s="7"/>
      <c r="VKT163" s="7"/>
      <c r="VLB163" s="7"/>
      <c r="VLJ163" s="7"/>
      <c r="VLR163" s="7"/>
      <c r="VLZ163" s="7"/>
      <c r="VMH163" s="7"/>
      <c r="VMP163" s="7"/>
      <c r="VMX163" s="7"/>
      <c r="VNF163" s="7"/>
      <c r="VNN163" s="7"/>
      <c r="VNV163" s="7"/>
      <c r="VOD163" s="7"/>
      <c r="VOL163" s="7"/>
      <c r="VOT163" s="7"/>
      <c r="VPB163" s="7"/>
      <c r="VPJ163" s="7"/>
      <c r="VPR163" s="7"/>
      <c r="VPZ163" s="7"/>
      <c r="VQH163" s="7"/>
      <c r="VQP163" s="7"/>
      <c r="VQX163" s="7"/>
      <c r="VRF163" s="7"/>
      <c r="VRN163" s="7"/>
      <c r="VRV163" s="7"/>
      <c r="VSD163" s="7"/>
      <c r="VSL163" s="7"/>
      <c r="VST163" s="7"/>
      <c r="VTB163" s="7"/>
      <c r="VTJ163" s="7"/>
      <c r="VTR163" s="7"/>
      <c r="VTZ163" s="7"/>
      <c r="VUH163" s="7"/>
      <c r="VUP163" s="7"/>
      <c r="VUX163" s="7"/>
      <c r="VVF163" s="7"/>
      <c r="VVN163" s="7"/>
      <c r="VVV163" s="7"/>
      <c r="VWD163" s="7"/>
      <c r="VWL163" s="7"/>
      <c r="VWT163" s="7"/>
      <c r="VXB163" s="7"/>
      <c r="VXJ163" s="7"/>
      <c r="VXR163" s="7"/>
      <c r="VXZ163" s="7"/>
      <c r="VYH163" s="7"/>
      <c r="VYP163" s="7"/>
      <c r="VYX163" s="7"/>
      <c r="VZF163" s="7"/>
      <c r="VZN163" s="7"/>
      <c r="VZV163" s="7"/>
      <c r="WAD163" s="7"/>
      <c r="WAL163" s="7"/>
      <c r="WAT163" s="7"/>
      <c r="WBB163" s="7"/>
      <c r="WBJ163" s="7"/>
      <c r="WBR163" s="7"/>
      <c r="WBZ163" s="7"/>
      <c r="WCH163" s="7"/>
      <c r="WCP163" s="7"/>
      <c r="WCX163" s="7"/>
      <c r="WDF163" s="7"/>
      <c r="WDN163" s="7"/>
      <c r="WDV163" s="7"/>
      <c r="WED163" s="7"/>
      <c r="WEL163" s="7"/>
      <c r="WET163" s="7"/>
      <c r="WFB163" s="7"/>
      <c r="WFJ163" s="7"/>
      <c r="WFR163" s="7"/>
      <c r="WFZ163" s="7"/>
      <c r="WGH163" s="7"/>
      <c r="WGP163" s="7"/>
      <c r="WGX163" s="7"/>
      <c r="WHF163" s="7"/>
      <c r="WHN163" s="7"/>
      <c r="WHV163" s="7"/>
      <c r="WID163" s="7"/>
      <c r="WIL163" s="7"/>
      <c r="WIT163" s="7"/>
      <c r="WJB163" s="7"/>
      <c r="WJJ163" s="7"/>
      <c r="WJR163" s="7"/>
      <c r="WJZ163" s="7"/>
      <c r="WKH163" s="7"/>
      <c r="WKP163" s="7"/>
      <c r="WKX163" s="7"/>
      <c r="WLF163" s="7"/>
      <c r="WLN163" s="7"/>
      <c r="WLV163" s="7"/>
      <c r="WMD163" s="7"/>
      <c r="WML163" s="7"/>
      <c r="WMT163" s="7"/>
      <c r="WNB163" s="7"/>
      <c r="WNJ163" s="7"/>
      <c r="WNR163" s="7"/>
      <c r="WNZ163" s="7"/>
      <c r="WOH163" s="7"/>
      <c r="WOP163" s="7"/>
      <c r="WOX163" s="7"/>
      <c r="WPF163" s="7"/>
      <c r="WPN163" s="7"/>
      <c r="WPV163" s="7"/>
      <c r="WQD163" s="7"/>
      <c r="WQL163" s="7"/>
      <c r="WQT163" s="7"/>
      <c r="WRB163" s="7"/>
      <c r="WRJ163" s="7"/>
      <c r="WRR163" s="7"/>
      <c r="WRZ163" s="7"/>
      <c r="WSH163" s="7"/>
      <c r="WSP163" s="7"/>
      <c r="WSX163" s="7"/>
      <c r="WTF163" s="7"/>
      <c r="WTN163" s="7"/>
      <c r="WTV163" s="7"/>
      <c r="WUD163" s="7"/>
      <c r="WUL163" s="7"/>
      <c r="WUT163" s="7"/>
      <c r="WVB163" s="7"/>
      <c r="WVJ163" s="7"/>
      <c r="WVR163" s="7"/>
      <c r="WVZ163" s="7"/>
      <c r="WWH163" s="7"/>
      <c r="WWP163" s="7"/>
      <c r="WWX163" s="7"/>
      <c r="WXF163" s="7"/>
      <c r="WXN163" s="7"/>
      <c r="WXV163" s="7"/>
      <c r="WYD163" s="7"/>
      <c r="WYL163" s="7"/>
      <c r="WYT163" s="7"/>
      <c r="WZB163" s="7"/>
      <c r="WZJ163" s="7"/>
      <c r="WZR163" s="7"/>
      <c r="WZZ163" s="7"/>
      <c r="XAH163" s="7"/>
      <c r="XAP163" s="7"/>
      <c r="XAX163" s="7"/>
      <c r="XBF163" s="7"/>
      <c r="XBN163" s="7"/>
      <c r="XBV163" s="7"/>
      <c r="XCD163" s="7"/>
      <c r="XCL163" s="7"/>
      <c r="XCT163" s="7"/>
      <c r="XDB163" s="7"/>
      <c r="XDJ163" s="7"/>
      <c r="XDR163" s="7"/>
      <c r="XDZ163" s="7"/>
      <c r="XEH163" s="7"/>
      <c r="XEP163" s="7"/>
      <c r="XEX163" s="7"/>
    </row>
    <row r="165" spans="1:1018 1026:2042 2050:3066 3074:4090 4098:5114 5122:6138 6146:7162 7170:8186 8194:9210 9218:10234 10242:11258 11266:12282 12290:13306 13314:14330 14338:15354 15362:16378" x14ac:dyDescent="0.35">
      <c r="A165" s="6">
        <v>3</v>
      </c>
      <c r="C165" t="s">
        <v>108</v>
      </c>
    </row>
    <row r="167" spans="1:1018 1026:2042 2050:3066 3074:4090 4098:5114 5122:6138 6146:7162 7170:8186 8194:9210 9218:10234 10242:11258 11266:12282 12290:13306 13314:14330 14338:15354 15362:16378" x14ac:dyDescent="0.35">
      <c r="C167" t="s">
        <v>9</v>
      </c>
    </row>
    <row r="168" spans="1:1018 1026:2042 2050:3066 3074:4090 4098:5114 5122:6138 6146:7162 7170:8186 8194:9210 9218:10234 10242:11258 11266:12282 12290:13306 13314:14330 14338:15354 15362:16378" x14ac:dyDescent="0.35">
      <c r="C168" t="s">
        <v>109</v>
      </c>
    </row>
    <row r="170" spans="1:1018 1026:2042 2050:3066 3074:4090 4098:5114 5122:6138 6146:7162 7170:8186 8194:9210 9218:10234 10242:11258 11266:12282 12290:13306 13314:14330 14338:15354 15362:16378" x14ac:dyDescent="0.35">
      <c r="C170" t="s">
        <v>83</v>
      </c>
      <c r="D170" s="7">
        <v>4</v>
      </c>
    </row>
    <row r="171" spans="1:1018 1026:2042 2050:3066 3074:4090 4098:5114 5122:6138 6146:7162 7170:8186 8194:9210 9218:10234 10242:11258 11266:12282 12290:13306 13314:14330 14338:15354 15362:16378" x14ac:dyDescent="0.35">
      <c r="D171" s="7">
        <v>5</v>
      </c>
    </row>
    <row r="172" spans="1:1018 1026:2042 2050:3066 3074:4090 4098:5114 5122:6138 6146:7162 7170:8186 8194:9210 9218:10234 10242:11258 11266:12282 12290:13306 13314:14330 14338:15354 15362:16378" x14ac:dyDescent="0.35">
      <c r="D172" s="7">
        <v>3</v>
      </c>
    </row>
    <row r="173" spans="1:1018 1026:2042 2050:3066 3074:4090 4098:5114 5122:6138 6146:7162 7170:8186 8194:9210 9218:10234 10242:11258 11266:12282 12290:13306 13314:14330 14338:15354 15362:16378" x14ac:dyDescent="0.35">
      <c r="D173" s="7">
        <v>4</v>
      </c>
      <c r="F173" s="7" t="s">
        <v>32</v>
      </c>
      <c r="G173" s="7">
        <f>KURT(D170:D269)</f>
        <v>-0.74525627211662515</v>
      </c>
    </row>
    <row r="174" spans="1:1018 1026:2042 2050:3066 3074:4090 4098:5114 5122:6138 6146:7162 7170:8186 8194:9210 9218:10234 10242:11258 11266:12282 12290:13306 13314:14330 14338:15354 15362:16378" x14ac:dyDescent="0.35">
      <c r="D174" s="7">
        <v>4</v>
      </c>
      <c r="F174" s="7" t="s">
        <v>33</v>
      </c>
      <c r="G174" s="7">
        <f>SKEW(D170:D269)</f>
        <v>-0.21090973977304461</v>
      </c>
    </row>
    <row r="175" spans="1:1018 1026:2042 2050:3066 3074:4090 4098:5114 5122:6138 6146:7162 7170:8186 8194:9210 9218:10234 10242:11258 11266:12282 12290:13306 13314:14330 14338:15354 15362:16378" x14ac:dyDescent="0.35">
      <c r="D175" s="7">
        <v>3</v>
      </c>
    </row>
    <row r="176" spans="1:1018 1026:2042 2050:3066 3074:4090 4098:5114 5122:6138 6146:7162 7170:8186 8194:9210 9218:10234 10242:11258 11266:12282 12290:13306 13314:14330 14338:15354 15362:16378" x14ac:dyDescent="0.35">
      <c r="D176" s="7">
        <v>2</v>
      </c>
    </row>
    <row r="177" spans="4:4" x14ac:dyDescent="0.35">
      <c r="D177" s="7">
        <v>5</v>
      </c>
    </row>
    <row r="178" spans="4:4" x14ac:dyDescent="0.35">
      <c r="D178" s="7">
        <v>4</v>
      </c>
    </row>
    <row r="179" spans="4:4" x14ac:dyDescent="0.35">
      <c r="D179" s="7">
        <v>3</v>
      </c>
    </row>
    <row r="180" spans="4:4" x14ac:dyDescent="0.35">
      <c r="D180" s="7">
        <v>5</v>
      </c>
    </row>
    <row r="181" spans="4:4" x14ac:dyDescent="0.35">
      <c r="D181" s="7">
        <v>4</v>
      </c>
    </row>
    <row r="182" spans="4:4" x14ac:dyDescent="0.35">
      <c r="D182" s="7">
        <v>2</v>
      </c>
    </row>
    <row r="183" spans="4:4" x14ac:dyDescent="0.35">
      <c r="D183" s="7">
        <v>3</v>
      </c>
    </row>
    <row r="184" spans="4:4" x14ac:dyDescent="0.35">
      <c r="D184" s="7">
        <v>4</v>
      </c>
    </row>
    <row r="185" spans="4:4" x14ac:dyDescent="0.35">
      <c r="D185" s="7">
        <v>5</v>
      </c>
    </row>
    <row r="186" spans="4:4" x14ac:dyDescent="0.35">
      <c r="D186" s="7">
        <v>3</v>
      </c>
    </row>
    <row r="187" spans="4:4" x14ac:dyDescent="0.35">
      <c r="D187" s="7">
        <v>4</v>
      </c>
    </row>
    <row r="188" spans="4:4" x14ac:dyDescent="0.35">
      <c r="D188" s="7">
        <v>5</v>
      </c>
    </row>
    <row r="189" spans="4:4" x14ac:dyDescent="0.35">
      <c r="D189" s="7">
        <v>3</v>
      </c>
    </row>
    <row r="190" spans="4:4" x14ac:dyDescent="0.35">
      <c r="D190" s="7">
        <v>4</v>
      </c>
    </row>
    <row r="191" spans="4:4" x14ac:dyDescent="0.35">
      <c r="D191" s="7">
        <v>3</v>
      </c>
    </row>
    <row r="192" spans="4:4" x14ac:dyDescent="0.35">
      <c r="D192" s="7">
        <v>2</v>
      </c>
    </row>
    <row r="193" spans="4:4" x14ac:dyDescent="0.35">
      <c r="D193" s="7">
        <v>4</v>
      </c>
    </row>
    <row r="194" spans="4:4" x14ac:dyDescent="0.35">
      <c r="D194" s="7">
        <v>5</v>
      </c>
    </row>
    <row r="195" spans="4:4" x14ac:dyDescent="0.35">
      <c r="D195" s="7">
        <v>3</v>
      </c>
    </row>
    <row r="196" spans="4:4" x14ac:dyDescent="0.35">
      <c r="D196" s="7">
        <v>4</v>
      </c>
    </row>
    <row r="197" spans="4:4" x14ac:dyDescent="0.35">
      <c r="D197" s="7">
        <v>5</v>
      </c>
    </row>
    <row r="198" spans="4:4" x14ac:dyDescent="0.35">
      <c r="D198" s="7">
        <v>4</v>
      </c>
    </row>
    <row r="199" spans="4:4" x14ac:dyDescent="0.35">
      <c r="D199" s="7">
        <v>3</v>
      </c>
    </row>
    <row r="200" spans="4:4" x14ac:dyDescent="0.35">
      <c r="D200" s="7">
        <v>3</v>
      </c>
    </row>
    <row r="201" spans="4:4" x14ac:dyDescent="0.35">
      <c r="D201" s="7">
        <v>4</v>
      </c>
    </row>
    <row r="202" spans="4:4" x14ac:dyDescent="0.35">
      <c r="D202" s="7">
        <v>5</v>
      </c>
    </row>
    <row r="203" spans="4:4" x14ac:dyDescent="0.35">
      <c r="D203" s="7">
        <v>2</v>
      </c>
    </row>
    <row r="204" spans="4:4" x14ac:dyDescent="0.35">
      <c r="D204" s="7">
        <v>3</v>
      </c>
    </row>
    <row r="205" spans="4:4" x14ac:dyDescent="0.35">
      <c r="D205" s="7">
        <v>4</v>
      </c>
    </row>
    <row r="206" spans="4:4" x14ac:dyDescent="0.35">
      <c r="D206" s="7">
        <v>4</v>
      </c>
    </row>
    <row r="207" spans="4:4" x14ac:dyDescent="0.35">
      <c r="D207" s="7">
        <v>3</v>
      </c>
    </row>
    <row r="208" spans="4:4" x14ac:dyDescent="0.35">
      <c r="D208" s="7">
        <v>5</v>
      </c>
    </row>
    <row r="209" spans="4:4" x14ac:dyDescent="0.35">
      <c r="D209" s="7">
        <v>4</v>
      </c>
    </row>
    <row r="210" spans="4:4" x14ac:dyDescent="0.35">
      <c r="D210" s="7">
        <v>3</v>
      </c>
    </row>
    <row r="211" spans="4:4" x14ac:dyDescent="0.35">
      <c r="D211" s="7">
        <v>4</v>
      </c>
    </row>
    <row r="212" spans="4:4" x14ac:dyDescent="0.35">
      <c r="D212" s="7">
        <v>5</v>
      </c>
    </row>
    <row r="213" spans="4:4" x14ac:dyDescent="0.35">
      <c r="D213" s="7">
        <v>4</v>
      </c>
    </row>
    <row r="214" spans="4:4" x14ac:dyDescent="0.35">
      <c r="D214" s="7">
        <v>2</v>
      </c>
    </row>
    <row r="215" spans="4:4" x14ac:dyDescent="0.35">
      <c r="D215" s="7">
        <v>3</v>
      </c>
    </row>
    <row r="216" spans="4:4" x14ac:dyDescent="0.35">
      <c r="D216" s="7">
        <v>4</v>
      </c>
    </row>
    <row r="217" spans="4:4" x14ac:dyDescent="0.35">
      <c r="D217" s="7">
        <v>5</v>
      </c>
    </row>
    <row r="218" spans="4:4" x14ac:dyDescent="0.35">
      <c r="D218" s="7">
        <v>3</v>
      </c>
    </row>
    <row r="219" spans="4:4" x14ac:dyDescent="0.35">
      <c r="D219" s="7">
        <v>4</v>
      </c>
    </row>
    <row r="220" spans="4:4" x14ac:dyDescent="0.35">
      <c r="D220" s="7">
        <v>5</v>
      </c>
    </row>
    <row r="221" spans="4:4" x14ac:dyDescent="0.35">
      <c r="D221" s="7">
        <v>4</v>
      </c>
    </row>
    <row r="222" spans="4:4" x14ac:dyDescent="0.35">
      <c r="D222" s="7">
        <v>3</v>
      </c>
    </row>
    <row r="223" spans="4:4" x14ac:dyDescent="0.35">
      <c r="D223" s="7">
        <v>4</v>
      </c>
    </row>
    <row r="224" spans="4:4" x14ac:dyDescent="0.35">
      <c r="D224" s="7">
        <v>5</v>
      </c>
    </row>
    <row r="225" spans="4:4" x14ac:dyDescent="0.35">
      <c r="D225" s="7">
        <v>3</v>
      </c>
    </row>
    <row r="226" spans="4:4" x14ac:dyDescent="0.35">
      <c r="D226" s="7">
        <v>4</v>
      </c>
    </row>
    <row r="227" spans="4:4" x14ac:dyDescent="0.35">
      <c r="D227" s="7">
        <v>5</v>
      </c>
    </row>
    <row r="228" spans="4:4" x14ac:dyDescent="0.35">
      <c r="D228" s="7">
        <v>4</v>
      </c>
    </row>
    <row r="229" spans="4:4" x14ac:dyDescent="0.35">
      <c r="D229" s="7">
        <v>3</v>
      </c>
    </row>
    <row r="230" spans="4:4" x14ac:dyDescent="0.35">
      <c r="D230" s="7">
        <v>3</v>
      </c>
    </row>
    <row r="231" spans="4:4" x14ac:dyDescent="0.35">
      <c r="D231" s="7">
        <v>4</v>
      </c>
    </row>
    <row r="232" spans="4:4" x14ac:dyDescent="0.35">
      <c r="D232" s="7">
        <v>5</v>
      </c>
    </row>
    <row r="233" spans="4:4" x14ac:dyDescent="0.35">
      <c r="D233" s="7">
        <v>2</v>
      </c>
    </row>
    <row r="234" spans="4:4" x14ac:dyDescent="0.35">
      <c r="D234" s="7">
        <v>3</v>
      </c>
    </row>
    <row r="235" spans="4:4" x14ac:dyDescent="0.35">
      <c r="D235" s="7">
        <v>4</v>
      </c>
    </row>
    <row r="236" spans="4:4" x14ac:dyDescent="0.35">
      <c r="D236" s="7">
        <v>4</v>
      </c>
    </row>
    <row r="237" spans="4:4" x14ac:dyDescent="0.35">
      <c r="D237" s="7">
        <v>3</v>
      </c>
    </row>
    <row r="238" spans="4:4" x14ac:dyDescent="0.35">
      <c r="D238" s="7">
        <v>5</v>
      </c>
    </row>
    <row r="239" spans="4:4" x14ac:dyDescent="0.35">
      <c r="D239" s="7">
        <v>4</v>
      </c>
    </row>
    <row r="240" spans="4:4" x14ac:dyDescent="0.35">
      <c r="D240" s="7">
        <v>3</v>
      </c>
    </row>
    <row r="241" spans="4:4" x14ac:dyDescent="0.35">
      <c r="D241" s="7">
        <v>4</v>
      </c>
    </row>
    <row r="242" spans="4:4" x14ac:dyDescent="0.35">
      <c r="D242" s="7">
        <v>5</v>
      </c>
    </row>
    <row r="243" spans="4:4" x14ac:dyDescent="0.35">
      <c r="D243" s="7">
        <v>4</v>
      </c>
    </row>
    <row r="244" spans="4:4" x14ac:dyDescent="0.35">
      <c r="D244" s="7">
        <v>2</v>
      </c>
    </row>
    <row r="245" spans="4:4" x14ac:dyDescent="0.35">
      <c r="D245" s="7">
        <v>3</v>
      </c>
    </row>
    <row r="246" spans="4:4" x14ac:dyDescent="0.35">
      <c r="D246" s="7">
        <v>4</v>
      </c>
    </row>
    <row r="247" spans="4:4" x14ac:dyDescent="0.35">
      <c r="D247" s="7">
        <v>5</v>
      </c>
    </row>
    <row r="248" spans="4:4" x14ac:dyDescent="0.35">
      <c r="D248" s="7">
        <v>3</v>
      </c>
    </row>
    <row r="249" spans="4:4" x14ac:dyDescent="0.35">
      <c r="D249" s="7">
        <v>4</v>
      </c>
    </row>
    <row r="250" spans="4:4" x14ac:dyDescent="0.35">
      <c r="D250" s="7">
        <v>5</v>
      </c>
    </row>
    <row r="251" spans="4:4" x14ac:dyDescent="0.35">
      <c r="D251" s="7">
        <v>4</v>
      </c>
    </row>
    <row r="252" spans="4:4" x14ac:dyDescent="0.35">
      <c r="D252" s="7">
        <v>3</v>
      </c>
    </row>
    <row r="253" spans="4:4" x14ac:dyDescent="0.35">
      <c r="D253" s="7">
        <v>4</v>
      </c>
    </row>
    <row r="254" spans="4:4" x14ac:dyDescent="0.35">
      <c r="D254" s="7">
        <v>5</v>
      </c>
    </row>
    <row r="255" spans="4:4" x14ac:dyDescent="0.35">
      <c r="D255" s="7">
        <v>3</v>
      </c>
    </row>
    <row r="256" spans="4:4" x14ac:dyDescent="0.35">
      <c r="D256" s="7">
        <v>4</v>
      </c>
    </row>
    <row r="257" spans="3:5" x14ac:dyDescent="0.35">
      <c r="D257" s="7">
        <v>5</v>
      </c>
    </row>
    <row r="258" spans="3:5" x14ac:dyDescent="0.35">
      <c r="D258" s="7">
        <v>4</v>
      </c>
    </row>
    <row r="259" spans="3:5" x14ac:dyDescent="0.35">
      <c r="D259" s="7">
        <v>3</v>
      </c>
    </row>
    <row r="260" spans="3:5" x14ac:dyDescent="0.35">
      <c r="D260" s="7">
        <v>3</v>
      </c>
    </row>
    <row r="261" spans="3:5" x14ac:dyDescent="0.35">
      <c r="D261" s="7">
        <v>4</v>
      </c>
    </row>
    <row r="262" spans="3:5" x14ac:dyDescent="0.35">
      <c r="D262" s="7">
        <v>5</v>
      </c>
    </row>
    <row r="263" spans="3:5" x14ac:dyDescent="0.35">
      <c r="D263" s="7">
        <v>2</v>
      </c>
    </row>
    <row r="264" spans="3:5" x14ac:dyDescent="0.35">
      <c r="D264" s="7">
        <v>3</v>
      </c>
    </row>
    <row r="265" spans="3:5" x14ac:dyDescent="0.35">
      <c r="D265" s="7">
        <v>4</v>
      </c>
    </row>
    <row r="266" spans="3:5" x14ac:dyDescent="0.35">
      <c r="D266" s="7">
        <v>4</v>
      </c>
    </row>
    <row r="267" spans="3:5" x14ac:dyDescent="0.35">
      <c r="D267" s="7">
        <v>3</v>
      </c>
    </row>
    <row r="268" spans="3:5" x14ac:dyDescent="0.35">
      <c r="D268" s="7">
        <v>5</v>
      </c>
    </row>
    <row r="269" spans="3:5" x14ac:dyDescent="0.35">
      <c r="D269" s="7">
        <v>4</v>
      </c>
    </row>
    <row r="270" spans="3:5" x14ac:dyDescent="0.35">
      <c r="D270" s="7"/>
    </row>
    <row r="271" spans="3:5" x14ac:dyDescent="0.35">
      <c r="C271" t="s">
        <v>215</v>
      </c>
      <c r="D271" s="7"/>
      <c r="E271" t="s">
        <v>252</v>
      </c>
    </row>
    <row r="273" spans="1:8" x14ac:dyDescent="0.35">
      <c r="A273" s="6">
        <v>4</v>
      </c>
      <c r="C273" t="s">
        <v>110</v>
      </c>
    </row>
    <row r="275" spans="1:8" x14ac:dyDescent="0.35">
      <c r="C275" t="s">
        <v>81</v>
      </c>
    </row>
    <row r="276" spans="1:8" x14ac:dyDescent="0.35">
      <c r="C276" t="s">
        <v>111</v>
      </c>
    </row>
    <row r="278" spans="1:8" x14ac:dyDescent="0.35">
      <c r="C278" t="s">
        <v>112</v>
      </c>
      <c r="E278" s="7">
        <v>280</v>
      </c>
    </row>
    <row r="279" spans="1:8" x14ac:dyDescent="0.35">
      <c r="E279" s="7">
        <v>350</v>
      </c>
    </row>
    <row r="280" spans="1:8" x14ac:dyDescent="0.35">
      <c r="E280" s="7">
        <v>310</v>
      </c>
      <c r="G280" s="7" t="s">
        <v>32</v>
      </c>
      <c r="H280" s="7">
        <f>KURT(E278:E377)</f>
        <v>-1.0374244845101974</v>
      </c>
    </row>
    <row r="281" spans="1:8" x14ac:dyDescent="0.35">
      <c r="E281" s="7">
        <v>270</v>
      </c>
      <c r="G281" s="7" t="s">
        <v>33</v>
      </c>
      <c r="H281" s="7">
        <f>SKEW(E278:E377)</f>
        <v>0.2092186247974063</v>
      </c>
    </row>
    <row r="282" spans="1:8" x14ac:dyDescent="0.35">
      <c r="E282" s="7">
        <v>390</v>
      </c>
    </row>
    <row r="283" spans="1:8" x14ac:dyDescent="0.35">
      <c r="E283" s="7">
        <v>320</v>
      </c>
    </row>
    <row r="284" spans="1:8" x14ac:dyDescent="0.35">
      <c r="E284" s="7">
        <v>290</v>
      </c>
    </row>
    <row r="285" spans="1:8" x14ac:dyDescent="0.35">
      <c r="E285" s="7">
        <v>340</v>
      </c>
    </row>
    <row r="286" spans="1:8" x14ac:dyDescent="0.35">
      <c r="E286" s="7">
        <v>310</v>
      </c>
    </row>
    <row r="287" spans="1:8" x14ac:dyDescent="0.35">
      <c r="E287" s="7">
        <v>380</v>
      </c>
    </row>
    <row r="288" spans="1:8" x14ac:dyDescent="0.35">
      <c r="E288" s="7">
        <v>270</v>
      </c>
    </row>
    <row r="289" spans="5:5" x14ac:dyDescent="0.35">
      <c r="E289" s="7">
        <v>350</v>
      </c>
    </row>
    <row r="290" spans="5:5" x14ac:dyDescent="0.35">
      <c r="E290" s="7">
        <v>300</v>
      </c>
    </row>
    <row r="291" spans="5:5" x14ac:dyDescent="0.35">
      <c r="E291" s="7">
        <v>330</v>
      </c>
    </row>
    <row r="292" spans="5:5" x14ac:dyDescent="0.35">
      <c r="E292" s="7">
        <v>370</v>
      </c>
    </row>
    <row r="293" spans="5:5" x14ac:dyDescent="0.35">
      <c r="E293" s="7">
        <v>310</v>
      </c>
    </row>
    <row r="294" spans="5:5" x14ac:dyDescent="0.35">
      <c r="E294" s="7">
        <v>280</v>
      </c>
    </row>
    <row r="295" spans="5:5" x14ac:dyDescent="0.35">
      <c r="E295" s="7">
        <v>320</v>
      </c>
    </row>
    <row r="296" spans="5:5" x14ac:dyDescent="0.35">
      <c r="E296" s="7">
        <v>350</v>
      </c>
    </row>
    <row r="297" spans="5:5" x14ac:dyDescent="0.35">
      <c r="E297" s="7">
        <v>290</v>
      </c>
    </row>
    <row r="298" spans="5:5" x14ac:dyDescent="0.35">
      <c r="E298" s="7">
        <v>270</v>
      </c>
    </row>
    <row r="299" spans="5:5" x14ac:dyDescent="0.35">
      <c r="E299" s="7">
        <v>350</v>
      </c>
    </row>
    <row r="300" spans="5:5" x14ac:dyDescent="0.35">
      <c r="E300" s="7">
        <v>300</v>
      </c>
    </row>
    <row r="301" spans="5:5" x14ac:dyDescent="0.35">
      <c r="E301" s="7">
        <v>330</v>
      </c>
    </row>
    <row r="302" spans="5:5" x14ac:dyDescent="0.35">
      <c r="E302" s="7">
        <v>370</v>
      </c>
    </row>
    <row r="303" spans="5:5" x14ac:dyDescent="0.35">
      <c r="E303" s="7">
        <v>310</v>
      </c>
    </row>
    <row r="304" spans="5:5" x14ac:dyDescent="0.35">
      <c r="E304" s="7">
        <v>280</v>
      </c>
    </row>
    <row r="305" spans="5:5" x14ac:dyDescent="0.35">
      <c r="E305" s="7">
        <v>320</v>
      </c>
    </row>
    <row r="306" spans="5:5" x14ac:dyDescent="0.35">
      <c r="E306" s="7">
        <v>350</v>
      </c>
    </row>
    <row r="307" spans="5:5" x14ac:dyDescent="0.35">
      <c r="E307" s="7">
        <v>290</v>
      </c>
    </row>
    <row r="308" spans="5:5" x14ac:dyDescent="0.35">
      <c r="E308" s="7">
        <v>270</v>
      </c>
    </row>
    <row r="309" spans="5:5" x14ac:dyDescent="0.35">
      <c r="E309" s="7">
        <v>350</v>
      </c>
    </row>
    <row r="310" spans="5:5" x14ac:dyDescent="0.35">
      <c r="E310" s="7">
        <v>300</v>
      </c>
    </row>
    <row r="311" spans="5:5" x14ac:dyDescent="0.35">
      <c r="E311" s="7">
        <v>330</v>
      </c>
    </row>
    <row r="312" spans="5:5" x14ac:dyDescent="0.35">
      <c r="E312" s="7">
        <v>370</v>
      </c>
    </row>
    <row r="313" spans="5:5" x14ac:dyDescent="0.35">
      <c r="E313" s="7">
        <v>310</v>
      </c>
    </row>
    <row r="314" spans="5:5" x14ac:dyDescent="0.35">
      <c r="E314" s="7">
        <v>280</v>
      </c>
    </row>
    <row r="315" spans="5:5" x14ac:dyDescent="0.35">
      <c r="E315" s="7">
        <v>320</v>
      </c>
    </row>
    <row r="316" spans="5:5" x14ac:dyDescent="0.35">
      <c r="E316" s="7">
        <v>350</v>
      </c>
    </row>
    <row r="317" spans="5:5" x14ac:dyDescent="0.35">
      <c r="E317" s="7">
        <v>290</v>
      </c>
    </row>
    <row r="318" spans="5:5" x14ac:dyDescent="0.35">
      <c r="E318" s="7">
        <v>270</v>
      </c>
    </row>
    <row r="319" spans="5:5" x14ac:dyDescent="0.35">
      <c r="E319" s="7">
        <v>350</v>
      </c>
    </row>
    <row r="320" spans="5:5" x14ac:dyDescent="0.35">
      <c r="E320" s="7">
        <v>300</v>
      </c>
    </row>
    <row r="321" spans="5:5" x14ac:dyDescent="0.35">
      <c r="E321" s="7">
        <v>330</v>
      </c>
    </row>
    <row r="322" spans="5:5" x14ac:dyDescent="0.35">
      <c r="E322" s="7">
        <v>370</v>
      </c>
    </row>
    <row r="323" spans="5:5" x14ac:dyDescent="0.35">
      <c r="E323" s="7">
        <v>310</v>
      </c>
    </row>
    <row r="324" spans="5:5" x14ac:dyDescent="0.35">
      <c r="E324" s="7">
        <v>280</v>
      </c>
    </row>
    <row r="325" spans="5:5" x14ac:dyDescent="0.35">
      <c r="E325" s="7">
        <v>320</v>
      </c>
    </row>
    <row r="326" spans="5:5" x14ac:dyDescent="0.35">
      <c r="E326" s="7">
        <v>350</v>
      </c>
    </row>
    <row r="327" spans="5:5" x14ac:dyDescent="0.35">
      <c r="E327" s="7">
        <v>290</v>
      </c>
    </row>
    <row r="328" spans="5:5" x14ac:dyDescent="0.35">
      <c r="E328" s="7">
        <v>270</v>
      </c>
    </row>
    <row r="329" spans="5:5" x14ac:dyDescent="0.35">
      <c r="E329" s="7">
        <v>350</v>
      </c>
    </row>
    <row r="330" spans="5:5" x14ac:dyDescent="0.35">
      <c r="E330" s="7">
        <v>300</v>
      </c>
    </row>
    <row r="331" spans="5:5" x14ac:dyDescent="0.35">
      <c r="E331" s="7">
        <v>330</v>
      </c>
    </row>
    <row r="332" spans="5:5" x14ac:dyDescent="0.35">
      <c r="E332" s="7">
        <v>370</v>
      </c>
    </row>
    <row r="333" spans="5:5" x14ac:dyDescent="0.35">
      <c r="E333" s="7">
        <v>310</v>
      </c>
    </row>
    <row r="334" spans="5:5" x14ac:dyDescent="0.35">
      <c r="E334" s="7">
        <v>280</v>
      </c>
    </row>
    <row r="335" spans="5:5" x14ac:dyDescent="0.35">
      <c r="E335" s="7">
        <v>320</v>
      </c>
    </row>
    <row r="336" spans="5:5" x14ac:dyDescent="0.35">
      <c r="E336" s="7">
        <v>350</v>
      </c>
    </row>
    <row r="337" spans="5:5" x14ac:dyDescent="0.35">
      <c r="E337" s="7">
        <v>290</v>
      </c>
    </row>
    <row r="338" spans="5:5" x14ac:dyDescent="0.35">
      <c r="E338" s="7">
        <v>270</v>
      </c>
    </row>
    <row r="339" spans="5:5" x14ac:dyDescent="0.35">
      <c r="E339" s="7">
        <v>350</v>
      </c>
    </row>
    <row r="340" spans="5:5" x14ac:dyDescent="0.35">
      <c r="E340" s="7">
        <v>300</v>
      </c>
    </row>
    <row r="341" spans="5:5" x14ac:dyDescent="0.35">
      <c r="E341" s="7">
        <v>330</v>
      </c>
    </row>
    <row r="342" spans="5:5" x14ac:dyDescent="0.35">
      <c r="E342" s="7">
        <v>370</v>
      </c>
    </row>
    <row r="343" spans="5:5" x14ac:dyDescent="0.35">
      <c r="E343" s="7">
        <v>310</v>
      </c>
    </row>
    <row r="344" spans="5:5" x14ac:dyDescent="0.35">
      <c r="E344" s="7">
        <v>280</v>
      </c>
    </row>
    <row r="345" spans="5:5" x14ac:dyDescent="0.35">
      <c r="E345" s="7">
        <v>320</v>
      </c>
    </row>
    <row r="346" spans="5:5" x14ac:dyDescent="0.35">
      <c r="E346" s="7">
        <v>350</v>
      </c>
    </row>
    <row r="347" spans="5:5" x14ac:dyDescent="0.35">
      <c r="E347" s="7">
        <v>290</v>
      </c>
    </row>
    <row r="348" spans="5:5" x14ac:dyDescent="0.35">
      <c r="E348" s="7">
        <v>270</v>
      </c>
    </row>
    <row r="349" spans="5:5" x14ac:dyDescent="0.35">
      <c r="E349" s="7">
        <v>350</v>
      </c>
    </row>
    <row r="350" spans="5:5" x14ac:dyDescent="0.35">
      <c r="E350" s="7">
        <v>300</v>
      </c>
    </row>
    <row r="351" spans="5:5" x14ac:dyDescent="0.35">
      <c r="E351" s="7">
        <v>330</v>
      </c>
    </row>
    <row r="352" spans="5:5" x14ac:dyDescent="0.35">
      <c r="E352" s="7">
        <v>370</v>
      </c>
    </row>
    <row r="353" spans="5:5" x14ac:dyDescent="0.35">
      <c r="E353" s="7">
        <v>310</v>
      </c>
    </row>
    <row r="354" spans="5:5" x14ac:dyDescent="0.35">
      <c r="E354" s="7">
        <v>280</v>
      </c>
    </row>
    <row r="355" spans="5:5" x14ac:dyDescent="0.35">
      <c r="E355" s="7">
        <v>320</v>
      </c>
    </row>
    <row r="356" spans="5:5" x14ac:dyDescent="0.35">
      <c r="E356" s="7">
        <v>350</v>
      </c>
    </row>
    <row r="357" spans="5:5" x14ac:dyDescent="0.35">
      <c r="E357" s="7">
        <v>290</v>
      </c>
    </row>
    <row r="358" spans="5:5" x14ac:dyDescent="0.35">
      <c r="E358" s="7">
        <v>270</v>
      </c>
    </row>
    <row r="359" spans="5:5" x14ac:dyDescent="0.35">
      <c r="E359" s="7">
        <v>350</v>
      </c>
    </row>
    <row r="360" spans="5:5" x14ac:dyDescent="0.35">
      <c r="E360" s="7">
        <v>300</v>
      </c>
    </row>
    <row r="361" spans="5:5" x14ac:dyDescent="0.35">
      <c r="E361" s="7">
        <v>330</v>
      </c>
    </row>
    <row r="362" spans="5:5" x14ac:dyDescent="0.35">
      <c r="E362" s="7">
        <v>370</v>
      </c>
    </row>
    <row r="363" spans="5:5" x14ac:dyDescent="0.35">
      <c r="E363" s="7">
        <v>310</v>
      </c>
    </row>
    <row r="364" spans="5:5" x14ac:dyDescent="0.35">
      <c r="E364" s="7">
        <v>280</v>
      </c>
    </row>
    <row r="365" spans="5:5" x14ac:dyDescent="0.35">
      <c r="E365" s="7">
        <v>320</v>
      </c>
    </row>
    <row r="366" spans="5:5" x14ac:dyDescent="0.35">
      <c r="E366" s="7">
        <v>350</v>
      </c>
    </row>
    <row r="367" spans="5:5" x14ac:dyDescent="0.35">
      <c r="E367" s="7">
        <v>290</v>
      </c>
    </row>
    <row r="368" spans="5:5" x14ac:dyDescent="0.35">
      <c r="E368" s="7">
        <v>270</v>
      </c>
    </row>
    <row r="369" spans="1:5" x14ac:dyDescent="0.35">
      <c r="E369" s="7">
        <v>350</v>
      </c>
    </row>
    <row r="370" spans="1:5" x14ac:dyDescent="0.35">
      <c r="E370" s="7">
        <v>300</v>
      </c>
    </row>
    <row r="371" spans="1:5" x14ac:dyDescent="0.35">
      <c r="E371" s="7">
        <v>330</v>
      </c>
    </row>
    <row r="372" spans="1:5" x14ac:dyDescent="0.35">
      <c r="E372" s="7">
        <v>370</v>
      </c>
    </row>
    <row r="373" spans="1:5" x14ac:dyDescent="0.35">
      <c r="E373" s="7">
        <v>310</v>
      </c>
    </row>
    <row r="374" spans="1:5" x14ac:dyDescent="0.35">
      <c r="E374" s="7">
        <v>280</v>
      </c>
    </row>
    <row r="375" spans="1:5" x14ac:dyDescent="0.35">
      <c r="E375" s="7">
        <v>320</v>
      </c>
    </row>
    <row r="376" spans="1:5" x14ac:dyDescent="0.35">
      <c r="E376" s="7">
        <v>350</v>
      </c>
    </row>
    <row r="377" spans="1:5" x14ac:dyDescent="0.35">
      <c r="E377" s="7">
        <v>290</v>
      </c>
    </row>
    <row r="378" spans="1:5" x14ac:dyDescent="0.35">
      <c r="E378" s="7"/>
    </row>
    <row r="379" spans="1:5" x14ac:dyDescent="0.35">
      <c r="C379" t="s">
        <v>215</v>
      </c>
      <c r="D379" s="7"/>
      <c r="E379" t="s">
        <v>253</v>
      </c>
    </row>
    <row r="381" spans="1:5" x14ac:dyDescent="0.35">
      <c r="A381" s="6">
        <v>5</v>
      </c>
      <c r="C381" t="s">
        <v>113</v>
      </c>
    </row>
    <row r="383" spans="1:5" x14ac:dyDescent="0.35">
      <c r="C383" t="s">
        <v>81</v>
      </c>
    </row>
    <row r="384" spans="1:5" x14ac:dyDescent="0.35">
      <c r="C384" t="s">
        <v>114</v>
      </c>
    </row>
    <row r="386" spans="3:8" x14ac:dyDescent="0.35">
      <c r="C386" t="s">
        <v>115</v>
      </c>
      <c r="E386" s="7">
        <v>12</v>
      </c>
    </row>
    <row r="387" spans="3:8" x14ac:dyDescent="0.35">
      <c r="E387" s="7">
        <v>18</v>
      </c>
    </row>
    <row r="388" spans="3:8" x14ac:dyDescent="0.35">
      <c r="E388" s="7">
        <v>15</v>
      </c>
    </row>
    <row r="389" spans="3:8" x14ac:dyDescent="0.35">
      <c r="E389" s="7">
        <v>22</v>
      </c>
      <c r="G389" s="7" t="s">
        <v>32</v>
      </c>
      <c r="H389" s="7">
        <f>KURT(E386:E485)</f>
        <v>-0.88101144669010489</v>
      </c>
    </row>
    <row r="390" spans="3:8" x14ac:dyDescent="0.35">
      <c r="E390" s="7">
        <v>20</v>
      </c>
      <c r="G390" s="7" t="s">
        <v>33</v>
      </c>
      <c r="H390" s="7">
        <f>SKEW(E386:E485)</f>
        <v>-0.3350128722188207</v>
      </c>
    </row>
    <row r="391" spans="3:8" x14ac:dyDescent="0.35">
      <c r="E391" s="7">
        <v>14</v>
      </c>
    </row>
    <row r="392" spans="3:8" x14ac:dyDescent="0.35">
      <c r="E392" s="7">
        <v>16</v>
      </c>
    </row>
    <row r="393" spans="3:8" x14ac:dyDescent="0.35">
      <c r="E393" s="7">
        <v>21</v>
      </c>
    </row>
    <row r="394" spans="3:8" x14ac:dyDescent="0.35">
      <c r="E394" s="7">
        <v>19</v>
      </c>
    </row>
    <row r="395" spans="3:8" x14ac:dyDescent="0.35">
      <c r="E395" s="7">
        <v>17</v>
      </c>
    </row>
    <row r="396" spans="3:8" x14ac:dyDescent="0.35">
      <c r="E396" s="7">
        <v>22</v>
      </c>
    </row>
    <row r="397" spans="3:8" x14ac:dyDescent="0.35">
      <c r="E397" s="7">
        <v>19</v>
      </c>
    </row>
    <row r="398" spans="3:8" x14ac:dyDescent="0.35">
      <c r="E398" s="7">
        <v>13</v>
      </c>
    </row>
    <row r="399" spans="3:8" x14ac:dyDescent="0.35">
      <c r="E399" s="7">
        <v>16</v>
      </c>
    </row>
    <row r="400" spans="3:8" x14ac:dyDescent="0.35">
      <c r="E400" s="7">
        <v>21</v>
      </c>
    </row>
    <row r="401" spans="5:5" x14ac:dyDescent="0.35">
      <c r="E401" s="7">
        <v>22</v>
      </c>
    </row>
    <row r="402" spans="5:5" x14ac:dyDescent="0.35">
      <c r="E402" s="7">
        <v>17</v>
      </c>
    </row>
    <row r="403" spans="5:5" x14ac:dyDescent="0.35">
      <c r="E403" s="7">
        <v>19</v>
      </c>
    </row>
    <row r="404" spans="5:5" x14ac:dyDescent="0.35">
      <c r="E404" s="7">
        <v>22</v>
      </c>
    </row>
    <row r="405" spans="5:5" x14ac:dyDescent="0.35">
      <c r="E405" s="7">
        <v>18</v>
      </c>
    </row>
    <row r="406" spans="5:5" x14ac:dyDescent="0.35">
      <c r="E406" s="7">
        <v>14</v>
      </c>
    </row>
    <row r="407" spans="5:5" x14ac:dyDescent="0.35">
      <c r="E407" s="7">
        <v>20</v>
      </c>
    </row>
    <row r="408" spans="5:5" x14ac:dyDescent="0.35">
      <c r="E408" s="7">
        <v>19</v>
      </c>
    </row>
    <row r="409" spans="5:5" x14ac:dyDescent="0.35">
      <c r="E409" s="7">
        <v>17</v>
      </c>
    </row>
    <row r="410" spans="5:5" x14ac:dyDescent="0.35">
      <c r="E410" s="7">
        <v>22</v>
      </c>
    </row>
    <row r="411" spans="5:5" x14ac:dyDescent="0.35">
      <c r="E411" s="7">
        <v>18</v>
      </c>
    </row>
    <row r="412" spans="5:5" x14ac:dyDescent="0.35">
      <c r="E412" s="7">
        <v>15</v>
      </c>
    </row>
    <row r="413" spans="5:5" x14ac:dyDescent="0.35">
      <c r="E413" s="7">
        <v>21</v>
      </c>
    </row>
    <row r="414" spans="5:5" x14ac:dyDescent="0.35">
      <c r="E414" s="7">
        <v>20</v>
      </c>
    </row>
    <row r="415" spans="5:5" x14ac:dyDescent="0.35">
      <c r="E415" s="7">
        <v>16</v>
      </c>
    </row>
    <row r="416" spans="5:5" x14ac:dyDescent="0.35">
      <c r="E416" s="7">
        <v>12</v>
      </c>
    </row>
    <row r="417" spans="5:5" x14ac:dyDescent="0.35">
      <c r="E417" s="7">
        <v>18</v>
      </c>
    </row>
    <row r="418" spans="5:5" x14ac:dyDescent="0.35">
      <c r="E418" s="7">
        <v>15</v>
      </c>
    </row>
    <row r="419" spans="5:5" x14ac:dyDescent="0.35">
      <c r="E419" s="7">
        <v>22</v>
      </c>
    </row>
    <row r="420" spans="5:5" x14ac:dyDescent="0.35">
      <c r="E420" s="7">
        <v>20</v>
      </c>
    </row>
    <row r="421" spans="5:5" x14ac:dyDescent="0.35">
      <c r="E421" s="7">
        <v>14</v>
      </c>
    </row>
    <row r="422" spans="5:5" x14ac:dyDescent="0.35">
      <c r="E422" s="7">
        <v>16</v>
      </c>
    </row>
    <row r="423" spans="5:5" x14ac:dyDescent="0.35">
      <c r="E423" s="7">
        <v>21</v>
      </c>
    </row>
    <row r="424" spans="5:5" x14ac:dyDescent="0.35">
      <c r="E424" s="7">
        <v>19</v>
      </c>
    </row>
    <row r="425" spans="5:5" x14ac:dyDescent="0.35">
      <c r="E425" s="7">
        <v>17</v>
      </c>
    </row>
    <row r="426" spans="5:5" x14ac:dyDescent="0.35">
      <c r="E426" s="7">
        <v>22</v>
      </c>
    </row>
    <row r="427" spans="5:5" x14ac:dyDescent="0.35">
      <c r="E427" s="7">
        <v>19</v>
      </c>
    </row>
    <row r="428" spans="5:5" x14ac:dyDescent="0.35">
      <c r="E428" s="7">
        <v>13</v>
      </c>
    </row>
    <row r="429" spans="5:5" x14ac:dyDescent="0.35">
      <c r="E429" s="7">
        <v>16</v>
      </c>
    </row>
    <row r="430" spans="5:5" x14ac:dyDescent="0.35">
      <c r="E430" s="7">
        <v>21</v>
      </c>
    </row>
    <row r="431" spans="5:5" x14ac:dyDescent="0.35">
      <c r="E431" s="7">
        <v>22</v>
      </c>
    </row>
    <row r="432" spans="5:5" x14ac:dyDescent="0.35">
      <c r="E432" s="7">
        <v>17</v>
      </c>
    </row>
    <row r="433" spans="5:5" x14ac:dyDescent="0.35">
      <c r="E433" s="7">
        <v>19</v>
      </c>
    </row>
    <row r="434" spans="5:5" x14ac:dyDescent="0.35">
      <c r="E434" s="7">
        <v>22</v>
      </c>
    </row>
    <row r="435" spans="5:5" x14ac:dyDescent="0.35">
      <c r="E435" s="7">
        <v>18</v>
      </c>
    </row>
    <row r="436" spans="5:5" x14ac:dyDescent="0.35">
      <c r="E436" s="7">
        <v>14</v>
      </c>
    </row>
    <row r="437" spans="5:5" x14ac:dyDescent="0.35">
      <c r="E437" s="7">
        <v>20</v>
      </c>
    </row>
    <row r="438" spans="5:5" x14ac:dyDescent="0.35">
      <c r="E438" s="7">
        <v>19</v>
      </c>
    </row>
    <row r="439" spans="5:5" x14ac:dyDescent="0.35">
      <c r="E439" s="7">
        <v>17</v>
      </c>
    </row>
    <row r="440" spans="5:5" x14ac:dyDescent="0.35">
      <c r="E440" s="7">
        <v>22</v>
      </c>
    </row>
    <row r="441" spans="5:5" x14ac:dyDescent="0.35">
      <c r="E441" s="7">
        <v>18</v>
      </c>
    </row>
    <row r="442" spans="5:5" x14ac:dyDescent="0.35">
      <c r="E442" s="7">
        <v>15</v>
      </c>
    </row>
    <row r="443" spans="5:5" x14ac:dyDescent="0.35">
      <c r="E443" s="7">
        <v>21</v>
      </c>
    </row>
    <row r="444" spans="5:5" x14ac:dyDescent="0.35">
      <c r="E444" s="7">
        <v>20</v>
      </c>
    </row>
    <row r="445" spans="5:5" x14ac:dyDescent="0.35">
      <c r="E445" s="7">
        <v>16</v>
      </c>
    </row>
    <row r="446" spans="5:5" x14ac:dyDescent="0.35">
      <c r="E446" s="7">
        <v>12</v>
      </c>
    </row>
    <row r="447" spans="5:5" x14ac:dyDescent="0.35">
      <c r="E447" s="7">
        <v>18</v>
      </c>
    </row>
    <row r="448" spans="5:5" x14ac:dyDescent="0.35">
      <c r="E448" s="7">
        <v>15</v>
      </c>
    </row>
    <row r="449" spans="5:5" x14ac:dyDescent="0.35">
      <c r="E449" s="7">
        <v>22</v>
      </c>
    </row>
    <row r="450" spans="5:5" x14ac:dyDescent="0.35">
      <c r="E450" s="7">
        <v>20</v>
      </c>
    </row>
    <row r="451" spans="5:5" x14ac:dyDescent="0.35">
      <c r="E451" s="7">
        <v>14</v>
      </c>
    </row>
    <row r="452" spans="5:5" x14ac:dyDescent="0.35">
      <c r="E452" s="7">
        <v>16</v>
      </c>
    </row>
    <row r="453" spans="5:5" x14ac:dyDescent="0.35">
      <c r="E453" s="7">
        <v>21</v>
      </c>
    </row>
    <row r="454" spans="5:5" x14ac:dyDescent="0.35">
      <c r="E454" s="7">
        <v>19</v>
      </c>
    </row>
    <row r="455" spans="5:5" x14ac:dyDescent="0.35">
      <c r="E455" s="7">
        <v>17</v>
      </c>
    </row>
    <row r="456" spans="5:5" x14ac:dyDescent="0.35">
      <c r="E456" s="7">
        <v>22</v>
      </c>
    </row>
    <row r="457" spans="5:5" x14ac:dyDescent="0.35">
      <c r="E457" s="7">
        <v>19</v>
      </c>
    </row>
    <row r="458" spans="5:5" x14ac:dyDescent="0.35">
      <c r="E458" s="7">
        <v>13</v>
      </c>
    </row>
    <row r="459" spans="5:5" x14ac:dyDescent="0.35">
      <c r="E459" s="7">
        <v>16</v>
      </c>
    </row>
    <row r="460" spans="5:5" x14ac:dyDescent="0.35">
      <c r="E460" s="7">
        <v>21</v>
      </c>
    </row>
    <row r="461" spans="5:5" x14ac:dyDescent="0.35">
      <c r="E461" s="7">
        <v>22</v>
      </c>
    </row>
    <row r="462" spans="5:5" x14ac:dyDescent="0.35">
      <c r="E462" s="7">
        <v>17</v>
      </c>
    </row>
    <row r="463" spans="5:5" x14ac:dyDescent="0.35">
      <c r="E463" s="7">
        <v>19</v>
      </c>
    </row>
    <row r="464" spans="5:5" x14ac:dyDescent="0.35">
      <c r="E464" s="7">
        <v>22</v>
      </c>
    </row>
    <row r="465" spans="5:5" x14ac:dyDescent="0.35">
      <c r="E465" s="7">
        <v>18</v>
      </c>
    </row>
    <row r="466" spans="5:5" x14ac:dyDescent="0.35">
      <c r="E466" s="7">
        <v>14</v>
      </c>
    </row>
    <row r="467" spans="5:5" x14ac:dyDescent="0.35">
      <c r="E467" s="7">
        <v>20</v>
      </c>
    </row>
    <row r="468" spans="5:5" x14ac:dyDescent="0.35">
      <c r="E468" s="7">
        <v>19</v>
      </c>
    </row>
    <row r="469" spans="5:5" x14ac:dyDescent="0.35">
      <c r="E469" s="7">
        <v>17</v>
      </c>
    </row>
    <row r="470" spans="5:5" x14ac:dyDescent="0.35">
      <c r="E470" s="7">
        <v>22</v>
      </c>
    </row>
    <row r="471" spans="5:5" x14ac:dyDescent="0.35">
      <c r="E471" s="7">
        <v>18</v>
      </c>
    </row>
    <row r="472" spans="5:5" x14ac:dyDescent="0.35">
      <c r="E472" s="7">
        <v>15</v>
      </c>
    </row>
    <row r="473" spans="5:5" x14ac:dyDescent="0.35">
      <c r="E473" s="7">
        <v>21</v>
      </c>
    </row>
    <row r="474" spans="5:5" x14ac:dyDescent="0.35">
      <c r="E474" s="7">
        <v>20</v>
      </c>
    </row>
    <row r="475" spans="5:5" x14ac:dyDescent="0.35">
      <c r="E475" s="7">
        <v>16</v>
      </c>
    </row>
    <row r="476" spans="5:5" x14ac:dyDescent="0.35">
      <c r="E476" s="7">
        <v>12</v>
      </c>
    </row>
    <row r="477" spans="5:5" x14ac:dyDescent="0.35">
      <c r="E477" s="7">
        <v>18</v>
      </c>
    </row>
    <row r="478" spans="5:5" x14ac:dyDescent="0.35">
      <c r="E478" s="7">
        <v>15</v>
      </c>
    </row>
    <row r="479" spans="5:5" x14ac:dyDescent="0.35">
      <c r="E479" s="7">
        <v>22</v>
      </c>
    </row>
    <row r="480" spans="5:5" x14ac:dyDescent="0.35">
      <c r="E480" s="7">
        <v>20</v>
      </c>
    </row>
    <row r="481" spans="3:5" x14ac:dyDescent="0.35">
      <c r="E481" s="7">
        <v>14</v>
      </c>
    </row>
    <row r="482" spans="3:5" x14ac:dyDescent="0.35">
      <c r="E482" s="7">
        <v>16</v>
      </c>
    </row>
    <row r="483" spans="3:5" x14ac:dyDescent="0.35">
      <c r="E483" s="7">
        <v>21</v>
      </c>
    </row>
    <row r="484" spans="3:5" x14ac:dyDescent="0.35">
      <c r="E484" s="7">
        <v>19</v>
      </c>
    </row>
    <row r="485" spans="3:5" x14ac:dyDescent="0.35">
      <c r="E485" s="7">
        <v>17</v>
      </c>
    </row>
    <row r="487" spans="3:5" x14ac:dyDescent="0.35">
      <c r="C487" t="s">
        <v>215</v>
      </c>
      <c r="D487" s="7"/>
      <c r="E487" t="s">
        <v>254</v>
      </c>
    </row>
  </sheetData>
  <sortState xmlns:xlrd2="http://schemas.microsoft.com/office/spreadsheetml/2017/richdata2" ref="D8:D57">
    <sortCondition ref="D8:D57"/>
  </sortState>
  <mergeCells count="1">
    <mergeCell ref="C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42618-5808-47A1-B08B-835163AF6F2A}">
  <dimension ref="A1:H593"/>
  <sheetViews>
    <sheetView workbookViewId="0">
      <selection activeCell="C1" sqref="C1:E1"/>
    </sheetView>
  </sheetViews>
  <sheetFormatPr defaultRowHeight="14.5" x14ac:dyDescent="0.35"/>
  <cols>
    <col min="1" max="1" width="3.54296875" style="6" customWidth="1"/>
    <col min="2" max="2" width="3.54296875" customWidth="1"/>
    <col min="6" max="7" width="13.26953125" bestFit="1" customWidth="1"/>
  </cols>
  <sheetData>
    <row r="1" spans="1:7" ht="18.5" x14ac:dyDescent="0.45">
      <c r="C1" s="13" t="s">
        <v>104</v>
      </c>
      <c r="D1" s="13"/>
      <c r="E1" s="13"/>
    </row>
    <row r="3" spans="1:7" x14ac:dyDescent="0.35">
      <c r="A3" s="6">
        <v>1</v>
      </c>
      <c r="C3" t="s">
        <v>116</v>
      </c>
    </row>
    <row r="5" spans="1:7" x14ac:dyDescent="0.35">
      <c r="C5" t="s">
        <v>81</v>
      </c>
    </row>
    <row r="6" spans="1:7" x14ac:dyDescent="0.35">
      <c r="C6" t="s">
        <v>117</v>
      </c>
    </row>
    <row r="8" spans="1:7" x14ac:dyDescent="0.35">
      <c r="C8" t="s">
        <v>118</v>
      </c>
      <c r="D8" s="7">
        <v>40</v>
      </c>
    </row>
    <row r="9" spans="1:7" x14ac:dyDescent="0.35">
      <c r="D9" s="7">
        <v>45</v>
      </c>
    </row>
    <row r="10" spans="1:7" x14ac:dyDescent="0.35">
      <c r="D10" s="7">
        <v>50</v>
      </c>
    </row>
    <row r="11" spans="1:7" x14ac:dyDescent="0.35">
      <c r="D11" s="7">
        <v>55</v>
      </c>
    </row>
    <row r="12" spans="1:7" x14ac:dyDescent="0.35">
      <c r="D12" s="7">
        <v>60</v>
      </c>
      <c r="F12" t="s">
        <v>121</v>
      </c>
    </row>
    <row r="13" spans="1:7" x14ac:dyDescent="0.35">
      <c r="D13" s="7">
        <v>62</v>
      </c>
    </row>
    <row r="14" spans="1:7" x14ac:dyDescent="0.35">
      <c r="D14" s="7">
        <v>65</v>
      </c>
      <c r="F14" s="7" t="s">
        <v>119</v>
      </c>
      <c r="G14" s="7">
        <f>_xlfn.QUARTILE.INC(D8:D107,1)</f>
        <v>128.75</v>
      </c>
    </row>
    <row r="15" spans="1:7" x14ac:dyDescent="0.35">
      <c r="D15" s="7">
        <v>68</v>
      </c>
      <c r="F15" s="7" t="s">
        <v>5</v>
      </c>
      <c r="G15" s="7">
        <f>_xlfn.QUARTILE.INC(D8:D107,2)</f>
        <v>252.5</v>
      </c>
    </row>
    <row r="16" spans="1:7" x14ac:dyDescent="0.35">
      <c r="D16" s="7">
        <v>70</v>
      </c>
      <c r="F16" s="7" t="s">
        <v>120</v>
      </c>
      <c r="G16" s="7">
        <f>_xlfn.QUARTILE.INC(D8:D107,3)</f>
        <v>376.25</v>
      </c>
    </row>
    <row r="17" spans="4:7" x14ac:dyDescent="0.35">
      <c r="D17" s="7">
        <v>72</v>
      </c>
    </row>
    <row r="18" spans="4:7" x14ac:dyDescent="0.35">
      <c r="D18" s="7">
        <v>75</v>
      </c>
      <c r="F18" t="s">
        <v>122</v>
      </c>
    </row>
    <row r="19" spans="4:7" x14ac:dyDescent="0.35">
      <c r="D19" s="7">
        <v>78</v>
      </c>
    </row>
    <row r="20" spans="4:7" x14ac:dyDescent="0.35">
      <c r="D20" s="7">
        <v>80</v>
      </c>
      <c r="F20" s="7" t="s">
        <v>123</v>
      </c>
      <c r="G20" s="7">
        <f>_xlfn.PERCENTILE.INC(D8:D107,0.1)</f>
        <v>74.7</v>
      </c>
    </row>
    <row r="21" spans="4:7" x14ac:dyDescent="0.35">
      <c r="D21" s="7">
        <v>82</v>
      </c>
      <c r="F21" s="7" t="s">
        <v>124</v>
      </c>
      <c r="G21" s="7">
        <f>_xlfn.PERCENTILE.INC(D8:D107,0.25)</f>
        <v>128.75</v>
      </c>
    </row>
    <row r="22" spans="4:7" x14ac:dyDescent="0.35">
      <c r="D22" s="7">
        <v>85</v>
      </c>
      <c r="F22" s="7" t="s">
        <v>125</v>
      </c>
      <c r="G22" s="7">
        <f>_xlfn.PERCENTILE.INC(D8:D107,0.75)</f>
        <v>376.25</v>
      </c>
    </row>
    <row r="23" spans="4:7" x14ac:dyDescent="0.35">
      <c r="D23" s="7">
        <v>88</v>
      </c>
      <c r="F23" s="7" t="s">
        <v>126</v>
      </c>
      <c r="G23" s="7">
        <f>_xlfn.PERCENTILE.INC(D8:D107,0.9)</f>
        <v>450.50000000000006</v>
      </c>
    </row>
    <row r="24" spans="4:7" x14ac:dyDescent="0.35">
      <c r="D24" s="7">
        <v>90</v>
      </c>
    </row>
    <row r="25" spans="4:7" x14ac:dyDescent="0.35">
      <c r="D25" s="7">
        <v>92</v>
      </c>
    </row>
    <row r="26" spans="4:7" x14ac:dyDescent="0.35">
      <c r="D26" s="7">
        <v>95</v>
      </c>
    </row>
    <row r="27" spans="4:7" x14ac:dyDescent="0.35">
      <c r="D27" s="7">
        <v>100</v>
      </c>
    </row>
    <row r="28" spans="4:7" x14ac:dyDescent="0.35">
      <c r="D28" s="7">
        <v>105</v>
      </c>
    </row>
    <row r="29" spans="4:7" x14ac:dyDescent="0.35">
      <c r="D29" s="7">
        <v>110</v>
      </c>
    </row>
    <row r="30" spans="4:7" x14ac:dyDescent="0.35">
      <c r="D30" s="7">
        <v>115</v>
      </c>
    </row>
    <row r="31" spans="4:7" x14ac:dyDescent="0.35">
      <c r="D31" s="7">
        <v>120</v>
      </c>
    </row>
    <row r="32" spans="4:7" x14ac:dyDescent="0.35">
      <c r="D32" s="7">
        <v>125</v>
      </c>
    </row>
    <row r="33" spans="4:4" x14ac:dyDescent="0.35">
      <c r="D33" s="7">
        <v>130</v>
      </c>
    </row>
    <row r="34" spans="4:4" x14ac:dyDescent="0.35">
      <c r="D34" s="7">
        <v>135</v>
      </c>
    </row>
    <row r="35" spans="4:4" x14ac:dyDescent="0.35">
      <c r="D35" s="7">
        <v>140</v>
      </c>
    </row>
    <row r="36" spans="4:4" x14ac:dyDescent="0.35">
      <c r="D36" s="7">
        <v>145</v>
      </c>
    </row>
    <row r="37" spans="4:4" x14ac:dyDescent="0.35">
      <c r="D37" s="7">
        <v>150</v>
      </c>
    </row>
    <row r="38" spans="4:4" x14ac:dyDescent="0.35">
      <c r="D38" s="7">
        <v>155</v>
      </c>
    </row>
    <row r="39" spans="4:4" x14ac:dyDescent="0.35">
      <c r="D39" s="7">
        <v>160</v>
      </c>
    </row>
    <row r="40" spans="4:4" x14ac:dyDescent="0.35">
      <c r="D40" s="7">
        <v>165</v>
      </c>
    </row>
    <row r="41" spans="4:4" x14ac:dyDescent="0.35">
      <c r="D41" s="7">
        <v>170</v>
      </c>
    </row>
    <row r="42" spans="4:4" x14ac:dyDescent="0.35">
      <c r="D42" s="7">
        <v>175</v>
      </c>
    </row>
    <row r="43" spans="4:4" x14ac:dyDescent="0.35">
      <c r="D43" s="7">
        <v>180</v>
      </c>
    </row>
    <row r="44" spans="4:4" x14ac:dyDescent="0.35">
      <c r="D44" s="7">
        <v>185</v>
      </c>
    </row>
    <row r="45" spans="4:4" x14ac:dyDescent="0.35">
      <c r="D45" s="7">
        <v>190</v>
      </c>
    </row>
    <row r="46" spans="4:4" x14ac:dyDescent="0.35">
      <c r="D46" s="7">
        <v>195</v>
      </c>
    </row>
    <row r="47" spans="4:4" x14ac:dyDescent="0.35">
      <c r="D47" s="7">
        <v>200</v>
      </c>
    </row>
    <row r="48" spans="4:4" x14ac:dyDescent="0.35">
      <c r="D48" s="7">
        <v>205</v>
      </c>
    </row>
    <row r="49" spans="4:4" x14ac:dyDescent="0.35">
      <c r="D49" s="7">
        <v>210</v>
      </c>
    </row>
    <row r="50" spans="4:4" x14ac:dyDescent="0.35">
      <c r="D50" s="7">
        <v>215</v>
      </c>
    </row>
    <row r="51" spans="4:4" x14ac:dyDescent="0.35">
      <c r="D51" s="7">
        <v>220</v>
      </c>
    </row>
    <row r="52" spans="4:4" x14ac:dyDescent="0.35">
      <c r="D52" s="7">
        <v>225</v>
      </c>
    </row>
    <row r="53" spans="4:4" x14ac:dyDescent="0.35">
      <c r="D53" s="7">
        <v>230</v>
      </c>
    </row>
    <row r="54" spans="4:4" x14ac:dyDescent="0.35">
      <c r="D54" s="7">
        <v>235</v>
      </c>
    </row>
    <row r="55" spans="4:4" x14ac:dyDescent="0.35">
      <c r="D55" s="7">
        <v>240</v>
      </c>
    </row>
    <row r="56" spans="4:4" x14ac:dyDescent="0.35">
      <c r="D56" s="7">
        <v>245</v>
      </c>
    </row>
    <row r="57" spans="4:4" x14ac:dyDescent="0.35">
      <c r="D57" s="7">
        <v>250</v>
      </c>
    </row>
    <row r="58" spans="4:4" x14ac:dyDescent="0.35">
      <c r="D58" s="7">
        <v>255</v>
      </c>
    </row>
    <row r="59" spans="4:4" x14ac:dyDescent="0.35">
      <c r="D59" s="7">
        <v>260</v>
      </c>
    </row>
    <row r="60" spans="4:4" x14ac:dyDescent="0.35">
      <c r="D60" s="7">
        <v>265</v>
      </c>
    </row>
    <row r="61" spans="4:4" x14ac:dyDescent="0.35">
      <c r="D61" s="7">
        <v>270</v>
      </c>
    </row>
    <row r="62" spans="4:4" x14ac:dyDescent="0.35">
      <c r="D62" s="7">
        <v>275</v>
      </c>
    </row>
    <row r="63" spans="4:4" x14ac:dyDescent="0.35">
      <c r="D63" s="7">
        <v>280</v>
      </c>
    </row>
    <row r="64" spans="4:4" x14ac:dyDescent="0.35">
      <c r="D64" s="7">
        <v>285</v>
      </c>
    </row>
    <row r="65" spans="4:4" x14ac:dyDescent="0.35">
      <c r="D65" s="7">
        <v>290</v>
      </c>
    </row>
    <row r="66" spans="4:4" x14ac:dyDescent="0.35">
      <c r="D66" s="7">
        <v>295</v>
      </c>
    </row>
    <row r="67" spans="4:4" x14ac:dyDescent="0.35">
      <c r="D67" s="7">
        <v>300</v>
      </c>
    </row>
    <row r="68" spans="4:4" x14ac:dyDescent="0.35">
      <c r="D68" s="7">
        <v>305</v>
      </c>
    </row>
    <row r="69" spans="4:4" x14ac:dyDescent="0.35">
      <c r="D69" s="7">
        <v>310</v>
      </c>
    </row>
    <row r="70" spans="4:4" x14ac:dyDescent="0.35">
      <c r="D70" s="7">
        <v>315</v>
      </c>
    </row>
    <row r="71" spans="4:4" x14ac:dyDescent="0.35">
      <c r="D71" s="7">
        <v>320</v>
      </c>
    </row>
    <row r="72" spans="4:4" x14ac:dyDescent="0.35">
      <c r="D72" s="7">
        <v>325</v>
      </c>
    </row>
    <row r="73" spans="4:4" x14ac:dyDescent="0.35">
      <c r="D73" s="7">
        <v>330</v>
      </c>
    </row>
    <row r="74" spans="4:4" x14ac:dyDescent="0.35">
      <c r="D74" s="7">
        <v>335</v>
      </c>
    </row>
    <row r="75" spans="4:4" x14ac:dyDescent="0.35">
      <c r="D75" s="7">
        <v>340</v>
      </c>
    </row>
    <row r="76" spans="4:4" x14ac:dyDescent="0.35">
      <c r="D76" s="7">
        <v>345</v>
      </c>
    </row>
    <row r="77" spans="4:4" x14ac:dyDescent="0.35">
      <c r="D77" s="7">
        <v>350</v>
      </c>
    </row>
    <row r="78" spans="4:4" x14ac:dyDescent="0.35">
      <c r="D78" s="7">
        <v>355</v>
      </c>
    </row>
    <row r="79" spans="4:4" x14ac:dyDescent="0.35">
      <c r="D79" s="7">
        <v>360</v>
      </c>
    </row>
    <row r="80" spans="4:4" x14ac:dyDescent="0.35">
      <c r="D80" s="7">
        <v>365</v>
      </c>
    </row>
    <row r="81" spans="4:4" x14ac:dyDescent="0.35">
      <c r="D81" s="7">
        <v>370</v>
      </c>
    </row>
    <row r="82" spans="4:4" x14ac:dyDescent="0.35">
      <c r="D82" s="7">
        <v>375</v>
      </c>
    </row>
    <row r="83" spans="4:4" x14ac:dyDescent="0.35">
      <c r="D83" s="7">
        <v>380</v>
      </c>
    </row>
    <row r="84" spans="4:4" x14ac:dyDescent="0.35">
      <c r="D84" s="7">
        <v>385</v>
      </c>
    </row>
    <row r="85" spans="4:4" x14ac:dyDescent="0.35">
      <c r="D85" s="7">
        <v>390</v>
      </c>
    </row>
    <row r="86" spans="4:4" x14ac:dyDescent="0.35">
      <c r="D86" s="7">
        <v>395</v>
      </c>
    </row>
    <row r="87" spans="4:4" x14ac:dyDescent="0.35">
      <c r="D87" s="7">
        <v>400</v>
      </c>
    </row>
    <row r="88" spans="4:4" x14ac:dyDescent="0.35">
      <c r="D88" s="7">
        <v>405</v>
      </c>
    </row>
    <row r="89" spans="4:4" x14ac:dyDescent="0.35">
      <c r="D89" s="7">
        <v>410</v>
      </c>
    </row>
    <row r="90" spans="4:4" x14ac:dyDescent="0.35">
      <c r="D90" s="7">
        <v>415</v>
      </c>
    </row>
    <row r="91" spans="4:4" x14ac:dyDescent="0.35">
      <c r="D91" s="7">
        <v>420</v>
      </c>
    </row>
    <row r="92" spans="4:4" x14ac:dyDescent="0.35">
      <c r="D92" s="7">
        <v>425</v>
      </c>
    </row>
    <row r="93" spans="4:4" x14ac:dyDescent="0.35">
      <c r="D93" s="7">
        <v>430</v>
      </c>
    </row>
    <row r="94" spans="4:4" x14ac:dyDescent="0.35">
      <c r="D94" s="7">
        <v>435</v>
      </c>
    </row>
    <row r="95" spans="4:4" x14ac:dyDescent="0.35">
      <c r="D95" s="7">
        <v>440</v>
      </c>
    </row>
    <row r="96" spans="4:4" x14ac:dyDescent="0.35">
      <c r="D96" s="7">
        <v>445</v>
      </c>
    </row>
    <row r="97" spans="1:5" x14ac:dyDescent="0.35">
      <c r="D97" s="7">
        <v>450</v>
      </c>
    </row>
    <row r="98" spans="1:5" x14ac:dyDescent="0.35">
      <c r="D98" s="7">
        <v>455</v>
      </c>
    </row>
    <row r="99" spans="1:5" x14ac:dyDescent="0.35">
      <c r="D99" s="7">
        <v>460</v>
      </c>
    </row>
    <row r="100" spans="1:5" x14ac:dyDescent="0.35">
      <c r="D100" s="7">
        <v>465</v>
      </c>
    </row>
    <row r="101" spans="1:5" x14ac:dyDescent="0.35">
      <c r="D101" s="7">
        <v>470</v>
      </c>
    </row>
    <row r="102" spans="1:5" x14ac:dyDescent="0.35">
      <c r="D102" s="7">
        <v>475</v>
      </c>
    </row>
    <row r="103" spans="1:5" x14ac:dyDescent="0.35">
      <c r="D103" s="7">
        <v>480</v>
      </c>
    </row>
    <row r="104" spans="1:5" x14ac:dyDescent="0.35">
      <c r="D104" s="7">
        <v>485</v>
      </c>
    </row>
    <row r="105" spans="1:5" x14ac:dyDescent="0.35">
      <c r="D105" s="7">
        <v>490</v>
      </c>
    </row>
    <row r="106" spans="1:5" x14ac:dyDescent="0.35">
      <c r="D106" s="7">
        <v>495</v>
      </c>
    </row>
    <row r="107" spans="1:5" x14ac:dyDescent="0.35">
      <c r="D107" s="7">
        <v>500</v>
      </c>
    </row>
    <row r="108" spans="1:5" x14ac:dyDescent="0.35">
      <c r="D108" s="7"/>
    </row>
    <row r="109" spans="1:5" x14ac:dyDescent="0.35">
      <c r="C109" t="s">
        <v>215</v>
      </c>
      <c r="D109" s="7"/>
      <c r="E109" t="s">
        <v>216</v>
      </c>
    </row>
    <row r="111" spans="1:5" x14ac:dyDescent="0.35">
      <c r="A111" s="6">
        <v>2</v>
      </c>
      <c r="C111" t="s">
        <v>127</v>
      </c>
    </row>
    <row r="113" spans="3:7" x14ac:dyDescent="0.35">
      <c r="C113" t="s">
        <v>81</v>
      </c>
    </row>
    <row r="114" spans="3:7" x14ac:dyDescent="0.35">
      <c r="C114" t="s">
        <v>128</v>
      </c>
    </row>
    <row r="116" spans="3:7" x14ac:dyDescent="0.35">
      <c r="C116" t="s">
        <v>129</v>
      </c>
      <c r="D116" s="7">
        <v>55</v>
      </c>
    </row>
    <row r="117" spans="3:7" x14ac:dyDescent="0.35">
      <c r="D117" s="7">
        <v>60</v>
      </c>
    </row>
    <row r="118" spans="3:7" x14ac:dyDescent="0.35">
      <c r="D118" s="7">
        <v>62</v>
      </c>
    </row>
    <row r="119" spans="3:7" x14ac:dyDescent="0.35">
      <c r="D119" s="7">
        <v>65</v>
      </c>
    </row>
    <row r="120" spans="3:7" x14ac:dyDescent="0.35">
      <c r="D120" s="7">
        <v>68</v>
      </c>
      <c r="F120" t="s">
        <v>121</v>
      </c>
    </row>
    <row r="121" spans="3:7" x14ac:dyDescent="0.35">
      <c r="D121" s="7">
        <v>70</v>
      </c>
    </row>
    <row r="122" spans="3:7" x14ac:dyDescent="0.35">
      <c r="D122" s="7">
        <v>72</v>
      </c>
      <c r="F122" s="7" t="s">
        <v>119</v>
      </c>
      <c r="G122" s="7">
        <f>_xlfn.QUARTILE.INC(D116:D215,1)</f>
        <v>143.75</v>
      </c>
    </row>
    <row r="123" spans="3:7" x14ac:dyDescent="0.35">
      <c r="D123" s="7">
        <v>75</v>
      </c>
      <c r="F123" s="7" t="s">
        <v>5</v>
      </c>
      <c r="G123" s="7">
        <f>_xlfn.QUARTILE.INC(D116:D215,2)</f>
        <v>267.5</v>
      </c>
    </row>
    <row r="124" spans="3:7" x14ac:dyDescent="0.35">
      <c r="D124" s="7">
        <v>78</v>
      </c>
      <c r="F124" s="7" t="s">
        <v>120</v>
      </c>
      <c r="G124" s="7">
        <f>_xlfn.QUARTILE.INC(D116:D215,3)</f>
        <v>391.25</v>
      </c>
    </row>
    <row r="125" spans="3:7" x14ac:dyDescent="0.35">
      <c r="D125" s="7">
        <v>80</v>
      </c>
    </row>
    <row r="126" spans="3:7" x14ac:dyDescent="0.35">
      <c r="D126" s="7">
        <v>82</v>
      </c>
      <c r="F126" t="s">
        <v>122</v>
      </c>
    </row>
    <row r="127" spans="3:7" x14ac:dyDescent="0.35">
      <c r="D127" s="7">
        <v>85</v>
      </c>
    </row>
    <row r="128" spans="3:7" x14ac:dyDescent="0.35">
      <c r="D128" s="7">
        <v>88</v>
      </c>
      <c r="F128" s="7" t="s">
        <v>130</v>
      </c>
      <c r="G128" s="7">
        <f>_xlfn.PERCENTILE.INC(D116:D215,0.15)</f>
        <v>94.55</v>
      </c>
    </row>
    <row r="129" spans="4:7" x14ac:dyDescent="0.35">
      <c r="D129" s="7">
        <v>90</v>
      </c>
      <c r="F129" s="7" t="s">
        <v>131</v>
      </c>
      <c r="G129" s="7">
        <f>_xlfn.PERCENTILE.INC(D116:D215,0.5)</f>
        <v>267.5</v>
      </c>
    </row>
    <row r="130" spans="4:7" x14ac:dyDescent="0.35">
      <c r="D130" s="7">
        <v>92</v>
      </c>
      <c r="F130" s="7" t="s">
        <v>132</v>
      </c>
      <c r="G130" s="7">
        <f>_xlfn.PERCENTILE.INC(D116:D215,0.85)</f>
        <v>440.74999999999994</v>
      </c>
    </row>
    <row r="131" spans="4:7" x14ac:dyDescent="0.35">
      <c r="D131" s="7">
        <v>95</v>
      </c>
    </row>
    <row r="132" spans="4:7" x14ac:dyDescent="0.35">
      <c r="D132" s="7">
        <v>100</v>
      </c>
    </row>
    <row r="133" spans="4:7" x14ac:dyDescent="0.35">
      <c r="D133" s="7">
        <v>105</v>
      </c>
    </row>
    <row r="134" spans="4:7" x14ac:dyDescent="0.35">
      <c r="D134" s="7">
        <v>110</v>
      </c>
    </row>
    <row r="135" spans="4:7" x14ac:dyDescent="0.35">
      <c r="D135" s="7">
        <v>115</v>
      </c>
    </row>
    <row r="136" spans="4:7" x14ac:dyDescent="0.35">
      <c r="D136" s="7">
        <v>120</v>
      </c>
    </row>
    <row r="137" spans="4:7" x14ac:dyDescent="0.35">
      <c r="D137" s="7">
        <v>125</v>
      </c>
    </row>
    <row r="138" spans="4:7" x14ac:dyDescent="0.35">
      <c r="D138" s="7">
        <v>130</v>
      </c>
    </row>
    <row r="139" spans="4:7" x14ac:dyDescent="0.35">
      <c r="D139" s="7">
        <v>135</v>
      </c>
    </row>
    <row r="140" spans="4:7" x14ac:dyDescent="0.35">
      <c r="D140" s="7">
        <v>140</v>
      </c>
    </row>
    <row r="141" spans="4:7" x14ac:dyDescent="0.35">
      <c r="D141" s="7">
        <v>145</v>
      </c>
    </row>
    <row r="142" spans="4:7" x14ac:dyDescent="0.35">
      <c r="D142" s="7">
        <v>150</v>
      </c>
    </row>
    <row r="143" spans="4:7" x14ac:dyDescent="0.35">
      <c r="D143" s="7">
        <v>155</v>
      </c>
    </row>
    <row r="144" spans="4:7" x14ac:dyDescent="0.35">
      <c r="D144" s="7">
        <v>160</v>
      </c>
    </row>
    <row r="145" spans="4:4" x14ac:dyDescent="0.35">
      <c r="D145" s="7">
        <v>165</v>
      </c>
    </row>
    <row r="146" spans="4:4" x14ac:dyDescent="0.35">
      <c r="D146" s="7">
        <v>170</v>
      </c>
    </row>
    <row r="147" spans="4:4" x14ac:dyDescent="0.35">
      <c r="D147" s="7">
        <v>175</v>
      </c>
    </row>
    <row r="148" spans="4:4" x14ac:dyDescent="0.35">
      <c r="D148" s="7">
        <v>180</v>
      </c>
    </row>
    <row r="149" spans="4:4" x14ac:dyDescent="0.35">
      <c r="D149" s="7">
        <v>185</v>
      </c>
    </row>
    <row r="150" spans="4:4" x14ac:dyDescent="0.35">
      <c r="D150" s="7">
        <v>190</v>
      </c>
    </row>
    <row r="151" spans="4:4" x14ac:dyDescent="0.35">
      <c r="D151" s="7">
        <v>195</v>
      </c>
    </row>
    <row r="152" spans="4:4" x14ac:dyDescent="0.35">
      <c r="D152" s="7">
        <v>200</v>
      </c>
    </row>
    <row r="153" spans="4:4" x14ac:dyDescent="0.35">
      <c r="D153" s="7">
        <v>205</v>
      </c>
    </row>
    <row r="154" spans="4:4" x14ac:dyDescent="0.35">
      <c r="D154" s="7">
        <v>210</v>
      </c>
    </row>
    <row r="155" spans="4:4" x14ac:dyDescent="0.35">
      <c r="D155" s="7">
        <v>215</v>
      </c>
    </row>
    <row r="156" spans="4:4" x14ac:dyDescent="0.35">
      <c r="D156" s="7">
        <v>220</v>
      </c>
    </row>
    <row r="157" spans="4:4" x14ac:dyDescent="0.35">
      <c r="D157" s="7">
        <v>225</v>
      </c>
    </row>
    <row r="158" spans="4:4" x14ac:dyDescent="0.35">
      <c r="D158" s="7">
        <v>230</v>
      </c>
    </row>
    <row r="159" spans="4:4" x14ac:dyDescent="0.35">
      <c r="D159" s="7">
        <v>235</v>
      </c>
    </row>
    <row r="160" spans="4:4" x14ac:dyDescent="0.35">
      <c r="D160" s="7">
        <v>240</v>
      </c>
    </row>
    <row r="161" spans="4:4" x14ac:dyDescent="0.35">
      <c r="D161" s="7">
        <v>245</v>
      </c>
    </row>
    <row r="162" spans="4:4" x14ac:dyDescent="0.35">
      <c r="D162" s="7">
        <v>250</v>
      </c>
    </row>
    <row r="163" spans="4:4" x14ac:dyDescent="0.35">
      <c r="D163" s="7">
        <v>255</v>
      </c>
    </row>
    <row r="164" spans="4:4" x14ac:dyDescent="0.35">
      <c r="D164" s="7">
        <v>260</v>
      </c>
    </row>
    <row r="165" spans="4:4" x14ac:dyDescent="0.35">
      <c r="D165" s="7">
        <v>265</v>
      </c>
    </row>
    <row r="166" spans="4:4" x14ac:dyDescent="0.35">
      <c r="D166" s="7">
        <v>270</v>
      </c>
    </row>
    <row r="167" spans="4:4" x14ac:dyDescent="0.35">
      <c r="D167" s="7">
        <v>275</v>
      </c>
    </row>
    <row r="168" spans="4:4" x14ac:dyDescent="0.35">
      <c r="D168" s="7">
        <v>280</v>
      </c>
    </row>
    <row r="169" spans="4:4" x14ac:dyDescent="0.35">
      <c r="D169" s="7">
        <v>285</v>
      </c>
    </row>
    <row r="170" spans="4:4" x14ac:dyDescent="0.35">
      <c r="D170" s="7">
        <v>290</v>
      </c>
    </row>
    <row r="171" spans="4:4" x14ac:dyDescent="0.35">
      <c r="D171" s="7">
        <v>295</v>
      </c>
    </row>
    <row r="172" spans="4:4" x14ac:dyDescent="0.35">
      <c r="D172" s="7">
        <v>300</v>
      </c>
    </row>
    <row r="173" spans="4:4" x14ac:dyDescent="0.35">
      <c r="D173" s="7">
        <v>305</v>
      </c>
    </row>
    <row r="174" spans="4:4" x14ac:dyDescent="0.35">
      <c r="D174" s="7">
        <v>310</v>
      </c>
    </row>
    <row r="175" spans="4:4" x14ac:dyDescent="0.35">
      <c r="D175" s="7">
        <v>315</v>
      </c>
    </row>
    <row r="176" spans="4:4" x14ac:dyDescent="0.35">
      <c r="D176" s="7">
        <v>320</v>
      </c>
    </row>
    <row r="177" spans="4:4" x14ac:dyDescent="0.35">
      <c r="D177" s="7">
        <v>325</v>
      </c>
    </row>
    <row r="178" spans="4:4" x14ac:dyDescent="0.35">
      <c r="D178" s="7">
        <v>330</v>
      </c>
    </row>
    <row r="179" spans="4:4" x14ac:dyDescent="0.35">
      <c r="D179" s="7">
        <v>335</v>
      </c>
    </row>
    <row r="180" spans="4:4" x14ac:dyDescent="0.35">
      <c r="D180" s="7">
        <v>340</v>
      </c>
    </row>
    <row r="181" spans="4:4" x14ac:dyDescent="0.35">
      <c r="D181" s="7">
        <v>345</v>
      </c>
    </row>
    <row r="182" spans="4:4" x14ac:dyDescent="0.35">
      <c r="D182" s="7">
        <v>350</v>
      </c>
    </row>
    <row r="183" spans="4:4" x14ac:dyDescent="0.35">
      <c r="D183" s="7">
        <v>355</v>
      </c>
    </row>
    <row r="184" spans="4:4" x14ac:dyDescent="0.35">
      <c r="D184" s="7">
        <v>360</v>
      </c>
    </row>
    <row r="185" spans="4:4" x14ac:dyDescent="0.35">
      <c r="D185" s="7">
        <v>365</v>
      </c>
    </row>
    <row r="186" spans="4:4" x14ac:dyDescent="0.35">
      <c r="D186" s="7">
        <v>370</v>
      </c>
    </row>
    <row r="187" spans="4:4" x14ac:dyDescent="0.35">
      <c r="D187" s="7">
        <v>375</v>
      </c>
    </row>
    <row r="188" spans="4:4" x14ac:dyDescent="0.35">
      <c r="D188" s="7">
        <v>380</v>
      </c>
    </row>
    <row r="189" spans="4:4" x14ac:dyDescent="0.35">
      <c r="D189" s="7">
        <v>385</v>
      </c>
    </row>
    <row r="190" spans="4:4" x14ac:dyDescent="0.35">
      <c r="D190" s="7">
        <v>390</v>
      </c>
    </row>
    <row r="191" spans="4:4" x14ac:dyDescent="0.35">
      <c r="D191" s="7">
        <v>395</v>
      </c>
    </row>
    <row r="192" spans="4:4" x14ac:dyDescent="0.35">
      <c r="D192" s="7">
        <v>400</v>
      </c>
    </row>
    <row r="193" spans="4:4" x14ac:dyDescent="0.35">
      <c r="D193" s="7">
        <v>405</v>
      </c>
    </row>
    <row r="194" spans="4:4" x14ac:dyDescent="0.35">
      <c r="D194" s="7">
        <v>410</v>
      </c>
    </row>
    <row r="195" spans="4:4" x14ac:dyDescent="0.35">
      <c r="D195" s="7">
        <v>415</v>
      </c>
    </row>
    <row r="196" spans="4:4" x14ac:dyDescent="0.35">
      <c r="D196" s="7">
        <v>420</v>
      </c>
    </row>
    <row r="197" spans="4:4" x14ac:dyDescent="0.35">
      <c r="D197" s="7">
        <v>425</v>
      </c>
    </row>
    <row r="198" spans="4:4" x14ac:dyDescent="0.35">
      <c r="D198" s="7">
        <v>430</v>
      </c>
    </row>
    <row r="199" spans="4:4" x14ac:dyDescent="0.35">
      <c r="D199" s="7">
        <v>435</v>
      </c>
    </row>
    <row r="200" spans="4:4" x14ac:dyDescent="0.35">
      <c r="D200" s="7">
        <v>440</v>
      </c>
    </row>
    <row r="201" spans="4:4" x14ac:dyDescent="0.35">
      <c r="D201" s="7">
        <v>445</v>
      </c>
    </row>
    <row r="202" spans="4:4" x14ac:dyDescent="0.35">
      <c r="D202" s="7">
        <v>450</v>
      </c>
    </row>
    <row r="203" spans="4:4" x14ac:dyDescent="0.35">
      <c r="D203" s="7">
        <v>455</v>
      </c>
    </row>
    <row r="204" spans="4:4" x14ac:dyDescent="0.35">
      <c r="D204" s="7">
        <v>460</v>
      </c>
    </row>
    <row r="205" spans="4:4" x14ac:dyDescent="0.35">
      <c r="D205" s="7">
        <v>465</v>
      </c>
    </row>
    <row r="206" spans="4:4" x14ac:dyDescent="0.35">
      <c r="D206" s="7">
        <v>470</v>
      </c>
    </row>
    <row r="207" spans="4:4" x14ac:dyDescent="0.35">
      <c r="D207" s="7">
        <v>475</v>
      </c>
    </row>
    <row r="208" spans="4:4" x14ac:dyDescent="0.35">
      <c r="D208" s="7">
        <v>480</v>
      </c>
    </row>
    <row r="209" spans="1:5" x14ac:dyDescent="0.35">
      <c r="D209" s="7">
        <v>485</v>
      </c>
    </row>
    <row r="210" spans="1:5" x14ac:dyDescent="0.35">
      <c r="D210" s="7">
        <v>490</v>
      </c>
    </row>
    <row r="211" spans="1:5" x14ac:dyDescent="0.35">
      <c r="D211" s="7">
        <v>495</v>
      </c>
    </row>
    <row r="212" spans="1:5" x14ac:dyDescent="0.35">
      <c r="D212" s="7">
        <v>500</v>
      </c>
    </row>
    <row r="213" spans="1:5" x14ac:dyDescent="0.35">
      <c r="D213" s="7">
        <v>505</v>
      </c>
    </row>
    <row r="214" spans="1:5" x14ac:dyDescent="0.35">
      <c r="D214" s="7">
        <v>510</v>
      </c>
    </row>
    <row r="215" spans="1:5" x14ac:dyDescent="0.35">
      <c r="D215" s="7">
        <v>515</v>
      </c>
    </row>
    <row r="216" spans="1:5" x14ac:dyDescent="0.35">
      <c r="D216" s="7"/>
    </row>
    <row r="217" spans="1:5" x14ac:dyDescent="0.35">
      <c r="C217" t="s">
        <v>215</v>
      </c>
      <c r="D217" s="7"/>
      <c r="E217" t="s">
        <v>217</v>
      </c>
    </row>
    <row r="219" spans="1:5" x14ac:dyDescent="0.35">
      <c r="A219" s="6">
        <v>3</v>
      </c>
      <c r="C219" t="s">
        <v>133</v>
      </c>
    </row>
    <row r="221" spans="1:5" x14ac:dyDescent="0.35">
      <c r="C221" t="s">
        <v>81</v>
      </c>
    </row>
    <row r="222" spans="1:5" x14ac:dyDescent="0.35">
      <c r="C222" t="s">
        <v>134</v>
      </c>
    </row>
    <row r="224" spans="1:5" x14ac:dyDescent="0.35">
      <c r="C224" t="s">
        <v>135</v>
      </c>
      <c r="E224" s="7">
        <v>20</v>
      </c>
    </row>
    <row r="225" spans="5:8" x14ac:dyDescent="0.35">
      <c r="E225" s="7">
        <v>25</v>
      </c>
    </row>
    <row r="226" spans="5:8" x14ac:dyDescent="0.35">
      <c r="E226" s="7">
        <v>30</v>
      </c>
      <c r="G226" t="s">
        <v>121</v>
      </c>
    </row>
    <row r="227" spans="5:8" x14ac:dyDescent="0.35">
      <c r="E227" s="7">
        <v>35</v>
      </c>
    </row>
    <row r="228" spans="5:8" x14ac:dyDescent="0.35">
      <c r="E228" s="7">
        <v>40</v>
      </c>
      <c r="G228" s="7" t="s">
        <v>119</v>
      </c>
      <c r="H228" s="7">
        <f>_xlfn.QUARTILE.INC(E224:E333,1)</f>
        <v>156.25</v>
      </c>
    </row>
    <row r="229" spans="5:8" x14ac:dyDescent="0.35">
      <c r="E229" s="7">
        <v>45</v>
      </c>
      <c r="G229" s="7" t="s">
        <v>5</v>
      </c>
      <c r="H229" s="7">
        <f>_xlfn.QUARTILE.INC(E224:E333,2)</f>
        <v>292.5</v>
      </c>
    </row>
    <row r="230" spans="5:8" x14ac:dyDescent="0.35">
      <c r="E230" s="7">
        <v>50</v>
      </c>
      <c r="G230" s="7" t="s">
        <v>120</v>
      </c>
      <c r="H230" s="7">
        <f>_xlfn.QUARTILE.INC(E224:E333,3)</f>
        <v>428.75</v>
      </c>
    </row>
    <row r="231" spans="5:8" x14ac:dyDescent="0.35">
      <c r="E231" s="7">
        <v>55</v>
      </c>
      <c r="H231" s="7"/>
    </row>
    <row r="232" spans="5:8" x14ac:dyDescent="0.35">
      <c r="E232" s="7">
        <v>60</v>
      </c>
      <c r="G232" t="s">
        <v>122</v>
      </c>
      <c r="H232" s="7"/>
    </row>
    <row r="233" spans="5:8" x14ac:dyDescent="0.35">
      <c r="E233" s="7">
        <v>65</v>
      </c>
      <c r="H233" s="7"/>
    </row>
    <row r="234" spans="5:8" x14ac:dyDescent="0.35">
      <c r="E234" s="7">
        <v>70</v>
      </c>
      <c r="G234" s="7" t="s">
        <v>136</v>
      </c>
      <c r="H234" s="7">
        <f>_xlfn.PERCENTILE.INC(E224:E333,0.2)</f>
        <v>129</v>
      </c>
    </row>
    <row r="235" spans="5:8" x14ac:dyDescent="0.35">
      <c r="E235" s="7">
        <v>75</v>
      </c>
      <c r="G235" s="7" t="s">
        <v>137</v>
      </c>
      <c r="H235" s="7">
        <f>_xlfn.PERCENTILE.INC(E224:E333,0.4)</f>
        <v>238</v>
      </c>
    </row>
    <row r="236" spans="5:8" x14ac:dyDescent="0.35">
      <c r="E236" s="7">
        <v>80</v>
      </c>
      <c r="G236" s="7" t="s">
        <v>138</v>
      </c>
      <c r="H236" s="7">
        <f>_xlfn.PERCENTILE.INC(E224:E333,0.8)</f>
        <v>456</v>
      </c>
    </row>
    <row r="237" spans="5:8" x14ac:dyDescent="0.35">
      <c r="E237" s="7">
        <v>85</v>
      </c>
    </row>
    <row r="238" spans="5:8" x14ac:dyDescent="0.35">
      <c r="E238" s="7">
        <v>90</v>
      </c>
    </row>
    <row r="239" spans="5:8" x14ac:dyDescent="0.35">
      <c r="E239" s="7">
        <v>95</v>
      </c>
    </row>
    <row r="240" spans="5:8" x14ac:dyDescent="0.35">
      <c r="E240" s="7">
        <v>100</v>
      </c>
    </row>
    <row r="241" spans="5:5" x14ac:dyDescent="0.35">
      <c r="E241" s="7">
        <v>105</v>
      </c>
    </row>
    <row r="242" spans="5:5" x14ac:dyDescent="0.35">
      <c r="E242" s="7">
        <v>110</v>
      </c>
    </row>
    <row r="243" spans="5:5" x14ac:dyDescent="0.35">
      <c r="E243" s="7">
        <v>115</v>
      </c>
    </row>
    <row r="244" spans="5:5" x14ac:dyDescent="0.35">
      <c r="E244" s="7">
        <v>120</v>
      </c>
    </row>
    <row r="245" spans="5:5" x14ac:dyDescent="0.35">
      <c r="E245" s="7">
        <v>125</v>
      </c>
    </row>
    <row r="246" spans="5:5" x14ac:dyDescent="0.35">
      <c r="E246" s="7">
        <v>130</v>
      </c>
    </row>
    <row r="247" spans="5:5" x14ac:dyDescent="0.35">
      <c r="E247" s="7">
        <v>135</v>
      </c>
    </row>
    <row r="248" spans="5:5" x14ac:dyDescent="0.35">
      <c r="E248" s="7">
        <v>140</v>
      </c>
    </row>
    <row r="249" spans="5:5" x14ac:dyDescent="0.35">
      <c r="E249" s="7">
        <v>145</v>
      </c>
    </row>
    <row r="250" spans="5:5" x14ac:dyDescent="0.35">
      <c r="E250" s="7">
        <v>150</v>
      </c>
    </row>
    <row r="251" spans="5:5" x14ac:dyDescent="0.35">
      <c r="E251" s="7">
        <v>155</v>
      </c>
    </row>
    <row r="252" spans="5:5" x14ac:dyDescent="0.35">
      <c r="E252" s="7">
        <v>160</v>
      </c>
    </row>
    <row r="253" spans="5:5" x14ac:dyDescent="0.35">
      <c r="E253" s="7">
        <v>165</v>
      </c>
    </row>
    <row r="254" spans="5:5" x14ac:dyDescent="0.35">
      <c r="E254" s="7">
        <v>170</v>
      </c>
    </row>
    <row r="255" spans="5:5" x14ac:dyDescent="0.35">
      <c r="E255" s="7">
        <v>175</v>
      </c>
    </row>
    <row r="256" spans="5:5" x14ac:dyDescent="0.35">
      <c r="E256" s="7">
        <v>180</v>
      </c>
    </row>
    <row r="257" spans="5:5" x14ac:dyDescent="0.35">
      <c r="E257" s="7">
        <v>185</v>
      </c>
    </row>
    <row r="258" spans="5:5" x14ac:dyDescent="0.35">
      <c r="E258" s="7">
        <v>190</v>
      </c>
    </row>
    <row r="259" spans="5:5" x14ac:dyDescent="0.35">
      <c r="E259" s="7">
        <v>195</v>
      </c>
    </row>
    <row r="260" spans="5:5" x14ac:dyDescent="0.35">
      <c r="E260" s="7">
        <v>200</v>
      </c>
    </row>
    <row r="261" spans="5:5" x14ac:dyDescent="0.35">
      <c r="E261" s="7">
        <v>205</v>
      </c>
    </row>
    <row r="262" spans="5:5" x14ac:dyDescent="0.35">
      <c r="E262" s="7">
        <v>210</v>
      </c>
    </row>
    <row r="263" spans="5:5" x14ac:dyDescent="0.35">
      <c r="E263" s="7">
        <v>215</v>
      </c>
    </row>
    <row r="264" spans="5:5" x14ac:dyDescent="0.35">
      <c r="E264" s="7">
        <v>220</v>
      </c>
    </row>
    <row r="265" spans="5:5" x14ac:dyDescent="0.35">
      <c r="E265" s="7">
        <v>225</v>
      </c>
    </row>
    <row r="266" spans="5:5" x14ac:dyDescent="0.35">
      <c r="E266" s="7">
        <v>230</v>
      </c>
    </row>
    <row r="267" spans="5:5" x14ac:dyDescent="0.35">
      <c r="E267" s="7">
        <v>235</v>
      </c>
    </row>
    <row r="268" spans="5:5" x14ac:dyDescent="0.35">
      <c r="E268" s="7">
        <v>240</v>
      </c>
    </row>
    <row r="269" spans="5:5" x14ac:dyDescent="0.35">
      <c r="E269" s="7">
        <v>245</v>
      </c>
    </row>
    <row r="270" spans="5:5" x14ac:dyDescent="0.35">
      <c r="E270" s="7">
        <v>250</v>
      </c>
    </row>
    <row r="271" spans="5:5" x14ac:dyDescent="0.35">
      <c r="E271" s="7">
        <v>255</v>
      </c>
    </row>
    <row r="272" spans="5:5" x14ac:dyDescent="0.35">
      <c r="E272" s="7">
        <v>260</v>
      </c>
    </row>
    <row r="273" spans="5:5" x14ac:dyDescent="0.35">
      <c r="E273" s="7">
        <v>265</v>
      </c>
    </row>
    <row r="274" spans="5:5" x14ac:dyDescent="0.35">
      <c r="E274" s="7">
        <v>270</v>
      </c>
    </row>
    <row r="275" spans="5:5" x14ac:dyDescent="0.35">
      <c r="E275" s="7">
        <v>275</v>
      </c>
    </row>
    <row r="276" spans="5:5" x14ac:dyDescent="0.35">
      <c r="E276" s="7">
        <v>280</v>
      </c>
    </row>
    <row r="277" spans="5:5" x14ac:dyDescent="0.35">
      <c r="E277" s="7">
        <v>285</v>
      </c>
    </row>
    <row r="278" spans="5:5" x14ac:dyDescent="0.35">
      <c r="E278" s="7">
        <v>290</v>
      </c>
    </row>
    <row r="279" spans="5:5" x14ac:dyDescent="0.35">
      <c r="E279" s="7">
        <v>295</v>
      </c>
    </row>
    <row r="280" spans="5:5" x14ac:dyDescent="0.35">
      <c r="E280" s="7">
        <v>300</v>
      </c>
    </row>
    <row r="281" spans="5:5" x14ac:dyDescent="0.35">
      <c r="E281" s="7">
        <v>305</v>
      </c>
    </row>
    <row r="282" spans="5:5" x14ac:dyDescent="0.35">
      <c r="E282" s="7">
        <v>310</v>
      </c>
    </row>
    <row r="283" spans="5:5" x14ac:dyDescent="0.35">
      <c r="E283" s="7">
        <v>315</v>
      </c>
    </row>
    <row r="284" spans="5:5" x14ac:dyDescent="0.35">
      <c r="E284" s="7">
        <v>320</v>
      </c>
    </row>
    <row r="285" spans="5:5" x14ac:dyDescent="0.35">
      <c r="E285" s="7">
        <v>325</v>
      </c>
    </row>
    <row r="286" spans="5:5" x14ac:dyDescent="0.35">
      <c r="E286" s="7">
        <v>330</v>
      </c>
    </row>
    <row r="287" spans="5:5" x14ac:dyDescent="0.35">
      <c r="E287" s="7">
        <v>335</v>
      </c>
    </row>
    <row r="288" spans="5:5" x14ac:dyDescent="0.35">
      <c r="E288" s="7">
        <v>340</v>
      </c>
    </row>
    <row r="289" spans="5:5" x14ac:dyDescent="0.35">
      <c r="E289" s="7">
        <v>345</v>
      </c>
    </row>
    <row r="290" spans="5:5" x14ac:dyDescent="0.35">
      <c r="E290" s="7">
        <v>350</v>
      </c>
    </row>
    <row r="291" spans="5:5" x14ac:dyDescent="0.35">
      <c r="E291" s="7">
        <v>355</v>
      </c>
    </row>
    <row r="292" spans="5:5" x14ac:dyDescent="0.35">
      <c r="E292" s="7">
        <v>360</v>
      </c>
    </row>
    <row r="293" spans="5:5" x14ac:dyDescent="0.35">
      <c r="E293" s="7">
        <v>365</v>
      </c>
    </row>
    <row r="294" spans="5:5" x14ac:dyDescent="0.35">
      <c r="E294" s="7">
        <v>370</v>
      </c>
    </row>
    <row r="295" spans="5:5" x14ac:dyDescent="0.35">
      <c r="E295" s="7">
        <v>375</v>
      </c>
    </row>
    <row r="296" spans="5:5" x14ac:dyDescent="0.35">
      <c r="E296" s="7">
        <v>380</v>
      </c>
    </row>
    <row r="297" spans="5:5" x14ac:dyDescent="0.35">
      <c r="E297" s="7">
        <v>385</v>
      </c>
    </row>
    <row r="298" spans="5:5" x14ac:dyDescent="0.35">
      <c r="E298" s="7">
        <v>390</v>
      </c>
    </row>
    <row r="299" spans="5:5" x14ac:dyDescent="0.35">
      <c r="E299" s="7">
        <v>395</v>
      </c>
    </row>
    <row r="300" spans="5:5" x14ac:dyDescent="0.35">
      <c r="E300" s="7">
        <v>400</v>
      </c>
    </row>
    <row r="301" spans="5:5" x14ac:dyDescent="0.35">
      <c r="E301" s="7">
        <v>405</v>
      </c>
    </row>
    <row r="302" spans="5:5" x14ac:dyDescent="0.35">
      <c r="E302" s="7">
        <v>410</v>
      </c>
    </row>
    <row r="303" spans="5:5" x14ac:dyDescent="0.35">
      <c r="E303" s="7">
        <v>415</v>
      </c>
    </row>
    <row r="304" spans="5:5" x14ac:dyDescent="0.35">
      <c r="E304" s="7">
        <v>420</v>
      </c>
    </row>
    <row r="305" spans="5:5" x14ac:dyDescent="0.35">
      <c r="E305" s="7">
        <v>425</v>
      </c>
    </row>
    <row r="306" spans="5:5" x14ac:dyDescent="0.35">
      <c r="E306" s="7">
        <v>430</v>
      </c>
    </row>
    <row r="307" spans="5:5" x14ac:dyDescent="0.35">
      <c r="E307" s="7">
        <v>435</v>
      </c>
    </row>
    <row r="308" spans="5:5" x14ac:dyDescent="0.35">
      <c r="E308" s="7">
        <v>440</v>
      </c>
    </row>
    <row r="309" spans="5:5" x14ac:dyDescent="0.35">
      <c r="E309" s="7">
        <v>445</v>
      </c>
    </row>
    <row r="310" spans="5:5" x14ac:dyDescent="0.35">
      <c r="E310" s="7">
        <v>450</v>
      </c>
    </row>
    <row r="311" spans="5:5" x14ac:dyDescent="0.35">
      <c r="E311" s="7">
        <v>455</v>
      </c>
    </row>
    <row r="312" spans="5:5" x14ac:dyDescent="0.35">
      <c r="E312" s="7">
        <v>460</v>
      </c>
    </row>
    <row r="313" spans="5:5" x14ac:dyDescent="0.35">
      <c r="E313" s="7">
        <v>465</v>
      </c>
    </row>
    <row r="314" spans="5:5" x14ac:dyDescent="0.35">
      <c r="E314" s="7">
        <v>470</v>
      </c>
    </row>
    <row r="315" spans="5:5" x14ac:dyDescent="0.35">
      <c r="E315" s="7">
        <v>475</v>
      </c>
    </row>
    <row r="316" spans="5:5" x14ac:dyDescent="0.35">
      <c r="E316" s="7">
        <v>480</v>
      </c>
    </row>
    <row r="317" spans="5:5" x14ac:dyDescent="0.35">
      <c r="E317" s="7">
        <v>485</v>
      </c>
    </row>
    <row r="318" spans="5:5" x14ac:dyDescent="0.35">
      <c r="E318" s="7">
        <v>490</v>
      </c>
    </row>
    <row r="319" spans="5:5" x14ac:dyDescent="0.35">
      <c r="E319" s="7">
        <v>495</v>
      </c>
    </row>
    <row r="320" spans="5:5" x14ac:dyDescent="0.35">
      <c r="E320" s="7">
        <v>500</v>
      </c>
    </row>
    <row r="321" spans="3:5" x14ac:dyDescent="0.35">
      <c r="E321" s="7">
        <v>505</v>
      </c>
    </row>
    <row r="322" spans="3:5" x14ac:dyDescent="0.35">
      <c r="E322" s="7">
        <v>510</v>
      </c>
    </row>
    <row r="323" spans="3:5" x14ac:dyDescent="0.35">
      <c r="E323" s="7">
        <v>515</v>
      </c>
    </row>
    <row r="324" spans="3:5" x14ac:dyDescent="0.35">
      <c r="E324" s="7">
        <v>520</v>
      </c>
    </row>
    <row r="325" spans="3:5" x14ac:dyDescent="0.35">
      <c r="E325" s="7">
        <v>525</v>
      </c>
    </row>
    <row r="326" spans="3:5" x14ac:dyDescent="0.35">
      <c r="E326" s="7">
        <v>530</v>
      </c>
    </row>
    <row r="327" spans="3:5" x14ac:dyDescent="0.35">
      <c r="E327" s="7">
        <v>535</v>
      </c>
    </row>
    <row r="328" spans="3:5" x14ac:dyDescent="0.35">
      <c r="E328" s="7">
        <v>540</v>
      </c>
    </row>
    <row r="329" spans="3:5" x14ac:dyDescent="0.35">
      <c r="E329" s="7">
        <v>545</v>
      </c>
    </row>
    <row r="330" spans="3:5" x14ac:dyDescent="0.35">
      <c r="E330" s="7">
        <v>550</v>
      </c>
    </row>
    <row r="331" spans="3:5" x14ac:dyDescent="0.35">
      <c r="E331" s="7">
        <v>555</v>
      </c>
    </row>
    <row r="332" spans="3:5" x14ac:dyDescent="0.35">
      <c r="E332" s="7">
        <v>560</v>
      </c>
    </row>
    <row r="333" spans="3:5" x14ac:dyDescent="0.35">
      <c r="E333" s="7">
        <v>565</v>
      </c>
    </row>
    <row r="334" spans="3:5" x14ac:dyDescent="0.35">
      <c r="E334" s="7"/>
    </row>
    <row r="335" spans="3:5" x14ac:dyDescent="0.35">
      <c r="C335" t="s">
        <v>215</v>
      </c>
      <c r="E335" t="s">
        <v>220</v>
      </c>
    </row>
    <row r="337" spans="1:8" x14ac:dyDescent="0.35">
      <c r="A337" s="6">
        <v>4</v>
      </c>
      <c r="C337" t="s">
        <v>198</v>
      </c>
    </row>
    <row r="339" spans="1:8" x14ac:dyDescent="0.35">
      <c r="C339" t="s">
        <v>81</v>
      </c>
    </row>
    <row r="340" spans="1:8" x14ac:dyDescent="0.35">
      <c r="C340" t="s">
        <v>199</v>
      </c>
    </row>
    <row r="342" spans="1:8" x14ac:dyDescent="0.35">
      <c r="C342" t="s">
        <v>200</v>
      </c>
      <c r="E342" s="7">
        <v>15</v>
      </c>
    </row>
    <row r="343" spans="1:8" x14ac:dyDescent="0.35">
      <c r="E343" s="7">
        <v>20</v>
      </c>
    </row>
    <row r="344" spans="1:8" x14ac:dyDescent="0.35">
      <c r="E344" s="7">
        <v>25</v>
      </c>
    </row>
    <row r="345" spans="1:8" x14ac:dyDescent="0.35">
      <c r="E345" s="7">
        <v>30</v>
      </c>
      <c r="G345" t="s">
        <v>121</v>
      </c>
    </row>
    <row r="346" spans="1:8" x14ac:dyDescent="0.35">
      <c r="E346" s="7">
        <v>35</v>
      </c>
    </row>
    <row r="347" spans="1:8" x14ac:dyDescent="0.35">
      <c r="E347" s="7">
        <v>40</v>
      </c>
      <c r="G347" s="7" t="s">
        <v>119</v>
      </c>
      <c r="H347" s="7">
        <f>_xlfn.QUARTILE.INC(E342:E461,1)</f>
        <v>163.75</v>
      </c>
    </row>
    <row r="348" spans="1:8" x14ac:dyDescent="0.35">
      <c r="E348" s="7">
        <v>45</v>
      </c>
      <c r="G348" s="7" t="s">
        <v>5</v>
      </c>
      <c r="H348" s="7">
        <f>_xlfn.QUARTILE.INC(E342:E461,2)</f>
        <v>312.5</v>
      </c>
    </row>
    <row r="349" spans="1:8" x14ac:dyDescent="0.35">
      <c r="E349" s="7">
        <v>50</v>
      </c>
      <c r="G349" s="7" t="s">
        <v>120</v>
      </c>
      <c r="H349" s="7">
        <f>_xlfn.QUARTILE.INC(E342:E461,3)</f>
        <v>461.25</v>
      </c>
    </row>
    <row r="350" spans="1:8" x14ac:dyDescent="0.35">
      <c r="E350" s="7">
        <v>55</v>
      </c>
      <c r="H350" s="7"/>
    </row>
    <row r="351" spans="1:8" x14ac:dyDescent="0.35">
      <c r="E351" s="7">
        <v>60</v>
      </c>
      <c r="G351" t="s">
        <v>122</v>
      </c>
      <c r="H351" s="7"/>
    </row>
    <row r="352" spans="1:8" x14ac:dyDescent="0.35">
      <c r="E352" s="7">
        <v>65</v>
      </c>
      <c r="H352" s="7"/>
    </row>
    <row r="353" spans="5:8" x14ac:dyDescent="0.35">
      <c r="E353" s="7">
        <v>70</v>
      </c>
      <c r="G353" s="7" t="s">
        <v>204</v>
      </c>
      <c r="H353" s="7">
        <f>_xlfn.PERCENTILE.INC(E342:E461,0.3)</f>
        <v>193.49999999999997</v>
      </c>
    </row>
    <row r="354" spans="5:8" x14ac:dyDescent="0.35">
      <c r="E354" s="7">
        <v>75</v>
      </c>
      <c r="G354" s="7" t="s">
        <v>131</v>
      </c>
      <c r="H354" s="7">
        <f>_xlfn.PERCENTILE.INC(E342:E461,0.5)</f>
        <v>312.5</v>
      </c>
    </row>
    <row r="355" spans="5:8" x14ac:dyDescent="0.35">
      <c r="E355" s="7">
        <v>80</v>
      </c>
      <c r="G355" s="7" t="s">
        <v>205</v>
      </c>
      <c r="H355" s="7">
        <f>_xlfn.PERCENTILE.INC(E342:E461,0.7)</f>
        <v>431.5</v>
      </c>
    </row>
    <row r="356" spans="5:8" x14ac:dyDescent="0.35">
      <c r="E356" s="7">
        <v>85</v>
      </c>
    </row>
    <row r="357" spans="5:8" x14ac:dyDescent="0.35">
      <c r="E357" s="7">
        <v>90</v>
      </c>
    </row>
    <row r="358" spans="5:8" x14ac:dyDescent="0.35">
      <c r="E358" s="7">
        <v>95</v>
      </c>
    </row>
    <row r="359" spans="5:8" x14ac:dyDescent="0.35">
      <c r="E359" s="7">
        <v>100</v>
      </c>
    </row>
    <row r="360" spans="5:8" x14ac:dyDescent="0.35">
      <c r="E360" s="7">
        <v>105</v>
      </c>
    </row>
    <row r="361" spans="5:8" x14ac:dyDescent="0.35">
      <c r="E361" s="7">
        <v>110</v>
      </c>
    </row>
    <row r="362" spans="5:8" x14ac:dyDescent="0.35">
      <c r="E362" s="7">
        <v>115</v>
      </c>
    </row>
    <row r="363" spans="5:8" x14ac:dyDescent="0.35">
      <c r="E363" s="7">
        <v>120</v>
      </c>
    </row>
    <row r="364" spans="5:8" x14ac:dyDescent="0.35">
      <c r="E364" s="7">
        <v>125</v>
      </c>
    </row>
    <row r="365" spans="5:8" x14ac:dyDescent="0.35">
      <c r="E365" s="7">
        <v>130</v>
      </c>
    </row>
    <row r="366" spans="5:8" x14ac:dyDescent="0.35">
      <c r="E366" s="7">
        <v>135</v>
      </c>
    </row>
    <row r="367" spans="5:8" x14ac:dyDescent="0.35">
      <c r="E367" s="7">
        <v>140</v>
      </c>
    </row>
    <row r="368" spans="5:8" x14ac:dyDescent="0.35">
      <c r="E368" s="7">
        <v>145</v>
      </c>
    </row>
    <row r="369" spans="5:5" x14ac:dyDescent="0.35">
      <c r="E369" s="7">
        <v>150</v>
      </c>
    </row>
    <row r="370" spans="5:5" x14ac:dyDescent="0.35">
      <c r="E370" s="7">
        <v>155</v>
      </c>
    </row>
    <row r="371" spans="5:5" x14ac:dyDescent="0.35">
      <c r="E371" s="7">
        <v>160</v>
      </c>
    </row>
    <row r="372" spans="5:5" x14ac:dyDescent="0.35">
      <c r="E372" s="7">
        <v>165</v>
      </c>
    </row>
    <row r="373" spans="5:5" x14ac:dyDescent="0.35">
      <c r="E373" s="7">
        <v>170</v>
      </c>
    </row>
    <row r="374" spans="5:5" x14ac:dyDescent="0.35">
      <c r="E374" s="7">
        <v>175</v>
      </c>
    </row>
    <row r="375" spans="5:5" x14ac:dyDescent="0.35">
      <c r="E375" s="7">
        <v>180</v>
      </c>
    </row>
    <row r="376" spans="5:5" x14ac:dyDescent="0.35">
      <c r="E376" s="7">
        <v>185</v>
      </c>
    </row>
    <row r="377" spans="5:5" x14ac:dyDescent="0.35">
      <c r="E377" s="7">
        <v>190</v>
      </c>
    </row>
    <row r="378" spans="5:5" x14ac:dyDescent="0.35">
      <c r="E378" s="7">
        <v>195</v>
      </c>
    </row>
    <row r="379" spans="5:5" x14ac:dyDescent="0.35">
      <c r="E379" s="7">
        <v>200</v>
      </c>
    </row>
    <row r="380" spans="5:5" x14ac:dyDescent="0.35">
      <c r="E380" s="7">
        <v>205</v>
      </c>
    </row>
    <row r="381" spans="5:5" x14ac:dyDescent="0.35">
      <c r="E381" s="7">
        <v>210</v>
      </c>
    </row>
    <row r="382" spans="5:5" x14ac:dyDescent="0.35">
      <c r="E382" s="7">
        <v>215</v>
      </c>
    </row>
    <row r="383" spans="5:5" x14ac:dyDescent="0.35">
      <c r="E383" s="7">
        <v>220</v>
      </c>
    </row>
    <row r="384" spans="5:5" x14ac:dyDescent="0.35">
      <c r="E384" s="7">
        <v>225</v>
      </c>
    </row>
    <row r="385" spans="5:5" x14ac:dyDescent="0.35">
      <c r="E385" s="7">
        <v>230</v>
      </c>
    </row>
    <row r="386" spans="5:5" x14ac:dyDescent="0.35">
      <c r="E386" s="7">
        <v>235</v>
      </c>
    </row>
    <row r="387" spans="5:5" x14ac:dyDescent="0.35">
      <c r="E387" s="7">
        <v>240</v>
      </c>
    </row>
    <row r="388" spans="5:5" x14ac:dyDescent="0.35">
      <c r="E388" s="7">
        <v>245</v>
      </c>
    </row>
    <row r="389" spans="5:5" x14ac:dyDescent="0.35">
      <c r="E389" s="7">
        <v>250</v>
      </c>
    </row>
    <row r="390" spans="5:5" x14ac:dyDescent="0.35">
      <c r="E390" s="7">
        <v>255</v>
      </c>
    </row>
    <row r="391" spans="5:5" x14ac:dyDescent="0.35">
      <c r="E391" s="7">
        <v>260</v>
      </c>
    </row>
    <row r="392" spans="5:5" x14ac:dyDescent="0.35">
      <c r="E392" s="7">
        <v>265</v>
      </c>
    </row>
    <row r="393" spans="5:5" x14ac:dyDescent="0.35">
      <c r="E393" s="7">
        <v>270</v>
      </c>
    </row>
    <row r="394" spans="5:5" x14ac:dyDescent="0.35">
      <c r="E394" s="7">
        <v>275</v>
      </c>
    </row>
    <row r="395" spans="5:5" x14ac:dyDescent="0.35">
      <c r="E395" s="7">
        <v>280</v>
      </c>
    </row>
    <row r="396" spans="5:5" x14ac:dyDescent="0.35">
      <c r="E396" s="7">
        <v>285</v>
      </c>
    </row>
    <row r="397" spans="5:5" x14ac:dyDescent="0.35">
      <c r="E397" s="7">
        <v>290</v>
      </c>
    </row>
    <row r="398" spans="5:5" x14ac:dyDescent="0.35">
      <c r="E398" s="7">
        <v>295</v>
      </c>
    </row>
    <row r="399" spans="5:5" x14ac:dyDescent="0.35">
      <c r="E399" s="7">
        <v>300</v>
      </c>
    </row>
    <row r="400" spans="5:5" x14ac:dyDescent="0.35">
      <c r="E400" s="7">
        <v>305</v>
      </c>
    </row>
    <row r="401" spans="5:5" x14ac:dyDescent="0.35">
      <c r="E401" s="7">
        <v>310</v>
      </c>
    </row>
    <row r="402" spans="5:5" x14ac:dyDescent="0.35">
      <c r="E402" s="7">
        <v>315</v>
      </c>
    </row>
    <row r="403" spans="5:5" x14ac:dyDescent="0.35">
      <c r="E403" s="7">
        <v>320</v>
      </c>
    </row>
    <row r="404" spans="5:5" x14ac:dyDescent="0.35">
      <c r="E404" s="7">
        <v>325</v>
      </c>
    </row>
    <row r="405" spans="5:5" x14ac:dyDescent="0.35">
      <c r="E405" s="7">
        <v>330</v>
      </c>
    </row>
    <row r="406" spans="5:5" x14ac:dyDescent="0.35">
      <c r="E406" s="7">
        <v>335</v>
      </c>
    </row>
    <row r="407" spans="5:5" x14ac:dyDescent="0.35">
      <c r="E407" s="7">
        <v>340</v>
      </c>
    </row>
    <row r="408" spans="5:5" x14ac:dyDescent="0.35">
      <c r="E408" s="7">
        <v>345</v>
      </c>
    </row>
    <row r="409" spans="5:5" x14ac:dyDescent="0.35">
      <c r="E409" s="7">
        <v>350</v>
      </c>
    </row>
    <row r="410" spans="5:5" x14ac:dyDescent="0.35">
      <c r="E410" s="7">
        <v>355</v>
      </c>
    </row>
    <row r="411" spans="5:5" x14ac:dyDescent="0.35">
      <c r="E411" s="7">
        <v>360</v>
      </c>
    </row>
    <row r="412" spans="5:5" x14ac:dyDescent="0.35">
      <c r="E412" s="7">
        <v>365</v>
      </c>
    </row>
    <row r="413" spans="5:5" x14ac:dyDescent="0.35">
      <c r="E413" s="7">
        <v>370</v>
      </c>
    </row>
    <row r="414" spans="5:5" x14ac:dyDescent="0.35">
      <c r="E414" s="7">
        <v>375</v>
      </c>
    </row>
    <row r="415" spans="5:5" x14ac:dyDescent="0.35">
      <c r="E415" s="7">
        <v>380</v>
      </c>
    </row>
    <row r="416" spans="5:5" x14ac:dyDescent="0.35">
      <c r="E416" s="7">
        <v>385</v>
      </c>
    </row>
    <row r="417" spans="5:5" x14ac:dyDescent="0.35">
      <c r="E417" s="7">
        <v>390</v>
      </c>
    </row>
    <row r="418" spans="5:5" x14ac:dyDescent="0.35">
      <c r="E418" s="7">
        <v>395</v>
      </c>
    </row>
    <row r="419" spans="5:5" x14ac:dyDescent="0.35">
      <c r="E419" s="7">
        <v>400</v>
      </c>
    </row>
    <row r="420" spans="5:5" x14ac:dyDescent="0.35">
      <c r="E420" s="7">
        <v>405</v>
      </c>
    </row>
    <row r="421" spans="5:5" x14ac:dyDescent="0.35">
      <c r="E421" s="7">
        <v>410</v>
      </c>
    </row>
    <row r="422" spans="5:5" x14ac:dyDescent="0.35">
      <c r="E422" s="7">
        <v>415</v>
      </c>
    </row>
    <row r="423" spans="5:5" x14ac:dyDescent="0.35">
      <c r="E423" s="7">
        <v>420</v>
      </c>
    </row>
    <row r="424" spans="5:5" x14ac:dyDescent="0.35">
      <c r="E424" s="7">
        <v>425</v>
      </c>
    </row>
    <row r="425" spans="5:5" x14ac:dyDescent="0.35">
      <c r="E425" s="7">
        <v>430</v>
      </c>
    </row>
    <row r="426" spans="5:5" x14ac:dyDescent="0.35">
      <c r="E426" s="7">
        <v>435</v>
      </c>
    </row>
    <row r="427" spans="5:5" x14ac:dyDescent="0.35">
      <c r="E427" s="7">
        <v>440</v>
      </c>
    </row>
    <row r="428" spans="5:5" x14ac:dyDescent="0.35">
      <c r="E428" s="7">
        <v>445</v>
      </c>
    </row>
    <row r="429" spans="5:5" x14ac:dyDescent="0.35">
      <c r="E429" s="7">
        <v>450</v>
      </c>
    </row>
    <row r="430" spans="5:5" x14ac:dyDescent="0.35">
      <c r="E430" s="7">
        <v>455</v>
      </c>
    </row>
    <row r="431" spans="5:5" x14ac:dyDescent="0.35">
      <c r="E431" s="7">
        <v>460</v>
      </c>
    </row>
    <row r="432" spans="5:5" x14ac:dyDescent="0.35">
      <c r="E432" s="7">
        <v>465</v>
      </c>
    </row>
    <row r="433" spans="5:5" x14ac:dyDescent="0.35">
      <c r="E433" s="7">
        <v>470</v>
      </c>
    </row>
    <row r="434" spans="5:5" x14ac:dyDescent="0.35">
      <c r="E434" s="7">
        <v>475</v>
      </c>
    </row>
    <row r="435" spans="5:5" x14ac:dyDescent="0.35">
      <c r="E435" s="7">
        <v>480</v>
      </c>
    </row>
    <row r="436" spans="5:5" x14ac:dyDescent="0.35">
      <c r="E436" s="7">
        <v>485</v>
      </c>
    </row>
    <row r="437" spans="5:5" x14ac:dyDescent="0.35">
      <c r="E437" s="7">
        <v>490</v>
      </c>
    </row>
    <row r="438" spans="5:5" x14ac:dyDescent="0.35">
      <c r="E438" s="7">
        <v>495</v>
      </c>
    </row>
    <row r="439" spans="5:5" x14ac:dyDescent="0.35">
      <c r="E439" s="7">
        <v>500</v>
      </c>
    </row>
    <row r="440" spans="5:5" x14ac:dyDescent="0.35">
      <c r="E440" s="7">
        <v>505</v>
      </c>
    </row>
    <row r="441" spans="5:5" x14ac:dyDescent="0.35">
      <c r="E441" s="7">
        <v>510</v>
      </c>
    </row>
    <row r="442" spans="5:5" x14ac:dyDescent="0.35">
      <c r="E442" s="7">
        <v>515</v>
      </c>
    </row>
    <row r="443" spans="5:5" x14ac:dyDescent="0.35">
      <c r="E443" s="7">
        <v>520</v>
      </c>
    </row>
    <row r="444" spans="5:5" x14ac:dyDescent="0.35">
      <c r="E444" s="7">
        <v>525</v>
      </c>
    </row>
    <row r="445" spans="5:5" x14ac:dyDescent="0.35">
      <c r="E445" s="7">
        <v>530</v>
      </c>
    </row>
    <row r="446" spans="5:5" x14ac:dyDescent="0.35">
      <c r="E446" s="7">
        <v>535</v>
      </c>
    </row>
    <row r="447" spans="5:5" x14ac:dyDescent="0.35">
      <c r="E447" s="7">
        <v>540</v>
      </c>
    </row>
    <row r="448" spans="5:5" x14ac:dyDescent="0.35">
      <c r="E448" s="7">
        <v>545</v>
      </c>
    </row>
    <row r="449" spans="3:5" x14ac:dyDescent="0.35">
      <c r="E449" s="7">
        <v>550</v>
      </c>
    </row>
    <row r="450" spans="3:5" x14ac:dyDescent="0.35">
      <c r="E450" s="7">
        <v>555</v>
      </c>
    </row>
    <row r="451" spans="3:5" x14ac:dyDescent="0.35">
      <c r="E451" s="7">
        <v>560</v>
      </c>
    </row>
    <row r="452" spans="3:5" x14ac:dyDescent="0.35">
      <c r="E452" s="7">
        <v>565</v>
      </c>
    </row>
    <row r="453" spans="3:5" x14ac:dyDescent="0.35">
      <c r="E453" s="7">
        <v>570</v>
      </c>
    </row>
    <row r="454" spans="3:5" x14ac:dyDescent="0.35">
      <c r="E454" s="7">
        <v>575</v>
      </c>
    </row>
    <row r="455" spans="3:5" x14ac:dyDescent="0.35">
      <c r="E455" s="7">
        <v>580</v>
      </c>
    </row>
    <row r="456" spans="3:5" x14ac:dyDescent="0.35">
      <c r="E456" s="7">
        <v>585</v>
      </c>
    </row>
    <row r="457" spans="3:5" x14ac:dyDescent="0.35">
      <c r="E457" s="7">
        <v>590</v>
      </c>
    </row>
    <row r="458" spans="3:5" x14ac:dyDescent="0.35">
      <c r="E458" s="7">
        <v>595</v>
      </c>
    </row>
    <row r="459" spans="3:5" x14ac:dyDescent="0.35">
      <c r="E459" s="7">
        <v>600</v>
      </c>
    </row>
    <row r="460" spans="3:5" x14ac:dyDescent="0.35">
      <c r="E460" s="7">
        <v>605</v>
      </c>
    </row>
    <row r="461" spans="3:5" x14ac:dyDescent="0.35">
      <c r="E461" s="7">
        <v>610</v>
      </c>
    </row>
    <row r="462" spans="3:5" x14ac:dyDescent="0.35">
      <c r="E462" s="7"/>
    </row>
    <row r="463" spans="3:5" x14ac:dyDescent="0.35">
      <c r="C463" t="s">
        <v>215</v>
      </c>
      <c r="E463" t="s">
        <v>219</v>
      </c>
    </row>
    <row r="465" spans="1:8" x14ac:dyDescent="0.35">
      <c r="A465" s="6">
        <v>5</v>
      </c>
      <c r="C465" t="s">
        <v>201</v>
      </c>
    </row>
    <row r="467" spans="1:8" x14ac:dyDescent="0.35">
      <c r="C467" t="s">
        <v>81</v>
      </c>
    </row>
    <row r="468" spans="1:8" x14ac:dyDescent="0.35">
      <c r="C468" t="s">
        <v>202</v>
      </c>
    </row>
    <row r="470" spans="1:8" x14ac:dyDescent="0.35">
      <c r="C470" t="s">
        <v>203</v>
      </c>
      <c r="E470" s="7">
        <v>0</v>
      </c>
    </row>
    <row r="471" spans="1:8" x14ac:dyDescent="0.35">
      <c r="E471" s="7">
        <v>0.2</v>
      </c>
    </row>
    <row r="472" spans="1:8" x14ac:dyDescent="0.35">
      <c r="E472" s="7">
        <v>0.2</v>
      </c>
    </row>
    <row r="473" spans="1:8" x14ac:dyDescent="0.35">
      <c r="E473" s="7">
        <v>0.2</v>
      </c>
      <c r="G473" t="s">
        <v>121</v>
      </c>
    </row>
    <row r="474" spans="1:8" x14ac:dyDescent="0.35">
      <c r="E474" s="7">
        <v>0.3</v>
      </c>
    </row>
    <row r="475" spans="1:8" x14ac:dyDescent="0.35">
      <c r="E475" s="7">
        <v>0.3</v>
      </c>
      <c r="G475" s="7" t="s">
        <v>119</v>
      </c>
      <c r="H475" s="7">
        <f>_xlfn.QUARTILE.INC(E470:E591,1)</f>
        <v>0.4</v>
      </c>
    </row>
    <row r="476" spans="1:8" x14ac:dyDescent="0.35">
      <c r="E476" s="7">
        <v>0.3</v>
      </c>
      <c r="G476" s="7" t="s">
        <v>5</v>
      </c>
      <c r="H476" s="7">
        <f>_xlfn.QUARTILE.INC(E470:E591,2)</f>
        <v>0.7</v>
      </c>
    </row>
    <row r="477" spans="1:8" x14ac:dyDescent="0.35">
      <c r="E477" s="7">
        <v>0.3</v>
      </c>
      <c r="G477" s="7" t="s">
        <v>120</v>
      </c>
      <c r="H477" s="7">
        <f>_xlfn.QUARTILE.INC(E470:E591,3)</f>
        <v>0.9</v>
      </c>
    </row>
    <row r="478" spans="1:8" x14ac:dyDescent="0.35">
      <c r="E478" s="7">
        <v>0.3</v>
      </c>
      <c r="H478" s="7"/>
    </row>
    <row r="479" spans="1:8" x14ac:dyDescent="0.35">
      <c r="E479" s="7">
        <v>0.3</v>
      </c>
      <c r="G479" t="s">
        <v>122</v>
      </c>
      <c r="H479" s="7"/>
    </row>
    <row r="480" spans="1:8" x14ac:dyDescent="0.35">
      <c r="E480" s="7">
        <v>0.3</v>
      </c>
      <c r="H480" s="7"/>
    </row>
    <row r="481" spans="5:8" x14ac:dyDescent="0.35">
      <c r="E481" s="7">
        <v>0.3</v>
      </c>
      <c r="G481" s="7" t="s">
        <v>124</v>
      </c>
      <c r="H481" s="7">
        <f>_xlfn.PERCENTILE.INC(E470:E591,0.25)</f>
        <v>0.4</v>
      </c>
    </row>
    <row r="482" spans="5:8" x14ac:dyDescent="0.35">
      <c r="E482" s="7">
        <v>0.3</v>
      </c>
      <c r="G482" s="7" t="s">
        <v>131</v>
      </c>
      <c r="H482" s="7">
        <f>_xlfn.PERCENTILE.INC(E470:E591,0.5)</f>
        <v>0.7</v>
      </c>
    </row>
    <row r="483" spans="5:8" x14ac:dyDescent="0.35">
      <c r="E483" s="7">
        <v>0.3</v>
      </c>
      <c r="G483" s="7" t="s">
        <v>125</v>
      </c>
      <c r="H483" s="7">
        <f>_xlfn.PERCENTILE.INC(E470:E591,0.75)</f>
        <v>0.9</v>
      </c>
    </row>
    <row r="484" spans="5:8" x14ac:dyDescent="0.35">
      <c r="E484" s="7">
        <v>0.3</v>
      </c>
    </row>
    <row r="485" spans="5:8" x14ac:dyDescent="0.35">
      <c r="E485" s="7">
        <v>0.3</v>
      </c>
    </row>
    <row r="486" spans="5:8" x14ac:dyDescent="0.35">
      <c r="E486" s="7">
        <v>0.3</v>
      </c>
    </row>
    <row r="487" spans="5:8" x14ac:dyDescent="0.35">
      <c r="E487" s="7">
        <v>0.3</v>
      </c>
    </row>
    <row r="488" spans="5:8" x14ac:dyDescent="0.35">
      <c r="E488" s="7">
        <v>0.4</v>
      </c>
    </row>
    <row r="489" spans="5:8" x14ac:dyDescent="0.35">
      <c r="E489" s="7">
        <v>0.4</v>
      </c>
    </row>
    <row r="490" spans="5:8" x14ac:dyDescent="0.35">
      <c r="E490" s="7">
        <v>0.4</v>
      </c>
    </row>
    <row r="491" spans="5:8" x14ac:dyDescent="0.35">
      <c r="E491" s="7">
        <v>0.4</v>
      </c>
    </row>
    <row r="492" spans="5:8" x14ac:dyDescent="0.35">
      <c r="E492" s="7">
        <v>0.4</v>
      </c>
    </row>
    <row r="493" spans="5:8" x14ac:dyDescent="0.35">
      <c r="E493" s="7">
        <v>0.4</v>
      </c>
    </row>
    <row r="494" spans="5:8" x14ac:dyDescent="0.35">
      <c r="E494" s="7">
        <v>0.4</v>
      </c>
    </row>
    <row r="495" spans="5:8" x14ac:dyDescent="0.35">
      <c r="E495" s="7">
        <v>0.4</v>
      </c>
    </row>
    <row r="496" spans="5:8" x14ac:dyDescent="0.35">
      <c r="E496" s="7">
        <v>0.4</v>
      </c>
    </row>
    <row r="497" spans="5:5" x14ac:dyDescent="0.35">
      <c r="E497" s="7">
        <v>0.4</v>
      </c>
    </row>
    <row r="498" spans="5:5" x14ac:dyDescent="0.35">
      <c r="E498" s="7">
        <v>0.4</v>
      </c>
    </row>
    <row r="499" spans="5:5" x14ac:dyDescent="0.35">
      <c r="E499" s="7">
        <v>0.4</v>
      </c>
    </row>
    <row r="500" spans="5:5" x14ac:dyDescent="0.35">
      <c r="E500" s="7">
        <v>0.4</v>
      </c>
    </row>
    <row r="501" spans="5:5" x14ac:dyDescent="0.35">
      <c r="E501" s="7">
        <v>0.4</v>
      </c>
    </row>
    <row r="502" spans="5:5" x14ac:dyDescent="0.35">
      <c r="E502" s="7">
        <v>0.5</v>
      </c>
    </row>
    <row r="503" spans="5:5" x14ac:dyDescent="0.35">
      <c r="E503" s="7">
        <v>0.5</v>
      </c>
    </row>
    <row r="504" spans="5:5" x14ac:dyDescent="0.35">
      <c r="E504" s="7">
        <v>0.5</v>
      </c>
    </row>
    <row r="505" spans="5:5" x14ac:dyDescent="0.35">
      <c r="E505" s="7">
        <v>0.5</v>
      </c>
    </row>
    <row r="506" spans="5:5" x14ac:dyDescent="0.35">
      <c r="E506" s="7">
        <v>0.5</v>
      </c>
    </row>
    <row r="507" spans="5:5" x14ac:dyDescent="0.35">
      <c r="E507" s="7">
        <v>0.5</v>
      </c>
    </row>
    <row r="508" spans="5:5" x14ac:dyDescent="0.35">
      <c r="E508" s="7">
        <v>0.5</v>
      </c>
    </row>
    <row r="509" spans="5:5" x14ac:dyDescent="0.35">
      <c r="E509" s="7">
        <v>0.5</v>
      </c>
    </row>
    <row r="510" spans="5:5" x14ac:dyDescent="0.35">
      <c r="E510" s="7">
        <v>0.5</v>
      </c>
    </row>
    <row r="511" spans="5:5" x14ac:dyDescent="0.35">
      <c r="E511" s="7">
        <v>0.5</v>
      </c>
    </row>
    <row r="512" spans="5:5" x14ac:dyDescent="0.35">
      <c r="E512" s="7">
        <v>0.5</v>
      </c>
    </row>
    <row r="513" spans="5:5" x14ac:dyDescent="0.35">
      <c r="E513" s="7">
        <v>0.5</v>
      </c>
    </row>
    <row r="514" spans="5:5" x14ac:dyDescent="0.35">
      <c r="E514" s="7">
        <v>0.5</v>
      </c>
    </row>
    <row r="515" spans="5:5" x14ac:dyDescent="0.35">
      <c r="E515" s="7">
        <v>0.6</v>
      </c>
    </row>
    <row r="516" spans="5:5" x14ac:dyDescent="0.35">
      <c r="E516" s="7">
        <v>0.6</v>
      </c>
    </row>
    <row r="517" spans="5:5" x14ac:dyDescent="0.35">
      <c r="E517" s="7">
        <v>0.6</v>
      </c>
    </row>
    <row r="518" spans="5:5" x14ac:dyDescent="0.35">
      <c r="E518" s="7">
        <v>0.6</v>
      </c>
    </row>
    <row r="519" spans="5:5" x14ac:dyDescent="0.35">
      <c r="E519" s="7">
        <v>0.6</v>
      </c>
    </row>
    <row r="520" spans="5:5" x14ac:dyDescent="0.35">
      <c r="E520" s="7">
        <v>0.6</v>
      </c>
    </row>
    <row r="521" spans="5:5" x14ac:dyDescent="0.35">
      <c r="E521" s="7">
        <v>0.6</v>
      </c>
    </row>
    <row r="522" spans="5:5" x14ac:dyDescent="0.35">
      <c r="E522" s="7">
        <v>0.6</v>
      </c>
    </row>
    <row r="523" spans="5:5" x14ac:dyDescent="0.35">
      <c r="E523" s="7">
        <v>0.6</v>
      </c>
    </row>
    <row r="524" spans="5:5" x14ac:dyDescent="0.35">
      <c r="E524" s="7">
        <v>0.6</v>
      </c>
    </row>
    <row r="525" spans="5:5" x14ac:dyDescent="0.35">
      <c r="E525" s="7">
        <v>0.6</v>
      </c>
    </row>
    <row r="526" spans="5:5" x14ac:dyDescent="0.35">
      <c r="E526" s="7">
        <v>0.6</v>
      </c>
    </row>
    <row r="527" spans="5:5" x14ac:dyDescent="0.35">
      <c r="E527" s="7">
        <v>0.6</v>
      </c>
    </row>
    <row r="528" spans="5:5" x14ac:dyDescent="0.35">
      <c r="E528" s="7">
        <v>0.6</v>
      </c>
    </row>
    <row r="529" spans="5:5" x14ac:dyDescent="0.35">
      <c r="E529" s="7">
        <v>0.6</v>
      </c>
    </row>
    <row r="530" spans="5:5" x14ac:dyDescent="0.35">
      <c r="E530" s="7">
        <v>0.7</v>
      </c>
    </row>
    <row r="531" spans="5:5" x14ac:dyDescent="0.35">
      <c r="E531" s="7">
        <v>0.7</v>
      </c>
    </row>
    <row r="532" spans="5:5" x14ac:dyDescent="0.35">
      <c r="E532" s="7">
        <v>0.7</v>
      </c>
    </row>
    <row r="533" spans="5:5" x14ac:dyDescent="0.35">
      <c r="E533" s="7">
        <v>0.7</v>
      </c>
    </row>
    <row r="534" spans="5:5" x14ac:dyDescent="0.35">
      <c r="E534" s="7">
        <v>0.7</v>
      </c>
    </row>
    <row r="535" spans="5:5" x14ac:dyDescent="0.35">
      <c r="E535" s="7">
        <v>0.7</v>
      </c>
    </row>
    <row r="536" spans="5:5" x14ac:dyDescent="0.35">
      <c r="E536" s="7">
        <v>0.7</v>
      </c>
    </row>
    <row r="537" spans="5:5" x14ac:dyDescent="0.35">
      <c r="E537" s="7">
        <v>0.7</v>
      </c>
    </row>
    <row r="538" spans="5:5" x14ac:dyDescent="0.35">
      <c r="E538" s="7">
        <v>0.7</v>
      </c>
    </row>
    <row r="539" spans="5:5" x14ac:dyDescent="0.35">
      <c r="E539" s="7">
        <v>0.7</v>
      </c>
    </row>
    <row r="540" spans="5:5" x14ac:dyDescent="0.35">
      <c r="E540" s="7">
        <v>0.7</v>
      </c>
    </row>
    <row r="541" spans="5:5" x14ac:dyDescent="0.35">
      <c r="E541" s="7">
        <v>0.7</v>
      </c>
    </row>
    <row r="542" spans="5:5" x14ac:dyDescent="0.35">
      <c r="E542" s="7">
        <v>0.7</v>
      </c>
    </row>
    <row r="543" spans="5:5" x14ac:dyDescent="0.35">
      <c r="E543" s="7">
        <v>0.7</v>
      </c>
    </row>
    <row r="544" spans="5:5" x14ac:dyDescent="0.35">
      <c r="E544" s="7">
        <v>0.8</v>
      </c>
    </row>
    <row r="545" spans="5:5" x14ac:dyDescent="0.35">
      <c r="E545" s="7">
        <v>0.8</v>
      </c>
    </row>
    <row r="546" spans="5:5" x14ac:dyDescent="0.35">
      <c r="E546" s="7">
        <v>0.8</v>
      </c>
    </row>
    <row r="547" spans="5:5" x14ac:dyDescent="0.35">
      <c r="E547" s="7">
        <v>0.8</v>
      </c>
    </row>
    <row r="548" spans="5:5" x14ac:dyDescent="0.35">
      <c r="E548" s="7">
        <v>0.8</v>
      </c>
    </row>
    <row r="549" spans="5:5" x14ac:dyDescent="0.35">
      <c r="E549" s="7">
        <v>0.8</v>
      </c>
    </row>
    <row r="550" spans="5:5" x14ac:dyDescent="0.35">
      <c r="E550" s="7">
        <v>0.8</v>
      </c>
    </row>
    <row r="551" spans="5:5" x14ac:dyDescent="0.35">
      <c r="E551" s="7">
        <v>0.8</v>
      </c>
    </row>
    <row r="552" spans="5:5" x14ac:dyDescent="0.35">
      <c r="E552" s="7">
        <v>0.8</v>
      </c>
    </row>
    <row r="553" spans="5:5" x14ac:dyDescent="0.35">
      <c r="E553" s="7">
        <v>0.8</v>
      </c>
    </row>
    <row r="554" spans="5:5" x14ac:dyDescent="0.35">
      <c r="E554" s="7">
        <v>0.8</v>
      </c>
    </row>
    <row r="555" spans="5:5" x14ac:dyDescent="0.35">
      <c r="E555" s="7">
        <v>0.8</v>
      </c>
    </row>
    <row r="556" spans="5:5" x14ac:dyDescent="0.35">
      <c r="E556" s="7">
        <v>0.8</v>
      </c>
    </row>
    <row r="557" spans="5:5" x14ac:dyDescent="0.35">
      <c r="E557" s="7">
        <v>0.9</v>
      </c>
    </row>
    <row r="558" spans="5:5" x14ac:dyDescent="0.35">
      <c r="E558" s="7">
        <v>0.9</v>
      </c>
    </row>
    <row r="559" spans="5:5" x14ac:dyDescent="0.35">
      <c r="E559" s="7">
        <v>0.9</v>
      </c>
    </row>
    <row r="560" spans="5:5" x14ac:dyDescent="0.35">
      <c r="E560" s="7">
        <v>0.9</v>
      </c>
    </row>
    <row r="561" spans="5:5" x14ac:dyDescent="0.35">
      <c r="E561" s="7">
        <v>0.9</v>
      </c>
    </row>
    <row r="562" spans="5:5" x14ac:dyDescent="0.35">
      <c r="E562" s="7">
        <v>0.9</v>
      </c>
    </row>
    <row r="563" spans="5:5" x14ac:dyDescent="0.35">
      <c r="E563" s="7">
        <v>0.9</v>
      </c>
    </row>
    <row r="564" spans="5:5" x14ac:dyDescent="0.35">
      <c r="E564" s="7">
        <v>0.9</v>
      </c>
    </row>
    <row r="565" spans="5:5" x14ac:dyDescent="0.35">
      <c r="E565" s="7">
        <v>0.9</v>
      </c>
    </row>
    <row r="566" spans="5:5" x14ac:dyDescent="0.35">
      <c r="E566" s="7">
        <v>0.9</v>
      </c>
    </row>
    <row r="567" spans="5:5" x14ac:dyDescent="0.35">
      <c r="E567" s="7">
        <v>0.9</v>
      </c>
    </row>
    <row r="568" spans="5:5" x14ac:dyDescent="0.35">
      <c r="E568" s="7">
        <v>0.9</v>
      </c>
    </row>
    <row r="569" spans="5:5" x14ac:dyDescent="0.35">
      <c r="E569" s="7">
        <v>0.9</v>
      </c>
    </row>
    <row r="570" spans="5:5" x14ac:dyDescent="0.35">
      <c r="E570" s="7">
        <v>0.9</v>
      </c>
    </row>
    <row r="571" spans="5:5" x14ac:dyDescent="0.35">
      <c r="E571" s="7">
        <v>1</v>
      </c>
    </row>
    <row r="572" spans="5:5" x14ac:dyDescent="0.35">
      <c r="E572" s="7">
        <v>1</v>
      </c>
    </row>
    <row r="573" spans="5:5" x14ac:dyDescent="0.35">
      <c r="E573" s="7">
        <v>1</v>
      </c>
    </row>
    <row r="574" spans="5:5" x14ac:dyDescent="0.35">
      <c r="E574" s="7">
        <v>1</v>
      </c>
    </row>
    <row r="575" spans="5:5" x14ac:dyDescent="0.35">
      <c r="E575" s="7">
        <v>1</v>
      </c>
    </row>
    <row r="576" spans="5:5" x14ac:dyDescent="0.35">
      <c r="E576" s="7">
        <v>1</v>
      </c>
    </row>
    <row r="577" spans="5:5" x14ac:dyDescent="0.35">
      <c r="E577" s="7">
        <v>1</v>
      </c>
    </row>
    <row r="578" spans="5:5" x14ac:dyDescent="0.35">
      <c r="E578" s="7">
        <v>1</v>
      </c>
    </row>
    <row r="579" spans="5:5" x14ac:dyDescent="0.35">
      <c r="E579" s="7">
        <v>1</v>
      </c>
    </row>
    <row r="580" spans="5:5" x14ac:dyDescent="0.35">
      <c r="E580" s="7">
        <v>1.1000000000000001</v>
      </c>
    </row>
    <row r="581" spans="5:5" x14ac:dyDescent="0.35">
      <c r="E581" s="7">
        <v>1.1000000000000001</v>
      </c>
    </row>
    <row r="582" spans="5:5" x14ac:dyDescent="0.35">
      <c r="E582" s="7">
        <v>1.1000000000000001</v>
      </c>
    </row>
    <row r="583" spans="5:5" x14ac:dyDescent="0.35">
      <c r="E583" s="7">
        <v>1.1000000000000001</v>
      </c>
    </row>
    <row r="584" spans="5:5" x14ac:dyDescent="0.35">
      <c r="E584" s="7">
        <v>1.1000000000000001</v>
      </c>
    </row>
    <row r="585" spans="5:5" x14ac:dyDescent="0.35">
      <c r="E585" s="7">
        <v>1.1000000000000001</v>
      </c>
    </row>
    <row r="586" spans="5:5" x14ac:dyDescent="0.35">
      <c r="E586" s="7">
        <v>1.2</v>
      </c>
    </row>
    <row r="587" spans="5:5" x14ac:dyDescent="0.35">
      <c r="E587" s="7">
        <v>1.2</v>
      </c>
    </row>
    <row r="588" spans="5:5" x14ac:dyDescent="0.35">
      <c r="E588" s="7">
        <v>1.3</v>
      </c>
    </row>
    <row r="589" spans="5:5" x14ac:dyDescent="0.35">
      <c r="E589" s="7">
        <v>1.4</v>
      </c>
    </row>
    <row r="590" spans="5:5" x14ac:dyDescent="0.35">
      <c r="E590" s="7">
        <v>1.5</v>
      </c>
    </row>
    <row r="591" spans="5:5" x14ac:dyDescent="0.35">
      <c r="E591" s="7">
        <v>9</v>
      </c>
    </row>
    <row r="593" spans="3:5" x14ac:dyDescent="0.35">
      <c r="C593" t="s">
        <v>215</v>
      </c>
      <c r="E593" t="s">
        <v>218</v>
      </c>
    </row>
  </sheetData>
  <sortState xmlns:xlrd2="http://schemas.microsoft.com/office/spreadsheetml/2017/richdata2" ref="E470:E591">
    <sortCondition ref="E470:E591"/>
  </sortState>
  <mergeCells count="1">
    <mergeCell ref="C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E22BB-69E6-46C3-8037-B11BE0941575}">
  <dimension ref="A1:AG40"/>
  <sheetViews>
    <sheetView workbookViewId="0">
      <selection activeCell="C1" sqref="C1:G1"/>
    </sheetView>
  </sheetViews>
  <sheetFormatPr defaultRowHeight="14.5" x14ac:dyDescent="0.35"/>
  <cols>
    <col min="1" max="1" width="2.7265625" style="6" customWidth="1"/>
    <col min="2" max="2" width="3.26953125" customWidth="1"/>
    <col min="3" max="3" width="20.7265625" customWidth="1"/>
    <col min="5" max="5" width="10.1796875" bestFit="1" customWidth="1"/>
    <col min="6" max="6" width="11.81640625" bestFit="1" customWidth="1"/>
  </cols>
  <sheetData>
    <row r="1" spans="1:15" ht="18.5" x14ac:dyDescent="0.45">
      <c r="C1" s="13" t="s">
        <v>139</v>
      </c>
      <c r="D1" s="13"/>
      <c r="E1" s="13"/>
      <c r="F1" s="13"/>
      <c r="G1" s="13"/>
    </row>
    <row r="3" spans="1:15" x14ac:dyDescent="0.35">
      <c r="A3" s="6">
        <v>1</v>
      </c>
      <c r="C3" t="s">
        <v>140</v>
      </c>
    </row>
    <row r="5" spans="1:15" x14ac:dyDescent="0.35">
      <c r="C5" t="s">
        <v>81</v>
      </c>
    </row>
    <row r="6" spans="1:15" x14ac:dyDescent="0.35">
      <c r="C6" t="s">
        <v>141</v>
      </c>
    </row>
    <row r="8" spans="1:15" x14ac:dyDescent="0.35">
      <c r="C8" t="s">
        <v>142</v>
      </c>
      <c r="D8" s="7">
        <v>10</v>
      </c>
      <c r="E8" s="7">
        <v>12</v>
      </c>
      <c r="F8" s="7">
        <v>15</v>
      </c>
      <c r="G8" s="7">
        <v>18</v>
      </c>
      <c r="H8" s="7">
        <v>20</v>
      </c>
      <c r="I8" s="7">
        <v>22</v>
      </c>
      <c r="J8" s="7">
        <v>25</v>
      </c>
      <c r="K8" s="7">
        <v>28</v>
      </c>
      <c r="L8" s="7">
        <v>30</v>
      </c>
      <c r="M8" s="7">
        <v>32</v>
      </c>
      <c r="N8" s="7">
        <v>35</v>
      </c>
      <c r="O8" s="7">
        <v>38</v>
      </c>
    </row>
    <row r="9" spans="1:15" x14ac:dyDescent="0.35">
      <c r="C9" t="s">
        <v>143</v>
      </c>
      <c r="D9" s="7">
        <v>50</v>
      </c>
      <c r="E9" s="7">
        <v>55</v>
      </c>
      <c r="F9" s="7">
        <v>60</v>
      </c>
      <c r="G9" s="7">
        <v>65</v>
      </c>
      <c r="H9" s="7">
        <v>70</v>
      </c>
      <c r="I9" s="7">
        <v>75</v>
      </c>
      <c r="J9" s="7">
        <v>80</v>
      </c>
      <c r="K9" s="7">
        <v>85</v>
      </c>
      <c r="L9" s="7">
        <v>90</v>
      </c>
      <c r="M9" s="7">
        <v>95</v>
      </c>
      <c r="N9" s="7">
        <v>100</v>
      </c>
      <c r="O9" s="7">
        <v>105</v>
      </c>
    </row>
    <row r="11" spans="1:15" x14ac:dyDescent="0.35">
      <c r="E11" t="s">
        <v>206</v>
      </c>
      <c r="F11" s="7">
        <f>CORREL(D8:O8,D9:O9)</f>
        <v>0.99921031003664817</v>
      </c>
    </row>
    <row r="12" spans="1:15" x14ac:dyDescent="0.35">
      <c r="E12" t="s">
        <v>207</v>
      </c>
      <c r="F12" s="7">
        <f>_xlfn.COVARIANCE.S(D8:O8,D9:O9)</f>
        <v>163.86363636363637</v>
      </c>
    </row>
    <row r="14" spans="1:15" x14ac:dyDescent="0.35">
      <c r="C14" t="s">
        <v>215</v>
      </c>
      <c r="D14" t="s">
        <v>247</v>
      </c>
    </row>
    <row r="16" spans="1:15" x14ac:dyDescent="0.35">
      <c r="A16" s="6">
        <v>2</v>
      </c>
      <c r="C16" t="s">
        <v>144</v>
      </c>
    </row>
    <row r="18" spans="1:23" x14ac:dyDescent="0.35">
      <c r="C18" t="s">
        <v>81</v>
      </c>
    </row>
    <row r="19" spans="1:23" x14ac:dyDescent="0.35">
      <c r="C19" t="s">
        <v>145</v>
      </c>
    </row>
    <row r="21" spans="1:23" x14ac:dyDescent="0.35">
      <c r="C21" t="s">
        <v>146</v>
      </c>
      <c r="D21" s="7">
        <v>45</v>
      </c>
      <c r="E21" s="7">
        <v>47</v>
      </c>
      <c r="F21" s="7">
        <v>48</v>
      </c>
      <c r="G21" s="7">
        <v>50</v>
      </c>
      <c r="H21" s="7">
        <v>52</v>
      </c>
      <c r="I21" s="7">
        <v>53</v>
      </c>
      <c r="J21" s="7">
        <v>55</v>
      </c>
      <c r="K21" s="7">
        <v>56</v>
      </c>
      <c r="L21" s="7">
        <v>58</v>
      </c>
      <c r="M21" s="7">
        <v>60</v>
      </c>
      <c r="N21" s="7">
        <v>62</v>
      </c>
      <c r="O21" s="7">
        <v>64</v>
      </c>
      <c r="P21" s="7">
        <v>65</v>
      </c>
      <c r="Q21" s="7">
        <v>67</v>
      </c>
      <c r="R21" s="7">
        <v>69</v>
      </c>
      <c r="S21" s="7">
        <v>70</v>
      </c>
      <c r="T21" s="7">
        <v>72</v>
      </c>
      <c r="U21" s="7">
        <v>74</v>
      </c>
      <c r="V21" s="7">
        <v>76</v>
      </c>
      <c r="W21" s="7">
        <v>77</v>
      </c>
    </row>
    <row r="22" spans="1:23" x14ac:dyDescent="0.35">
      <c r="C22" t="s">
        <v>147</v>
      </c>
      <c r="D22" s="7">
        <v>52</v>
      </c>
      <c r="E22" s="7">
        <v>54</v>
      </c>
      <c r="F22" s="7">
        <v>55</v>
      </c>
      <c r="G22" s="7">
        <v>57</v>
      </c>
      <c r="H22" s="7">
        <v>59</v>
      </c>
      <c r="I22" s="7">
        <v>60</v>
      </c>
      <c r="J22" s="7">
        <v>61</v>
      </c>
      <c r="K22" s="7">
        <v>62</v>
      </c>
      <c r="L22" s="7">
        <v>64</v>
      </c>
      <c r="M22" s="7">
        <v>66</v>
      </c>
      <c r="N22" s="7">
        <v>67</v>
      </c>
      <c r="O22" s="7">
        <v>69</v>
      </c>
      <c r="P22" s="7">
        <v>71</v>
      </c>
      <c r="Q22" s="7">
        <v>73</v>
      </c>
      <c r="R22" s="7">
        <v>74</v>
      </c>
      <c r="S22" s="7">
        <v>76</v>
      </c>
      <c r="T22" s="7">
        <v>78</v>
      </c>
      <c r="U22" s="7">
        <v>80</v>
      </c>
      <c r="V22" s="7">
        <v>82</v>
      </c>
      <c r="W22" s="7">
        <v>83</v>
      </c>
    </row>
    <row r="24" spans="1:23" x14ac:dyDescent="0.35">
      <c r="E24" t="s">
        <v>206</v>
      </c>
      <c r="F24" s="7">
        <f>CORREL(D21:W21,D22:W22)</f>
        <v>0.99859572699637911</v>
      </c>
    </row>
    <row r="25" spans="1:23" x14ac:dyDescent="0.35">
      <c r="E25" t="s">
        <v>207</v>
      </c>
      <c r="F25" s="7">
        <f>_xlfn.COVARIANCE.S(D21:W21,D22:W22)</f>
        <v>97.526315789473685</v>
      </c>
    </row>
    <row r="27" spans="1:23" x14ac:dyDescent="0.35">
      <c r="C27" t="s">
        <v>215</v>
      </c>
      <c r="D27" t="s">
        <v>248</v>
      </c>
    </row>
    <row r="29" spans="1:23" x14ac:dyDescent="0.35">
      <c r="A29" s="6">
        <v>3</v>
      </c>
      <c r="C29" t="s">
        <v>148</v>
      </c>
    </row>
    <row r="31" spans="1:23" x14ac:dyDescent="0.35">
      <c r="C31" t="s">
        <v>81</v>
      </c>
    </row>
    <row r="32" spans="1:23" x14ac:dyDescent="0.35">
      <c r="C32" t="s">
        <v>149</v>
      </c>
    </row>
    <row r="34" spans="3:33" x14ac:dyDescent="0.35">
      <c r="C34" t="s">
        <v>150</v>
      </c>
      <c r="D34" s="7">
        <v>10</v>
      </c>
      <c r="E34" s="7">
        <v>12</v>
      </c>
      <c r="F34" s="7">
        <v>15</v>
      </c>
      <c r="G34" s="7">
        <v>18</v>
      </c>
      <c r="H34" s="7">
        <v>20</v>
      </c>
      <c r="I34" s="7">
        <v>22</v>
      </c>
      <c r="J34" s="7">
        <v>25</v>
      </c>
      <c r="K34" s="7">
        <v>28</v>
      </c>
      <c r="L34" s="7">
        <v>30</v>
      </c>
      <c r="M34" s="7">
        <v>32</v>
      </c>
      <c r="N34" s="7">
        <v>35</v>
      </c>
      <c r="O34" s="7">
        <v>38</v>
      </c>
      <c r="P34" s="7">
        <v>40</v>
      </c>
      <c r="Q34" s="7">
        <v>42</v>
      </c>
      <c r="R34" s="7">
        <v>45</v>
      </c>
      <c r="S34" s="7">
        <v>48</v>
      </c>
      <c r="T34" s="7">
        <v>50</v>
      </c>
      <c r="U34" s="7">
        <v>52</v>
      </c>
      <c r="V34" s="7">
        <v>55</v>
      </c>
      <c r="W34" s="7">
        <v>58</v>
      </c>
      <c r="X34" s="7">
        <v>60</v>
      </c>
      <c r="Y34" s="7">
        <v>62</v>
      </c>
      <c r="Z34" s="7">
        <v>65</v>
      </c>
      <c r="AA34" s="7">
        <v>68</v>
      </c>
      <c r="AB34" s="7">
        <v>70</v>
      </c>
      <c r="AC34" s="7">
        <v>72</v>
      </c>
      <c r="AD34" s="7">
        <v>75</v>
      </c>
      <c r="AE34" s="7">
        <v>78</v>
      </c>
      <c r="AF34" s="7">
        <v>80</v>
      </c>
      <c r="AG34" s="7">
        <v>82</v>
      </c>
    </row>
    <row r="35" spans="3:33" x14ac:dyDescent="0.35">
      <c r="C35" t="s">
        <v>151</v>
      </c>
      <c r="D35" s="7">
        <v>60</v>
      </c>
      <c r="E35" s="7">
        <v>65</v>
      </c>
      <c r="F35" s="7">
        <v>70</v>
      </c>
      <c r="G35" s="7">
        <v>75</v>
      </c>
      <c r="H35" s="7">
        <v>80</v>
      </c>
      <c r="I35" s="7">
        <v>82</v>
      </c>
      <c r="J35" s="7">
        <v>85</v>
      </c>
      <c r="K35" s="7">
        <v>88</v>
      </c>
      <c r="L35" s="7">
        <v>90</v>
      </c>
      <c r="M35" s="7">
        <v>92</v>
      </c>
      <c r="N35" s="7">
        <v>93</v>
      </c>
      <c r="O35" s="7">
        <v>95</v>
      </c>
      <c r="P35" s="7">
        <v>96</v>
      </c>
      <c r="Q35" s="7">
        <v>97</v>
      </c>
      <c r="R35" s="7">
        <v>98</v>
      </c>
      <c r="S35" s="7">
        <v>99</v>
      </c>
      <c r="T35" s="7">
        <v>100</v>
      </c>
      <c r="U35" s="7">
        <v>102</v>
      </c>
      <c r="V35" s="7">
        <v>105</v>
      </c>
      <c r="W35" s="7">
        <v>106</v>
      </c>
      <c r="X35" s="7">
        <v>107</v>
      </c>
      <c r="Y35" s="7">
        <v>108</v>
      </c>
      <c r="Z35" s="7">
        <v>110</v>
      </c>
      <c r="AA35" s="7">
        <v>112</v>
      </c>
      <c r="AB35" s="7">
        <v>114</v>
      </c>
      <c r="AC35" s="7">
        <v>115</v>
      </c>
      <c r="AD35" s="7">
        <v>116</v>
      </c>
      <c r="AE35" s="7">
        <v>118</v>
      </c>
      <c r="AF35" s="7">
        <v>120</v>
      </c>
      <c r="AG35" s="7">
        <v>122</v>
      </c>
    </row>
    <row r="37" spans="3:33" x14ac:dyDescent="0.35">
      <c r="E37" t="s">
        <v>206</v>
      </c>
      <c r="F37" s="7">
        <f>CORREL(D34:AG34,D35:AG35)</f>
        <v>0.97729508301867352</v>
      </c>
    </row>
    <row r="38" spans="3:33" x14ac:dyDescent="0.35">
      <c r="E38" t="s">
        <v>207</v>
      </c>
      <c r="F38" s="7">
        <f>_xlfn.COVARIANCE.S(D34:AG34,D35:AG35)</f>
        <v>352.88505747126442</v>
      </c>
    </row>
    <row r="40" spans="3:33" x14ac:dyDescent="0.35">
      <c r="C40" t="s">
        <v>215</v>
      </c>
      <c r="D40" t="s">
        <v>249</v>
      </c>
    </row>
  </sheetData>
  <mergeCells count="1">
    <mergeCell ref="C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79CBA-C3C2-47AE-A447-93AC00599B81}">
  <dimension ref="A1:I75"/>
  <sheetViews>
    <sheetView topLeftCell="A12" zoomScale="93" workbookViewId="0">
      <selection activeCell="H23" sqref="H23"/>
    </sheetView>
  </sheetViews>
  <sheetFormatPr defaultRowHeight="14.5" x14ac:dyDescent="0.35"/>
  <cols>
    <col min="1" max="1" width="3" style="6" customWidth="1"/>
    <col min="2" max="2" width="3.1796875" customWidth="1"/>
    <col min="3" max="5" width="8.7265625" customWidth="1"/>
    <col min="6" max="7" width="12.7265625" bestFit="1" customWidth="1"/>
    <col min="8" max="8" width="12.54296875" bestFit="1" customWidth="1"/>
  </cols>
  <sheetData>
    <row r="1" spans="1:9" ht="18.5" x14ac:dyDescent="0.45">
      <c r="C1" s="13" t="s">
        <v>152</v>
      </c>
      <c r="D1" s="13"/>
      <c r="E1" s="13"/>
      <c r="F1" s="13"/>
      <c r="G1" s="13"/>
      <c r="H1" s="13"/>
      <c r="I1" s="13"/>
    </row>
    <row r="3" spans="1:9" ht="18.5" x14ac:dyDescent="0.45">
      <c r="C3" s="12" t="s">
        <v>153</v>
      </c>
      <c r="D3" s="12"/>
      <c r="E3" s="12"/>
    </row>
    <row r="5" spans="1:9" x14ac:dyDescent="0.35">
      <c r="A5" s="6">
        <v>1</v>
      </c>
      <c r="C5" t="s">
        <v>154</v>
      </c>
    </row>
    <row r="6" spans="1:9" x14ac:dyDescent="0.35">
      <c r="C6" t="s">
        <v>81</v>
      </c>
      <c r="D6" t="s">
        <v>155</v>
      </c>
    </row>
    <row r="8" spans="1:9" x14ac:dyDescent="0.35">
      <c r="C8" t="s">
        <v>208</v>
      </c>
      <c r="F8" s="7">
        <f>_xlfn.BINOM.DIST(5,100,1/6,FALSE)</f>
        <v>2.9090311057530159E-4</v>
      </c>
    </row>
    <row r="12" spans="1:9" x14ac:dyDescent="0.35">
      <c r="A12" s="6">
        <v>2</v>
      </c>
      <c r="C12" t="s">
        <v>156</v>
      </c>
    </row>
    <row r="13" spans="1:9" x14ac:dyDescent="0.35">
      <c r="C13" t="s">
        <v>81</v>
      </c>
      <c r="D13" t="s">
        <v>157</v>
      </c>
    </row>
    <row r="15" spans="1:9" x14ac:dyDescent="0.35">
      <c r="C15" t="s">
        <v>209</v>
      </c>
      <c r="F15" s="7">
        <f>_xlfn.HYPGEOM.DIST(2,5,13,52,FALSE)</f>
        <v>0.27427971188475386</v>
      </c>
    </row>
    <row r="19" spans="1:7" x14ac:dyDescent="0.35">
      <c r="A19" s="6">
        <v>3</v>
      </c>
      <c r="C19" t="s">
        <v>158</v>
      </c>
    </row>
    <row r="20" spans="1:7" x14ac:dyDescent="0.35">
      <c r="C20" t="s">
        <v>81</v>
      </c>
      <c r="D20" t="s">
        <v>159</v>
      </c>
    </row>
    <row r="22" spans="1:7" x14ac:dyDescent="0.35">
      <c r="G22" s="7">
        <f>_xlfn.BINOM.DIST(7,10,0.25,TRUE)</f>
        <v>0.99958419799804688</v>
      </c>
    </row>
    <row r="23" spans="1:7" x14ac:dyDescent="0.35">
      <c r="C23" t="s">
        <v>210</v>
      </c>
      <c r="G23" s="7">
        <f>1-G22</f>
        <v>4.15802001953125E-4</v>
      </c>
    </row>
    <row r="26" spans="1:7" x14ac:dyDescent="0.35">
      <c r="A26" s="6">
        <v>4</v>
      </c>
      <c r="C26" t="s">
        <v>160</v>
      </c>
    </row>
    <row r="27" spans="1:7" x14ac:dyDescent="0.35">
      <c r="C27" t="s">
        <v>81</v>
      </c>
      <c r="D27" t="s">
        <v>161</v>
      </c>
    </row>
    <row r="29" spans="1:7" x14ac:dyDescent="0.35">
      <c r="C29" t="s">
        <v>211</v>
      </c>
      <c r="G29" s="7">
        <f>_xlfn.HYPGEOM.DIST(3,3,20,60,FALSE)</f>
        <v>3.3313851548801864E-2</v>
      </c>
    </row>
    <row r="34" spans="1:7" x14ac:dyDescent="0.35">
      <c r="A34" s="6">
        <v>5</v>
      </c>
      <c r="C34" t="s">
        <v>162</v>
      </c>
    </row>
    <row r="35" spans="1:7" x14ac:dyDescent="0.35">
      <c r="C35" t="s">
        <v>81</v>
      </c>
      <c r="D35" t="s">
        <v>163</v>
      </c>
    </row>
    <row r="37" spans="1:7" x14ac:dyDescent="0.35">
      <c r="C37" t="s">
        <v>212</v>
      </c>
      <c r="G37" s="7">
        <f>_xlfn.BINOM.DIST.RANGE(10,0.3,3)</f>
        <v>0.26682793200000005</v>
      </c>
    </row>
    <row r="42" spans="1:7" ht="21" x14ac:dyDescent="0.5">
      <c r="C42" s="15" t="s">
        <v>164</v>
      </c>
      <c r="D42" s="15"/>
      <c r="E42" s="15"/>
      <c r="F42" s="15"/>
      <c r="G42" s="15"/>
    </row>
    <row r="44" spans="1:7" x14ac:dyDescent="0.35">
      <c r="A44" s="6">
        <v>1</v>
      </c>
      <c r="C44" t="s">
        <v>165</v>
      </c>
    </row>
    <row r="45" spans="1:7" x14ac:dyDescent="0.35">
      <c r="C45" t="s">
        <v>81</v>
      </c>
      <c r="D45" t="s">
        <v>166</v>
      </c>
    </row>
    <row r="47" spans="1:7" x14ac:dyDescent="0.35">
      <c r="B47" t="s">
        <v>213</v>
      </c>
      <c r="C47" t="s">
        <v>221</v>
      </c>
      <c r="F47" s="7">
        <f>_xlfn.NORM.DIST(180,165,10,TRUE)</f>
        <v>0.93319279873114191</v>
      </c>
    </row>
    <row r="48" spans="1:7" x14ac:dyDescent="0.35">
      <c r="C48" t="s">
        <v>214</v>
      </c>
      <c r="F48" s="7">
        <f>1-F47</f>
        <v>6.6807201268858085E-2</v>
      </c>
    </row>
    <row r="51" spans="1:7" x14ac:dyDescent="0.35">
      <c r="A51" s="6">
        <v>2</v>
      </c>
      <c r="C51" t="s">
        <v>167</v>
      </c>
    </row>
    <row r="52" spans="1:7" x14ac:dyDescent="0.35">
      <c r="C52" t="s">
        <v>81</v>
      </c>
      <c r="D52" t="s">
        <v>168</v>
      </c>
    </row>
    <row r="54" spans="1:7" x14ac:dyDescent="0.35">
      <c r="C54" t="s">
        <v>222</v>
      </c>
      <c r="F54" s="7">
        <f>_xlfn.NORM.DIST(3,5,1,TRUE)</f>
        <v>2.2750131948179191E-2</v>
      </c>
    </row>
    <row r="58" spans="1:7" x14ac:dyDescent="0.35">
      <c r="A58" s="6">
        <v>3</v>
      </c>
      <c r="C58" t="s">
        <v>169</v>
      </c>
    </row>
    <row r="59" spans="1:7" x14ac:dyDescent="0.35">
      <c r="C59" t="s">
        <v>81</v>
      </c>
      <c r="D59" t="s">
        <v>170</v>
      </c>
    </row>
    <row r="61" spans="1:7" x14ac:dyDescent="0.35">
      <c r="C61" t="s">
        <v>223</v>
      </c>
      <c r="G61" s="7">
        <f>_xlfn.NORM.DIST(900,1000,100,TRUE)</f>
        <v>0.15865525393145699</v>
      </c>
    </row>
    <row r="62" spans="1:7" x14ac:dyDescent="0.35">
      <c r="C62" t="s">
        <v>224</v>
      </c>
      <c r="G62" s="7">
        <f>_xlfn.NORM.DIST(1100,1000,100,TRUE)</f>
        <v>0.84134474606854304</v>
      </c>
    </row>
    <row r="63" spans="1:7" x14ac:dyDescent="0.35">
      <c r="C63" t="s">
        <v>225</v>
      </c>
      <c r="G63" s="7">
        <f>G62-G61</f>
        <v>0.68268949213708607</v>
      </c>
    </row>
    <row r="65" spans="1:8" x14ac:dyDescent="0.35">
      <c r="A65" s="6">
        <v>4</v>
      </c>
      <c r="C65" t="s">
        <v>171</v>
      </c>
    </row>
    <row r="66" spans="1:8" x14ac:dyDescent="0.35">
      <c r="C66" t="s">
        <v>81</v>
      </c>
      <c r="D66" t="s">
        <v>172</v>
      </c>
    </row>
    <row r="68" spans="1:8" x14ac:dyDescent="0.35">
      <c r="C68" t="s">
        <v>226</v>
      </c>
      <c r="G68" s="7">
        <f>_xlfn.NORM.S.DIST(150,TRUE)</f>
        <v>1</v>
      </c>
    </row>
    <row r="69" spans="1:8" x14ac:dyDescent="0.35">
      <c r="C69" t="s">
        <v>227</v>
      </c>
      <c r="G69" s="7">
        <f>_xlfn.NORM.S.DIST(170,TRUE)</f>
        <v>1</v>
      </c>
    </row>
    <row r="70" spans="1:8" x14ac:dyDescent="0.35">
      <c r="C70" t="s">
        <v>228</v>
      </c>
      <c r="G70" s="7">
        <f>G69-G68</f>
        <v>0</v>
      </c>
    </row>
    <row r="72" spans="1:8" x14ac:dyDescent="0.35">
      <c r="A72" s="6">
        <v>5</v>
      </c>
      <c r="C72" t="s">
        <v>173</v>
      </c>
    </row>
    <row r="73" spans="1:8" x14ac:dyDescent="0.35">
      <c r="C73" t="s">
        <v>81</v>
      </c>
      <c r="D73" t="s">
        <v>174</v>
      </c>
    </row>
    <row r="75" spans="1:8" x14ac:dyDescent="0.35">
      <c r="C75" t="s">
        <v>229</v>
      </c>
      <c r="H75">
        <f>_xlfn.NORM.DIST(15,20,1,TRUE)</f>
        <v>2.8665157187919333E-7</v>
      </c>
    </row>
  </sheetData>
  <mergeCells count="2">
    <mergeCell ref="C1:I1"/>
    <mergeCell ref="C42:G4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5C365-6C34-4AAD-90EC-D3F9E148AD88}">
  <dimension ref="A1:K38"/>
  <sheetViews>
    <sheetView zoomScale="95" workbookViewId="0">
      <selection activeCell="C1" sqref="C1:I1"/>
    </sheetView>
  </sheetViews>
  <sheetFormatPr defaultRowHeight="14.5" x14ac:dyDescent="0.35"/>
  <cols>
    <col min="1" max="1" width="2.90625" style="6" customWidth="1"/>
    <col min="2" max="2" width="3.54296875" customWidth="1"/>
    <col min="7" max="7" width="12.453125" bestFit="1" customWidth="1"/>
  </cols>
  <sheetData>
    <row r="1" spans="1:9" ht="18.5" x14ac:dyDescent="0.45">
      <c r="C1" s="13" t="s">
        <v>175</v>
      </c>
      <c r="D1" s="13"/>
      <c r="E1" s="13"/>
      <c r="F1" s="13"/>
      <c r="G1" s="13"/>
      <c r="H1" s="13"/>
      <c r="I1" s="13"/>
    </row>
    <row r="2" spans="1:9" ht="18.5" x14ac:dyDescent="0.45">
      <c r="C2" s="1"/>
      <c r="D2" s="1"/>
      <c r="E2" s="1"/>
      <c r="F2" s="1"/>
      <c r="G2" s="1"/>
      <c r="H2" s="1"/>
    </row>
    <row r="3" spans="1:9" ht="18.5" x14ac:dyDescent="0.45">
      <c r="C3" s="12" t="s">
        <v>182</v>
      </c>
      <c r="D3" s="12"/>
      <c r="E3" s="1"/>
      <c r="F3" s="1"/>
      <c r="G3" s="1"/>
      <c r="H3" s="1"/>
    </row>
    <row r="5" spans="1:9" x14ac:dyDescent="0.35">
      <c r="A5" s="6">
        <v>1</v>
      </c>
      <c r="C5" t="s">
        <v>176</v>
      </c>
    </row>
    <row r="6" spans="1:9" x14ac:dyDescent="0.35">
      <c r="C6" t="s">
        <v>81</v>
      </c>
      <c r="D6" t="s">
        <v>177</v>
      </c>
    </row>
    <row r="8" spans="1:9" x14ac:dyDescent="0.35">
      <c r="C8" t="s">
        <v>230</v>
      </c>
      <c r="G8">
        <f>_xlfn.POISSON.DIST(3,2,FALSE)</f>
        <v>0.18044704431548364</v>
      </c>
    </row>
    <row r="12" spans="1:9" x14ac:dyDescent="0.35">
      <c r="A12" s="6">
        <v>2</v>
      </c>
      <c r="C12" t="s">
        <v>178</v>
      </c>
    </row>
    <row r="13" spans="1:9" x14ac:dyDescent="0.35">
      <c r="C13" t="s">
        <v>81</v>
      </c>
      <c r="D13" t="s">
        <v>179</v>
      </c>
    </row>
    <row r="15" spans="1:9" x14ac:dyDescent="0.35">
      <c r="C15" t="s">
        <v>231</v>
      </c>
      <c r="G15">
        <f>_xlfn.POISSON.DIST(3,0.3,FALSE)</f>
        <v>3.3336819930677285E-3</v>
      </c>
    </row>
    <row r="18" spans="1:11" x14ac:dyDescent="0.35">
      <c r="A18" s="6">
        <v>3</v>
      </c>
      <c r="C18" t="s">
        <v>180</v>
      </c>
    </row>
    <row r="19" spans="1:11" x14ac:dyDescent="0.35">
      <c r="C19" t="s">
        <v>81</v>
      </c>
      <c r="D19" t="s">
        <v>181</v>
      </c>
    </row>
    <row r="21" spans="1:11" x14ac:dyDescent="0.35">
      <c r="C21" t="s">
        <v>232</v>
      </c>
      <c r="G21">
        <f>_xlfn.BINOM.DIST(1,3,1/6,FALSE)</f>
        <v>0.34722222222222232</v>
      </c>
    </row>
    <row r="25" spans="1:11" ht="18.5" x14ac:dyDescent="0.45">
      <c r="C25" s="13" t="s">
        <v>183</v>
      </c>
      <c r="D25" s="13"/>
      <c r="E25" s="13"/>
    </row>
    <row r="27" spans="1:11" x14ac:dyDescent="0.35">
      <c r="A27" s="6">
        <v>1</v>
      </c>
      <c r="C27" t="s">
        <v>184</v>
      </c>
    </row>
    <row r="28" spans="1:11" x14ac:dyDescent="0.35">
      <c r="C28" t="s">
        <v>81</v>
      </c>
      <c r="D28" t="s">
        <v>185</v>
      </c>
    </row>
    <row r="30" spans="1:11" x14ac:dyDescent="0.35">
      <c r="K30">
        <f>_xlfn.NORM.DIST(140,150,10,TRUE)</f>
        <v>0.15865525393145699</v>
      </c>
    </row>
    <row r="31" spans="1:11" x14ac:dyDescent="0.35">
      <c r="K31">
        <f>_xlfn.NORM.DIST(160,150,10,TRUE)</f>
        <v>0.84134474606854304</v>
      </c>
    </row>
    <row r="32" spans="1:11" x14ac:dyDescent="0.35">
      <c r="C32" t="s">
        <v>233</v>
      </c>
      <c r="K32">
        <f>K31-K30</f>
        <v>0.68268949213708607</v>
      </c>
    </row>
    <row r="34" spans="1:11" x14ac:dyDescent="0.35">
      <c r="A34" s="6">
        <v>2</v>
      </c>
      <c r="C34" t="s">
        <v>186</v>
      </c>
    </row>
    <row r="35" spans="1:11" x14ac:dyDescent="0.35">
      <c r="C35" t="s">
        <v>81</v>
      </c>
      <c r="D35" t="s">
        <v>187</v>
      </c>
    </row>
    <row r="37" spans="1:11" x14ac:dyDescent="0.35">
      <c r="C37" t="s">
        <v>235</v>
      </c>
      <c r="K37">
        <f>_xlfn.NORM.DIST(900,1000,1,TRUE)</f>
        <v>0</v>
      </c>
    </row>
    <row r="38" spans="1:11" x14ac:dyDescent="0.35">
      <c r="C38" t="s">
        <v>234</v>
      </c>
      <c r="K38">
        <f>1-K37</f>
        <v>1</v>
      </c>
    </row>
  </sheetData>
  <mergeCells count="2">
    <mergeCell ref="C25:E25"/>
    <mergeCell ref="C1:I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8F47A-6EF2-45AB-BFF9-81CDB5578D6C}">
  <dimension ref="A1:J38"/>
  <sheetViews>
    <sheetView tabSelected="1" topLeftCell="A18" workbookViewId="0">
      <selection activeCell="E36" sqref="E36"/>
    </sheetView>
  </sheetViews>
  <sheetFormatPr defaultRowHeight="14.5" x14ac:dyDescent="0.35"/>
  <cols>
    <col min="1" max="1" width="3.453125" style="6" customWidth="1"/>
    <col min="2" max="2" width="3" customWidth="1"/>
    <col min="3" max="3" width="10.54296875" customWidth="1"/>
    <col min="4" max="4" width="9.453125" customWidth="1"/>
    <col min="5" max="5" width="12.1796875" customWidth="1"/>
    <col min="6" max="6" width="11.81640625" bestFit="1" customWidth="1"/>
  </cols>
  <sheetData>
    <row r="1" spans="1:10" ht="18.5" x14ac:dyDescent="0.45">
      <c r="C1" s="13" t="s">
        <v>188</v>
      </c>
      <c r="D1" s="13"/>
      <c r="E1" s="13"/>
      <c r="F1" s="13"/>
      <c r="G1" s="13"/>
      <c r="H1" s="13"/>
    </row>
    <row r="2" spans="1:10" ht="18.5" x14ac:dyDescent="0.45">
      <c r="C2" s="1"/>
      <c r="D2" s="1"/>
      <c r="E2" s="1"/>
      <c r="F2" s="1"/>
      <c r="G2" s="1"/>
      <c r="H2" s="1"/>
    </row>
    <row r="3" spans="1:10" ht="18.5" x14ac:dyDescent="0.45">
      <c r="C3" s="13" t="s">
        <v>189</v>
      </c>
      <c r="D3" s="13"/>
      <c r="E3" s="13"/>
      <c r="F3" s="13"/>
      <c r="G3" s="1"/>
      <c r="H3" s="1"/>
    </row>
    <row r="5" spans="1:10" x14ac:dyDescent="0.35">
      <c r="A5" s="6">
        <v>1</v>
      </c>
      <c r="C5" t="s">
        <v>190</v>
      </c>
    </row>
    <row r="6" spans="1:10" x14ac:dyDescent="0.35">
      <c r="C6" t="s">
        <v>81</v>
      </c>
      <c r="D6" t="s">
        <v>191</v>
      </c>
    </row>
    <row r="8" spans="1:10" x14ac:dyDescent="0.35">
      <c r="C8" t="s">
        <v>245</v>
      </c>
      <c r="J8">
        <f>_xlfn.CONFIDENCE.NORM(0.05,8,100)</f>
        <v>1.567971187632043</v>
      </c>
    </row>
    <row r="12" spans="1:10" x14ac:dyDescent="0.35">
      <c r="A12" s="6">
        <v>2</v>
      </c>
      <c r="C12" t="s">
        <v>192</v>
      </c>
    </row>
    <row r="13" spans="1:10" x14ac:dyDescent="0.35">
      <c r="C13" t="s">
        <v>81</v>
      </c>
      <c r="D13" t="s">
        <v>193</v>
      </c>
    </row>
    <row r="15" spans="1:10" x14ac:dyDescent="0.35">
      <c r="C15" t="s">
        <v>261</v>
      </c>
    </row>
    <row r="16" spans="1:10" x14ac:dyDescent="0.35">
      <c r="C16" t="s">
        <v>262</v>
      </c>
      <c r="F16">
        <f>10%</f>
        <v>0.1</v>
      </c>
      <c r="H16">
        <f>_xlfn.NORM.S.INV(F16)</f>
        <v>-1.2815515655446006</v>
      </c>
    </row>
    <row r="18" spans="1:6" x14ac:dyDescent="0.35">
      <c r="C18" t="s">
        <v>263</v>
      </c>
    </row>
    <row r="20" spans="1:6" ht="18.5" x14ac:dyDescent="0.45">
      <c r="C20" s="13" t="s">
        <v>194</v>
      </c>
      <c r="D20" s="13"/>
      <c r="E20" s="13"/>
      <c r="F20" s="13"/>
    </row>
    <row r="22" spans="1:6" x14ac:dyDescent="0.35">
      <c r="A22" s="6">
        <v>1</v>
      </c>
      <c r="C22" t="s">
        <v>238</v>
      </c>
    </row>
    <row r="23" spans="1:6" x14ac:dyDescent="0.35">
      <c r="C23" t="s">
        <v>81</v>
      </c>
      <c r="D23" t="s">
        <v>195</v>
      </c>
    </row>
    <row r="25" spans="1:6" x14ac:dyDescent="0.35">
      <c r="C25" t="s">
        <v>237</v>
      </c>
      <c r="D25" t="s">
        <v>242</v>
      </c>
    </row>
    <row r="26" spans="1:6" x14ac:dyDescent="0.35">
      <c r="C26" t="s">
        <v>236</v>
      </c>
      <c r="D26" t="s">
        <v>241</v>
      </c>
    </row>
    <row r="29" spans="1:6" x14ac:dyDescent="0.35">
      <c r="A29" s="6">
        <v>2</v>
      </c>
      <c r="C29" t="s">
        <v>196</v>
      </c>
    </row>
    <row r="30" spans="1:6" x14ac:dyDescent="0.35">
      <c r="C30" t="s">
        <v>81</v>
      </c>
      <c r="D30" t="s">
        <v>197</v>
      </c>
    </row>
    <row r="32" spans="1:6" x14ac:dyDescent="0.35">
      <c r="C32" t="s">
        <v>237</v>
      </c>
      <c r="D32" t="s">
        <v>239</v>
      </c>
    </row>
    <row r="33" spans="3:6" x14ac:dyDescent="0.35">
      <c r="C33" t="s">
        <v>236</v>
      </c>
      <c r="D33" t="s">
        <v>240</v>
      </c>
    </row>
    <row r="35" spans="3:6" x14ac:dyDescent="0.35">
      <c r="C35" t="s">
        <v>243</v>
      </c>
      <c r="D35" s="7">
        <f>_xlfn.NORM.S.INV(0.025)</f>
        <v>-1.9599639845400538</v>
      </c>
      <c r="E35" s="7"/>
      <c r="F35" s="7">
        <f>_xlfn.NORM.S.INV(1-0.025)</f>
        <v>1.9599639845400536</v>
      </c>
    </row>
    <row r="36" spans="3:6" x14ac:dyDescent="0.35">
      <c r="C36" t="s">
        <v>244</v>
      </c>
      <c r="D36" s="7"/>
      <c r="E36" s="7">
        <f>(510-500)/(2/SQRT(25))</f>
        <v>25</v>
      </c>
      <c r="F36" s="7"/>
    </row>
    <row r="38" spans="3:6" x14ac:dyDescent="0.35">
      <c r="C38" t="s">
        <v>246</v>
      </c>
    </row>
  </sheetData>
  <mergeCells count="3">
    <mergeCell ref="C1:H1"/>
    <mergeCell ref="C3:F3"/>
    <mergeCell ref="C20:F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Measure of Central Tendency</vt:lpstr>
      <vt:lpstr>Measure of Dispersion</vt:lpstr>
      <vt:lpstr>More Statistics Question</vt:lpstr>
      <vt:lpstr>Measure of Skewness and Kurtosi</vt:lpstr>
      <vt:lpstr>Percentile and Quartiles</vt:lpstr>
      <vt:lpstr>Correlation &amp; Covariance</vt:lpstr>
      <vt:lpstr>Discrete &amp; Continuous Random Di</vt:lpstr>
      <vt:lpstr>Discrete &amp; Continuous Dis.</vt:lpstr>
      <vt:lpstr>Confidence Interval &amp; Hypothesi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Shailja</dc:creator>
  <cp:lastModifiedBy>Shailja Gupta</cp:lastModifiedBy>
  <dcterms:created xsi:type="dcterms:W3CDTF">2015-06-05T18:17:20Z</dcterms:created>
  <dcterms:modified xsi:type="dcterms:W3CDTF">2024-04-09T04:25:32Z</dcterms:modified>
</cp:coreProperties>
</file>