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TCUSD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</cols>
  <sheetData>
    <row r="1">
      <c r="A1" s="1" t="str">
        <f>IFERROR(__xludf.DUMMYFUNCTION("GOOGLEFINANCE(""Currency:BTCUSD"",""price"",""01-01-2009"",TODAY(),1)"),"Date")</f>
        <v>Date</v>
      </c>
      <c r="B1" s="2" t="str">
        <f>IFERROR(__xludf.DUMMYFUNCTION("""COMPUTED_VALUE"""),"Close")</f>
        <v>Close</v>
      </c>
    </row>
    <row r="2">
      <c r="A2" s="3">
        <f>IFERROR(__xludf.DUMMYFUNCTION("""COMPUTED_VALUE"""),42327.99861111111)</f>
        <v>42327.99861</v>
      </c>
      <c r="B2" s="4">
        <f>IFERROR(__xludf.DUMMYFUNCTION("""COMPUTED_VALUE"""),326.41)</f>
        <v>326.41</v>
      </c>
    </row>
    <row r="3">
      <c r="A3" s="3">
        <f>IFERROR(__xludf.DUMMYFUNCTION("""COMPUTED_VALUE"""),42328.99861111111)</f>
        <v>42328.99861</v>
      </c>
      <c r="B3" s="4">
        <f>IFERROR(__xludf.DUMMYFUNCTION("""COMPUTED_VALUE"""),322.39)</f>
        <v>322.39</v>
      </c>
    </row>
    <row r="4">
      <c r="A4" s="3">
        <f>IFERROR(__xludf.DUMMYFUNCTION("""COMPUTED_VALUE"""),42329.99861111111)</f>
        <v>42329.99861</v>
      </c>
      <c r="B4" s="4">
        <f>IFERROR(__xludf.DUMMYFUNCTION("""COMPUTED_VALUE"""),327.0)</f>
        <v>327</v>
      </c>
    </row>
    <row r="5">
      <c r="A5" s="3">
        <f>IFERROR(__xludf.DUMMYFUNCTION("""COMPUTED_VALUE"""),42330.99861111111)</f>
        <v>42330.99861</v>
      </c>
      <c r="B5" s="4">
        <f>IFERROR(__xludf.DUMMYFUNCTION("""COMPUTED_VALUE"""),323.71)</f>
        <v>323.71</v>
      </c>
    </row>
    <row r="6">
      <c r="A6" s="3">
        <f>IFERROR(__xludf.DUMMYFUNCTION("""COMPUTED_VALUE"""),42331.99861111111)</f>
        <v>42331.99861</v>
      </c>
      <c r="B6" s="4">
        <f>IFERROR(__xludf.DUMMYFUNCTION("""COMPUTED_VALUE"""),323.0)</f>
        <v>323</v>
      </c>
    </row>
    <row r="7">
      <c r="A7" s="3">
        <f>IFERROR(__xludf.DUMMYFUNCTION("""COMPUTED_VALUE"""),42332.99861111111)</f>
        <v>42332.99861</v>
      </c>
      <c r="B7" s="4">
        <f>IFERROR(__xludf.DUMMYFUNCTION("""COMPUTED_VALUE"""),321.0)</f>
        <v>321</v>
      </c>
    </row>
    <row r="8">
      <c r="A8" s="3">
        <f>IFERROR(__xludf.DUMMYFUNCTION("""COMPUTED_VALUE"""),42333.99861111111)</f>
        <v>42333.99861</v>
      </c>
      <c r="B8" s="4">
        <f>IFERROR(__xludf.DUMMYFUNCTION("""COMPUTED_VALUE"""),328.98)</f>
        <v>328.98</v>
      </c>
    </row>
    <row r="9">
      <c r="A9" s="3">
        <f>IFERROR(__xludf.DUMMYFUNCTION("""COMPUTED_VALUE"""),42334.99861111111)</f>
        <v>42334.99861</v>
      </c>
      <c r="B9" s="4">
        <f>IFERROR(__xludf.DUMMYFUNCTION("""COMPUTED_VALUE"""),352.57)</f>
        <v>352.57</v>
      </c>
    </row>
    <row r="10">
      <c r="A10" s="3">
        <f>IFERROR(__xludf.DUMMYFUNCTION("""COMPUTED_VALUE"""),42335.99861111111)</f>
        <v>42335.99861</v>
      </c>
      <c r="B10" s="4">
        <f>IFERROR(__xludf.DUMMYFUNCTION("""COMPUTED_VALUE"""),358.19)</f>
        <v>358.19</v>
      </c>
    </row>
    <row r="11">
      <c r="A11" s="3">
        <f>IFERROR(__xludf.DUMMYFUNCTION("""COMPUTED_VALUE"""),42336.99861111111)</f>
        <v>42336.99861</v>
      </c>
      <c r="B11" s="4">
        <f>IFERROR(__xludf.DUMMYFUNCTION("""COMPUTED_VALUE"""),357.24)</f>
        <v>357.24</v>
      </c>
    </row>
    <row r="12">
      <c r="A12" s="3">
        <f>IFERROR(__xludf.DUMMYFUNCTION("""COMPUTED_VALUE"""),42337.99861111111)</f>
        <v>42337.99861</v>
      </c>
      <c r="B12" s="4">
        <f>IFERROR(__xludf.DUMMYFUNCTION("""COMPUTED_VALUE"""),372.24)</f>
        <v>372.24</v>
      </c>
    </row>
    <row r="13">
      <c r="A13" s="3">
        <f>IFERROR(__xludf.DUMMYFUNCTION("""COMPUTED_VALUE"""),42338.99861111111)</f>
        <v>42338.99861</v>
      </c>
      <c r="B13" s="4">
        <f>IFERROR(__xludf.DUMMYFUNCTION("""COMPUTED_VALUE"""),376.86)</f>
        <v>376.86</v>
      </c>
    </row>
    <row r="14">
      <c r="A14" s="3">
        <f>IFERROR(__xludf.DUMMYFUNCTION("""COMPUTED_VALUE"""),42339.99861111111)</f>
        <v>42339.99861</v>
      </c>
      <c r="B14" s="4">
        <f>IFERROR(__xludf.DUMMYFUNCTION("""COMPUTED_VALUE"""),362.68)</f>
        <v>362.68</v>
      </c>
    </row>
    <row r="15">
      <c r="A15" s="3">
        <f>IFERROR(__xludf.DUMMYFUNCTION("""COMPUTED_VALUE"""),42340.99861111111)</f>
        <v>42340.99861</v>
      </c>
      <c r="B15" s="4">
        <f>IFERROR(__xludf.DUMMYFUNCTION("""COMPUTED_VALUE"""),360.0)</f>
        <v>360</v>
      </c>
    </row>
    <row r="16">
      <c r="A16" s="3">
        <f>IFERROR(__xludf.DUMMYFUNCTION("""COMPUTED_VALUE"""),42341.99861111111)</f>
        <v>42341.99861</v>
      </c>
      <c r="B16" s="4">
        <f>IFERROR(__xludf.DUMMYFUNCTION("""COMPUTED_VALUE"""),361.77)</f>
        <v>361.77</v>
      </c>
    </row>
    <row r="17">
      <c r="A17" s="3">
        <f>IFERROR(__xludf.DUMMYFUNCTION("""COMPUTED_VALUE"""),42342.99861111111)</f>
        <v>42342.99861</v>
      </c>
      <c r="B17" s="4">
        <f>IFERROR(__xludf.DUMMYFUNCTION("""COMPUTED_VALUE"""),363.98)</f>
        <v>363.98</v>
      </c>
    </row>
    <row r="18">
      <c r="A18" s="3">
        <f>IFERROR(__xludf.DUMMYFUNCTION("""COMPUTED_VALUE"""),42343.99861111111)</f>
        <v>42343.99861</v>
      </c>
      <c r="B18" s="4">
        <f>IFERROR(__xludf.DUMMYFUNCTION("""COMPUTED_VALUE"""),387.99)</f>
        <v>387.99</v>
      </c>
    </row>
    <row r="19">
      <c r="A19" s="3">
        <f>IFERROR(__xludf.DUMMYFUNCTION("""COMPUTED_VALUE"""),42344.99861111111)</f>
        <v>42344.99861</v>
      </c>
      <c r="B19" s="4">
        <f>IFERROR(__xludf.DUMMYFUNCTION("""COMPUTED_VALUE"""),387.55)</f>
        <v>387.55</v>
      </c>
    </row>
    <row r="20">
      <c r="A20" s="3">
        <f>IFERROR(__xludf.DUMMYFUNCTION("""COMPUTED_VALUE"""),42345.99861111111)</f>
        <v>42345.99861</v>
      </c>
      <c r="B20" s="4">
        <f>IFERROR(__xludf.DUMMYFUNCTION("""COMPUTED_VALUE"""),394.73)</f>
        <v>394.73</v>
      </c>
    </row>
    <row r="21">
      <c r="A21" s="3">
        <f>IFERROR(__xludf.DUMMYFUNCTION("""COMPUTED_VALUE"""),42346.99861111111)</f>
        <v>42346.99861</v>
      </c>
      <c r="B21" s="4">
        <f>IFERROR(__xludf.DUMMYFUNCTION("""COMPUTED_VALUE"""),418.94)</f>
        <v>418.94</v>
      </c>
    </row>
    <row r="22">
      <c r="A22" s="3">
        <f>IFERROR(__xludf.DUMMYFUNCTION("""COMPUTED_VALUE"""),42347.99861111111)</f>
        <v>42347.99861</v>
      </c>
      <c r="B22" s="4">
        <f>IFERROR(__xludf.DUMMYFUNCTION("""COMPUTED_VALUE"""),418.39)</f>
        <v>418.39</v>
      </c>
    </row>
    <row r="23">
      <c r="A23" s="3">
        <f>IFERROR(__xludf.DUMMYFUNCTION("""COMPUTED_VALUE"""),42348.99861111111)</f>
        <v>42348.99861</v>
      </c>
      <c r="B23" s="4">
        <f>IFERROR(__xludf.DUMMYFUNCTION("""COMPUTED_VALUE"""),415.68)</f>
        <v>415.68</v>
      </c>
    </row>
    <row r="24">
      <c r="A24" s="3">
        <f>IFERROR(__xludf.DUMMYFUNCTION("""COMPUTED_VALUE"""),42349.99861111111)</f>
        <v>42349.99861</v>
      </c>
      <c r="B24" s="4">
        <f>IFERROR(__xludf.DUMMYFUNCTION("""COMPUTED_VALUE"""),452.95)</f>
        <v>452.95</v>
      </c>
    </row>
    <row r="25">
      <c r="A25" s="3">
        <f>IFERROR(__xludf.DUMMYFUNCTION("""COMPUTED_VALUE"""),42350.99861111111)</f>
        <v>42350.99861</v>
      </c>
      <c r="B25" s="4">
        <f>IFERROR(__xludf.DUMMYFUNCTION("""COMPUTED_VALUE"""),436.87)</f>
        <v>436.87</v>
      </c>
    </row>
    <row r="26">
      <c r="A26" s="3">
        <f>IFERROR(__xludf.DUMMYFUNCTION("""COMPUTED_VALUE"""),42351.99861111111)</f>
        <v>42351.99861</v>
      </c>
      <c r="B26" s="4">
        <f>IFERROR(__xludf.DUMMYFUNCTION("""COMPUTED_VALUE"""),433.83)</f>
        <v>433.83</v>
      </c>
    </row>
    <row r="27">
      <c r="A27" s="3">
        <f>IFERROR(__xludf.DUMMYFUNCTION("""COMPUTED_VALUE"""),42352.99861111111)</f>
        <v>42352.99861</v>
      </c>
      <c r="B27" s="4">
        <f>IFERROR(__xludf.DUMMYFUNCTION("""COMPUTED_VALUE"""),444.01)</f>
        <v>444.01</v>
      </c>
    </row>
    <row r="28">
      <c r="A28" s="3">
        <f>IFERROR(__xludf.DUMMYFUNCTION("""COMPUTED_VALUE"""),42353.99861111111)</f>
        <v>42353.99861</v>
      </c>
      <c r="B28" s="4">
        <f>IFERROR(__xludf.DUMMYFUNCTION("""COMPUTED_VALUE"""),464.27)</f>
        <v>464.27</v>
      </c>
    </row>
    <row r="29">
      <c r="A29" s="3">
        <f>IFERROR(__xludf.DUMMYFUNCTION("""COMPUTED_VALUE"""),42354.99861111111)</f>
        <v>42354.99861</v>
      </c>
      <c r="B29" s="4">
        <f>IFERROR(__xludf.DUMMYFUNCTION("""COMPUTED_VALUE"""),453.97)</f>
        <v>453.97</v>
      </c>
    </row>
    <row r="30">
      <c r="A30" s="3">
        <f>IFERROR(__xludf.DUMMYFUNCTION("""COMPUTED_VALUE"""),42355.99861111111)</f>
        <v>42355.99861</v>
      </c>
      <c r="B30" s="4">
        <f>IFERROR(__xludf.DUMMYFUNCTION("""COMPUTED_VALUE"""),455.5)</f>
        <v>455.5</v>
      </c>
    </row>
    <row r="31">
      <c r="A31" s="3">
        <f>IFERROR(__xludf.DUMMYFUNCTION("""COMPUTED_VALUE"""),42356.99861111111)</f>
        <v>42356.99861</v>
      </c>
      <c r="B31" s="4">
        <f>IFERROR(__xludf.DUMMYFUNCTION("""COMPUTED_VALUE"""),463.17)</f>
        <v>463.17</v>
      </c>
    </row>
    <row r="32">
      <c r="A32" s="3">
        <f>IFERROR(__xludf.DUMMYFUNCTION("""COMPUTED_VALUE"""),42357.99861111111)</f>
        <v>42357.99861</v>
      </c>
      <c r="B32" s="4">
        <f>IFERROR(__xludf.DUMMYFUNCTION("""COMPUTED_VALUE"""),461.29)</f>
        <v>461.29</v>
      </c>
    </row>
    <row r="33">
      <c r="A33" s="3">
        <f>IFERROR(__xludf.DUMMYFUNCTION("""COMPUTED_VALUE"""),42358.99861111111)</f>
        <v>42358.99861</v>
      </c>
      <c r="B33" s="4">
        <f>IFERROR(__xludf.DUMMYFUNCTION("""COMPUTED_VALUE"""),442.22)</f>
        <v>442.22</v>
      </c>
    </row>
    <row r="34">
      <c r="A34" s="3">
        <f>IFERROR(__xludf.DUMMYFUNCTION("""COMPUTED_VALUE"""),42359.99861111111)</f>
        <v>42359.99861</v>
      </c>
      <c r="B34" s="4">
        <f>IFERROR(__xludf.DUMMYFUNCTION("""COMPUTED_VALUE"""),436.81)</f>
        <v>436.81</v>
      </c>
    </row>
    <row r="35">
      <c r="A35" s="3">
        <f>IFERROR(__xludf.DUMMYFUNCTION("""COMPUTED_VALUE"""),42360.99861111111)</f>
        <v>42360.99861</v>
      </c>
      <c r="B35" s="4">
        <f>IFERROR(__xludf.DUMMYFUNCTION("""COMPUTED_VALUE"""),433.92)</f>
        <v>433.92</v>
      </c>
    </row>
    <row r="36">
      <c r="A36" s="3">
        <f>IFERROR(__xludf.DUMMYFUNCTION("""COMPUTED_VALUE"""),42361.99861111111)</f>
        <v>42361.99861</v>
      </c>
      <c r="B36" s="4">
        <f>IFERROR(__xludf.DUMMYFUNCTION("""COMPUTED_VALUE"""),442.43)</f>
        <v>442.43</v>
      </c>
    </row>
    <row r="37">
      <c r="A37" s="3">
        <f>IFERROR(__xludf.DUMMYFUNCTION("""COMPUTED_VALUE"""),42362.99861111111)</f>
        <v>42362.99861</v>
      </c>
      <c r="B37" s="4">
        <f>IFERROR(__xludf.DUMMYFUNCTION("""COMPUTED_VALUE"""),455.74)</f>
        <v>455.74</v>
      </c>
    </row>
    <row r="38">
      <c r="A38" s="3">
        <f>IFERROR(__xludf.DUMMYFUNCTION("""COMPUTED_VALUE"""),42363.99861111111)</f>
        <v>42363.99861</v>
      </c>
      <c r="B38" s="4">
        <f>IFERROR(__xludf.DUMMYFUNCTION("""COMPUTED_VALUE"""),455.84)</f>
        <v>455.84</v>
      </c>
    </row>
    <row r="39">
      <c r="A39" s="3">
        <f>IFERROR(__xludf.DUMMYFUNCTION("""COMPUTED_VALUE"""),42364.99861111111)</f>
        <v>42364.99861</v>
      </c>
      <c r="B39" s="4">
        <f>IFERROR(__xludf.DUMMYFUNCTION("""COMPUTED_VALUE"""),419.41)</f>
        <v>419.41</v>
      </c>
    </row>
    <row r="40">
      <c r="A40" s="3">
        <f>IFERROR(__xludf.DUMMYFUNCTION("""COMPUTED_VALUE"""),42365.99861111111)</f>
        <v>42365.99861</v>
      </c>
      <c r="B40" s="4">
        <f>IFERROR(__xludf.DUMMYFUNCTION("""COMPUTED_VALUE"""),424.72)</f>
        <v>424.72</v>
      </c>
    </row>
    <row r="41">
      <c r="A41" s="3">
        <f>IFERROR(__xludf.DUMMYFUNCTION("""COMPUTED_VALUE"""),42366.99861111111)</f>
        <v>42366.99861</v>
      </c>
      <c r="B41" s="4">
        <f>IFERROR(__xludf.DUMMYFUNCTION("""COMPUTED_VALUE"""),421.94)</f>
        <v>421.94</v>
      </c>
    </row>
    <row r="42">
      <c r="A42" s="3">
        <f>IFERROR(__xludf.DUMMYFUNCTION("""COMPUTED_VALUE"""),42367.99861111111)</f>
        <v>42367.99861</v>
      </c>
      <c r="B42" s="4">
        <f>IFERROR(__xludf.DUMMYFUNCTION("""COMPUTED_VALUE"""),433.89)</f>
        <v>433.89</v>
      </c>
    </row>
    <row r="43">
      <c r="A43" s="3">
        <f>IFERROR(__xludf.DUMMYFUNCTION("""COMPUTED_VALUE"""),42368.99861111111)</f>
        <v>42368.99861</v>
      </c>
      <c r="B43" s="4">
        <f>IFERROR(__xludf.DUMMYFUNCTION("""COMPUTED_VALUE"""),427.95)</f>
        <v>427.95</v>
      </c>
    </row>
    <row r="44">
      <c r="A44" s="3">
        <f>IFERROR(__xludf.DUMMYFUNCTION("""COMPUTED_VALUE"""),42369.99861111111)</f>
        <v>42369.99861</v>
      </c>
      <c r="B44" s="4">
        <f>IFERROR(__xludf.DUMMYFUNCTION("""COMPUTED_VALUE"""),430.35)</f>
        <v>430.35</v>
      </c>
    </row>
    <row r="45">
      <c r="A45" s="3">
        <f>IFERROR(__xludf.DUMMYFUNCTION("""COMPUTED_VALUE"""),42370.99861111111)</f>
        <v>42370.99861</v>
      </c>
      <c r="B45" s="4">
        <f>IFERROR(__xludf.DUMMYFUNCTION("""COMPUTED_VALUE"""),435.66)</f>
        <v>435.66</v>
      </c>
    </row>
    <row r="46">
      <c r="A46" s="3">
        <f>IFERROR(__xludf.DUMMYFUNCTION("""COMPUTED_VALUE"""),42371.99861111111)</f>
        <v>42371.99861</v>
      </c>
      <c r="B46" s="4">
        <f>IFERROR(__xludf.DUMMYFUNCTION("""COMPUTED_VALUE"""),435.4)</f>
        <v>435.4</v>
      </c>
    </row>
    <row r="47">
      <c r="A47" s="3">
        <f>IFERROR(__xludf.DUMMYFUNCTION("""COMPUTED_VALUE"""),42372.99861111111)</f>
        <v>42372.99861</v>
      </c>
      <c r="B47" s="4">
        <f>IFERROR(__xludf.DUMMYFUNCTION("""COMPUTED_VALUE"""),431.91)</f>
        <v>431.91</v>
      </c>
    </row>
    <row r="48">
      <c r="A48" s="3">
        <f>IFERROR(__xludf.DUMMYFUNCTION("""COMPUTED_VALUE"""),42373.99861111111)</f>
        <v>42373.99861</v>
      </c>
      <c r="B48" s="4">
        <f>IFERROR(__xludf.DUMMYFUNCTION("""COMPUTED_VALUE"""),433.85)</f>
        <v>433.85</v>
      </c>
    </row>
    <row r="49">
      <c r="A49" s="3">
        <f>IFERROR(__xludf.DUMMYFUNCTION("""COMPUTED_VALUE"""),42374.99861111111)</f>
        <v>42374.99861</v>
      </c>
      <c r="B49" s="4">
        <f>IFERROR(__xludf.DUMMYFUNCTION("""COMPUTED_VALUE"""),433.34)</f>
        <v>433.34</v>
      </c>
    </row>
    <row r="50">
      <c r="A50" s="3">
        <f>IFERROR(__xludf.DUMMYFUNCTION("""COMPUTED_VALUE"""),42375.99861111111)</f>
        <v>42375.99861</v>
      </c>
      <c r="B50" s="4">
        <f>IFERROR(__xludf.DUMMYFUNCTION("""COMPUTED_VALUE"""),430.87)</f>
        <v>430.87</v>
      </c>
    </row>
    <row r="51">
      <c r="A51" s="3">
        <f>IFERROR(__xludf.DUMMYFUNCTION("""COMPUTED_VALUE"""),42376.99861111111)</f>
        <v>42376.99861</v>
      </c>
      <c r="B51" s="4">
        <f>IFERROR(__xludf.DUMMYFUNCTION("""COMPUTED_VALUE"""),459.07)</f>
        <v>459.07</v>
      </c>
    </row>
    <row r="52">
      <c r="A52" s="3">
        <f>IFERROR(__xludf.DUMMYFUNCTION("""COMPUTED_VALUE"""),42377.99861111111)</f>
        <v>42377.99861</v>
      </c>
      <c r="B52" s="4">
        <f>IFERROR(__xludf.DUMMYFUNCTION("""COMPUTED_VALUE"""),454.44)</f>
        <v>454.44</v>
      </c>
    </row>
    <row r="53">
      <c r="A53" s="3">
        <f>IFERROR(__xludf.DUMMYFUNCTION("""COMPUTED_VALUE"""),42378.99861111111)</f>
        <v>42378.99861</v>
      </c>
      <c r="B53" s="4">
        <f>IFERROR(__xludf.DUMMYFUNCTION("""COMPUTED_VALUE"""),450.38)</f>
        <v>450.38</v>
      </c>
    </row>
    <row r="54">
      <c r="A54" s="3">
        <f>IFERROR(__xludf.DUMMYFUNCTION("""COMPUTED_VALUE"""),42379.99861111111)</f>
        <v>42379.99861</v>
      </c>
      <c r="B54" s="4">
        <f>IFERROR(__xludf.DUMMYFUNCTION("""COMPUTED_VALUE"""),449.99)</f>
        <v>449.99</v>
      </c>
    </row>
    <row r="55">
      <c r="A55" s="3">
        <f>IFERROR(__xludf.DUMMYFUNCTION("""COMPUTED_VALUE"""),42380.99861111111)</f>
        <v>42380.99861</v>
      </c>
      <c r="B55" s="4">
        <f>IFERROR(__xludf.DUMMYFUNCTION("""COMPUTED_VALUE"""),449.19)</f>
        <v>449.19</v>
      </c>
    </row>
    <row r="56">
      <c r="A56" s="3">
        <f>IFERROR(__xludf.DUMMYFUNCTION("""COMPUTED_VALUE"""),42381.99861111111)</f>
        <v>42381.99861</v>
      </c>
      <c r="B56" s="4">
        <f>IFERROR(__xludf.DUMMYFUNCTION("""COMPUTED_VALUE"""),434.01)</f>
        <v>434.01</v>
      </c>
    </row>
    <row r="57">
      <c r="A57" s="3">
        <f>IFERROR(__xludf.DUMMYFUNCTION("""COMPUTED_VALUE"""),42382.99861111111)</f>
        <v>42382.99861</v>
      </c>
      <c r="B57" s="4">
        <f>IFERROR(__xludf.DUMMYFUNCTION("""COMPUTED_VALUE"""),432.77)</f>
        <v>432.77</v>
      </c>
    </row>
    <row r="58">
      <c r="A58" s="3">
        <f>IFERROR(__xludf.DUMMYFUNCTION("""COMPUTED_VALUE"""),42383.99861111111)</f>
        <v>42383.99861</v>
      </c>
      <c r="B58" s="4">
        <f>IFERROR(__xludf.DUMMYFUNCTION("""COMPUTED_VALUE"""),430.03)</f>
        <v>430.03</v>
      </c>
    </row>
    <row r="59">
      <c r="A59" s="3">
        <f>IFERROR(__xludf.DUMMYFUNCTION("""COMPUTED_VALUE"""),42384.99861111111)</f>
        <v>42384.99861</v>
      </c>
      <c r="B59" s="4">
        <f>IFERROR(__xludf.DUMMYFUNCTION("""COMPUTED_VALUE"""),357.53)</f>
        <v>357.53</v>
      </c>
    </row>
    <row r="60">
      <c r="A60" s="3">
        <f>IFERROR(__xludf.DUMMYFUNCTION("""COMPUTED_VALUE"""),42385.99861111111)</f>
        <v>42385.99861</v>
      </c>
      <c r="B60" s="4">
        <f>IFERROR(__xludf.DUMMYFUNCTION("""COMPUTED_VALUE"""),388.7)</f>
        <v>388.7</v>
      </c>
    </row>
    <row r="61">
      <c r="A61" s="3">
        <f>IFERROR(__xludf.DUMMYFUNCTION("""COMPUTED_VALUE"""),42386.99861111111)</f>
        <v>42386.99861</v>
      </c>
      <c r="B61" s="4">
        <f>IFERROR(__xludf.DUMMYFUNCTION("""COMPUTED_VALUE"""),378.46)</f>
        <v>378.46</v>
      </c>
    </row>
    <row r="62">
      <c r="A62" s="3">
        <f>IFERROR(__xludf.DUMMYFUNCTION("""COMPUTED_VALUE"""),42387.99861111111)</f>
        <v>42387.99861</v>
      </c>
      <c r="B62" s="4">
        <f>IFERROR(__xludf.DUMMYFUNCTION("""COMPUTED_VALUE"""),384.89)</f>
        <v>384.89</v>
      </c>
    </row>
    <row r="63">
      <c r="A63" s="3">
        <f>IFERROR(__xludf.DUMMYFUNCTION("""COMPUTED_VALUE"""),42388.99861111111)</f>
        <v>42388.99861</v>
      </c>
      <c r="B63" s="4">
        <f>IFERROR(__xludf.DUMMYFUNCTION("""COMPUTED_VALUE"""),375.27)</f>
        <v>375.27</v>
      </c>
    </row>
    <row r="64">
      <c r="A64" s="3">
        <f>IFERROR(__xludf.DUMMYFUNCTION("""COMPUTED_VALUE"""),42389.99861111111)</f>
        <v>42389.99861</v>
      </c>
      <c r="B64" s="4">
        <f>IFERROR(__xludf.DUMMYFUNCTION("""COMPUTED_VALUE"""),418.54)</f>
        <v>418.54</v>
      </c>
    </row>
    <row r="65">
      <c r="A65" s="3">
        <f>IFERROR(__xludf.DUMMYFUNCTION("""COMPUTED_VALUE"""),42390.99861111111)</f>
        <v>42390.99861</v>
      </c>
      <c r="B65" s="4">
        <f>IFERROR(__xludf.DUMMYFUNCTION("""COMPUTED_VALUE"""),409.38)</f>
        <v>409.38</v>
      </c>
    </row>
    <row r="66">
      <c r="A66" s="3">
        <f>IFERROR(__xludf.DUMMYFUNCTION("""COMPUTED_VALUE"""),42391.99861111111)</f>
        <v>42391.99861</v>
      </c>
      <c r="B66" s="4">
        <f>IFERROR(__xludf.DUMMYFUNCTION("""COMPUTED_VALUE"""),382.9)</f>
        <v>382.9</v>
      </c>
    </row>
    <row r="67">
      <c r="A67" s="3">
        <f>IFERROR(__xludf.DUMMYFUNCTION("""COMPUTED_VALUE"""),42392.99861111111)</f>
        <v>42392.99861</v>
      </c>
      <c r="B67" s="4">
        <f>IFERROR(__xludf.DUMMYFUNCTION("""COMPUTED_VALUE"""),387.5)</f>
        <v>387.5</v>
      </c>
    </row>
    <row r="68">
      <c r="A68" s="3">
        <f>IFERROR(__xludf.DUMMYFUNCTION("""COMPUTED_VALUE"""),42393.99861111111)</f>
        <v>42393.99861</v>
      </c>
      <c r="B68" s="4">
        <f>IFERROR(__xludf.DUMMYFUNCTION("""COMPUTED_VALUE"""),403.05)</f>
        <v>403.05</v>
      </c>
    </row>
    <row r="69">
      <c r="A69" s="3">
        <f>IFERROR(__xludf.DUMMYFUNCTION("""COMPUTED_VALUE"""),42394.99861111111)</f>
        <v>42394.99861</v>
      </c>
      <c r="B69" s="4">
        <f>IFERROR(__xludf.DUMMYFUNCTION("""COMPUTED_VALUE"""),391.4)</f>
        <v>391.4</v>
      </c>
    </row>
    <row r="70">
      <c r="A70" s="3">
        <f>IFERROR(__xludf.DUMMYFUNCTION("""COMPUTED_VALUE"""),42395.99861111111)</f>
        <v>42395.99861</v>
      </c>
      <c r="B70" s="4">
        <f>IFERROR(__xludf.DUMMYFUNCTION("""COMPUTED_VALUE"""),391.54)</f>
        <v>391.54</v>
      </c>
    </row>
    <row r="71">
      <c r="A71" s="3">
        <f>IFERROR(__xludf.DUMMYFUNCTION("""COMPUTED_VALUE"""),42396.99861111111)</f>
        <v>42396.99861</v>
      </c>
      <c r="B71" s="4">
        <f>IFERROR(__xludf.DUMMYFUNCTION("""COMPUTED_VALUE"""),394.79)</f>
        <v>394.79</v>
      </c>
    </row>
    <row r="72">
      <c r="A72" s="3">
        <f>IFERROR(__xludf.DUMMYFUNCTION("""COMPUTED_VALUE"""),42397.99861111111)</f>
        <v>42397.99861</v>
      </c>
      <c r="B72" s="4">
        <f>IFERROR(__xludf.DUMMYFUNCTION("""COMPUTED_VALUE"""),379.61)</f>
        <v>379.61</v>
      </c>
    </row>
    <row r="73">
      <c r="A73" s="3">
        <f>IFERROR(__xludf.DUMMYFUNCTION("""COMPUTED_VALUE"""),42398.99861111111)</f>
        <v>42398.99861</v>
      </c>
      <c r="B73" s="4">
        <f>IFERROR(__xludf.DUMMYFUNCTION("""COMPUTED_VALUE"""),378.68)</f>
        <v>378.68</v>
      </c>
    </row>
    <row r="74">
      <c r="A74" s="3">
        <f>IFERROR(__xludf.DUMMYFUNCTION("""COMPUTED_VALUE"""),42399.99861111111)</f>
        <v>42399.99861</v>
      </c>
      <c r="B74" s="4">
        <f>IFERROR(__xludf.DUMMYFUNCTION("""COMPUTED_VALUE"""),378.46)</f>
        <v>378.46</v>
      </c>
    </row>
    <row r="75">
      <c r="A75" s="3">
        <f>IFERROR(__xludf.DUMMYFUNCTION("""COMPUTED_VALUE"""),42400.99861111111)</f>
        <v>42400.99861</v>
      </c>
      <c r="B75" s="4">
        <f>IFERROR(__xludf.DUMMYFUNCTION("""COMPUTED_VALUE"""),367.95)</f>
        <v>367.95</v>
      </c>
    </row>
    <row r="76">
      <c r="A76" s="3">
        <f>IFERROR(__xludf.DUMMYFUNCTION("""COMPUTED_VALUE"""),42401.99861111111)</f>
        <v>42401.99861</v>
      </c>
      <c r="B76" s="4">
        <f>IFERROR(__xludf.DUMMYFUNCTION("""COMPUTED_VALUE"""),371.33)</f>
        <v>371.33</v>
      </c>
    </row>
    <row r="77">
      <c r="A77" s="3">
        <f>IFERROR(__xludf.DUMMYFUNCTION("""COMPUTED_VALUE"""),42402.99861111111)</f>
        <v>42402.99861</v>
      </c>
      <c r="B77" s="4">
        <f>IFERROR(__xludf.DUMMYFUNCTION("""COMPUTED_VALUE"""),372.93)</f>
        <v>372.93</v>
      </c>
    </row>
    <row r="78">
      <c r="A78" s="3">
        <f>IFERROR(__xludf.DUMMYFUNCTION("""COMPUTED_VALUE"""),42403.99861111111)</f>
        <v>42403.99861</v>
      </c>
      <c r="B78" s="4">
        <f>IFERROR(__xludf.DUMMYFUNCTION("""COMPUTED_VALUE"""),368.87)</f>
        <v>368.87</v>
      </c>
    </row>
    <row r="79">
      <c r="A79" s="3">
        <f>IFERROR(__xludf.DUMMYFUNCTION("""COMPUTED_VALUE"""),42404.99861111111)</f>
        <v>42404.99861</v>
      </c>
      <c r="B79" s="4">
        <f>IFERROR(__xludf.DUMMYFUNCTION("""COMPUTED_VALUE"""),387.99)</f>
        <v>387.99</v>
      </c>
    </row>
    <row r="80">
      <c r="A80" s="3">
        <f>IFERROR(__xludf.DUMMYFUNCTION("""COMPUTED_VALUE"""),42405.99861111111)</f>
        <v>42405.99861</v>
      </c>
      <c r="B80" s="4">
        <f>IFERROR(__xludf.DUMMYFUNCTION("""COMPUTED_VALUE"""),384.5)</f>
        <v>384.5</v>
      </c>
    </row>
    <row r="81">
      <c r="A81" s="3">
        <f>IFERROR(__xludf.DUMMYFUNCTION("""COMPUTED_VALUE"""),42406.99861111111)</f>
        <v>42406.99861</v>
      </c>
      <c r="B81" s="4">
        <f>IFERROR(__xludf.DUMMYFUNCTION("""COMPUTED_VALUE"""),375.44)</f>
        <v>375.44</v>
      </c>
    </row>
    <row r="82">
      <c r="A82" s="3">
        <f>IFERROR(__xludf.DUMMYFUNCTION("""COMPUTED_VALUE"""),42407.99861111111)</f>
        <v>42407.99861</v>
      </c>
      <c r="B82" s="4">
        <f>IFERROR(__xludf.DUMMYFUNCTION("""COMPUTED_VALUE"""),377.49)</f>
        <v>377.49</v>
      </c>
    </row>
    <row r="83">
      <c r="A83" s="3">
        <f>IFERROR(__xludf.DUMMYFUNCTION("""COMPUTED_VALUE"""),42408.99861111111)</f>
        <v>42408.99861</v>
      </c>
      <c r="B83" s="4">
        <f>IFERROR(__xludf.DUMMYFUNCTION("""COMPUTED_VALUE"""),371.14)</f>
        <v>371.14</v>
      </c>
    </row>
    <row r="84">
      <c r="A84" s="3">
        <f>IFERROR(__xludf.DUMMYFUNCTION("""COMPUTED_VALUE"""),42409.99861111111)</f>
        <v>42409.99861</v>
      </c>
      <c r="B84" s="4">
        <f>IFERROR(__xludf.DUMMYFUNCTION("""COMPUTED_VALUE"""),372.68)</f>
        <v>372.68</v>
      </c>
    </row>
    <row r="85">
      <c r="A85" s="3">
        <f>IFERROR(__xludf.DUMMYFUNCTION("""COMPUTED_VALUE"""),42410.99861111111)</f>
        <v>42410.99861</v>
      </c>
      <c r="B85" s="4">
        <f>IFERROR(__xludf.DUMMYFUNCTION("""COMPUTED_VALUE"""),378.44)</f>
        <v>378.44</v>
      </c>
    </row>
    <row r="86">
      <c r="A86" s="3">
        <f>IFERROR(__xludf.DUMMYFUNCTION("""COMPUTED_VALUE"""),42411.99861111111)</f>
        <v>42411.99861</v>
      </c>
      <c r="B86" s="4">
        <f>IFERROR(__xludf.DUMMYFUNCTION("""COMPUTED_VALUE"""),378.23)</f>
        <v>378.23</v>
      </c>
    </row>
    <row r="87">
      <c r="A87" s="3">
        <f>IFERROR(__xludf.DUMMYFUNCTION("""COMPUTED_VALUE"""),42412.99861111111)</f>
        <v>42412.99861</v>
      </c>
      <c r="B87" s="4">
        <f>IFERROR(__xludf.DUMMYFUNCTION("""COMPUTED_VALUE"""),382.05)</f>
        <v>382.05</v>
      </c>
    </row>
    <row r="88">
      <c r="A88" s="3">
        <f>IFERROR(__xludf.DUMMYFUNCTION("""COMPUTED_VALUE"""),42413.99861111111)</f>
        <v>42413.99861</v>
      </c>
      <c r="B88" s="4">
        <f>IFERROR(__xludf.DUMMYFUNCTION("""COMPUTED_VALUE"""),391.0)</f>
        <v>391</v>
      </c>
    </row>
    <row r="89">
      <c r="A89" s="3">
        <f>IFERROR(__xludf.DUMMYFUNCTION("""COMPUTED_VALUE"""),42414.99861111111)</f>
        <v>42414.99861</v>
      </c>
      <c r="B89" s="4">
        <f>IFERROR(__xludf.DUMMYFUNCTION("""COMPUTED_VALUE"""),406.59)</f>
        <v>406.59</v>
      </c>
    </row>
    <row r="90">
      <c r="A90" s="3">
        <f>IFERROR(__xludf.DUMMYFUNCTION("""COMPUTED_VALUE"""),42415.99861111111)</f>
        <v>42415.99861</v>
      </c>
      <c r="B90" s="4">
        <f>IFERROR(__xludf.DUMMYFUNCTION("""COMPUTED_VALUE"""),398.95)</f>
        <v>398.95</v>
      </c>
    </row>
    <row r="91">
      <c r="A91" s="3">
        <f>IFERROR(__xludf.DUMMYFUNCTION("""COMPUTED_VALUE"""),42416.99861111111)</f>
        <v>42416.99861</v>
      </c>
      <c r="B91" s="4">
        <f>IFERROR(__xludf.DUMMYFUNCTION("""COMPUTED_VALUE"""),407.42)</f>
        <v>407.42</v>
      </c>
    </row>
    <row r="92">
      <c r="A92" s="3">
        <f>IFERROR(__xludf.DUMMYFUNCTION("""COMPUTED_VALUE"""),42417.99861111111)</f>
        <v>42417.99861</v>
      </c>
      <c r="B92" s="4">
        <f>IFERROR(__xludf.DUMMYFUNCTION("""COMPUTED_VALUE"""),415.2)</f>
        <v>415.2</v>
      </c>
    </row>
    <row r="93">
      <c r="A93" s="3">
        <f>IFERROR(__xludf.DUMMYFUNCTION("""COMPUTED_VALUE"""),42418.99861111111)</f>
        <v>42418.99861</v>
      </c>
      <c r="B93" s="4">
        <f>IFERROR(__xludf.DUMMYFUNCTION("""COMPUTED_VALUE"""),421.19)</f>
        <v>421.19</v>
      </c>
    </row>
    <row r="94">
      <c r="A94" s="3">
        <f>IFERROR(__xludf.DUMMYFUNCTION("""COMPUTED_VALUE"""),42419.99861111111)</f>
        <v>42419.99861</v>
      </c>
      <c r="B94" s="4">
        <f>IFERROR(__xludf.DUMMYFUNCTION("""COMPUTED_VALUE"""),420.72)</f>
        <v>420.72</v>
      </c>
    </row>
    <row r="95">
      <c r="A95" s="3">
        <f>IFERROR(__xludf.DUMMYFUNCTION("""COMPUTED_VALUE"""),42420.99861111111)</f>
        <v>42420.99861</v>
      </c>
      <c r="B95" s="4">
        <f>IFERROR(__xludf.DUMMYFUNCTION("""COMPUTED_VALUE"""),437.46)</f>
        <v>437.46</v>
      </c>
    </row>
    <row r="96">
      <c r="A96" s="3">
        <f>IFERROR(__xludf.DUMMYFUNCTION("""COMPUTED_VALUE"""),42421.99861111111)</f>
        <v>42421.99861</v>
      </c>
      <c r="B96" s="4">
        <f>IFERROR(__xludf.DUMMYFUNCTION("""COMPUTED_VALUE"""),438.56)</f>
        <v>438.56</v>
      </c>
    </row>
    <row r="97">
      <c r="A97" s="3">
        <f>IFERROR(__xludf.DUMMYFUNCTION("""COMPUTED_VALUE"""),42422.99861111111)</f>
        <v>42422.99861</v>
      </c>
      <c r="B97" s="4">
        <f>IFERROR(__xludf.DUMMYFUNCTION("""COMPUTED_VALUE"""),437.55)</f>
        <v>437.55</v>
      </c>
    </row>
    <row r="98">
      <c r="A98" s="3">
        <f>IFERROR(__xludf.DUMMYFUNCTION("""COMPUTED_VALUE"""),42423.99861111111)</f>
        <v>42423.99861</v>
      </c>
      <c r="B98" s="4">
        <f>IFERROR(__xludf.DUMMYFUNCTION("""COMPUTED_VALUE"""),419.97)</f>
        <v>419.97</v>
      </c>
    </row>
    <row r="99">
      <c r="A99" s="3">
        <f>IFERROR(__xludf.DUMMYFUNCTION("""COMPUTED_VALUE"""),42424.99861111111)</f>
        <v>42424.99861</v>
      </c>
      <c r="B99" s="4">
        <f>IFERROR(__xludf.DUMMYFUNCTION("""COMPUTED_VALUE"""),423.94)</f>
        <v>423.94</v>
      </c>
    </row>
    <row r="100">
      <c r="A100" s="3">
        <f>IFERROR(__xludf.DUMMYFUNCTION("""COMPUTED_VALUE"""),42425.99861111111)</f>
        <v>42425.99861</v>
      </c>
      <c r="B100" s="4">
        <f>IFERROR(__xludf.DUMMYFUNCTION("""COMPUTED_VALUE"""),423.54)</f>
        <v>423.54</v>
      </c>
    </row>
    <row r="101">
      <c r="A101" s="3">
        <f>IFERROR(__xludf.DUMMYFUNCTION("""COMPUTED_VALUE"""),42426.99861111111)</f>
        <v>42426.99861</v>
      </c>
      <c r="B101" s="4">
        <f>IFERROR(__xludf.DUMMYFUNCTION("""COMPUTED_VALUE"""),430.85)</f>
        <v>430.85</v>
      </c>
    </row>
    <row r="102">
      <c r="A102" s="3">
        <f>IFERROR(__xludf.DUMMYFUNCTION("""COMPUTED_VALUE"""),42427.99861111111)</f>
        <v>42427.99861</v>
      </c>
      <c r="B102" s="4">
        <f>IFERROR(__xludf.DUMMYFUNCTION("""COMPUTED_VALUE"""),433.12)</f>
        <v>433.12</v>
      </c>
    </row>
    <row r="103">
      <c r="A103" s="3">
        <f>IFERROR(__xludf.DUMMYFUNCTION("""COMPUTED_VALUE"""),42428.99861111111)</f>
        <v>42428.99861</v>
      </c>
      <c r="B103" s="4">
        <f>IFERROR(__xludf.DUMMYFUNCTION("""COMPUTED_VALUE"""),433.73)</f>
        <v>433.73</v>
      </c>
    </row>
    <row r="104">
      <c r="A104" s="3">
        <f>IFERROR(__xludf.DUMMYFUNCTION("""COMPUTED_VALUE"""),42429.99861111111)</f>
        <v>42429.99861</v>
      </c>
      <c r="B104" s="4">
        <f>IFERROR(__xludf.DUMMYFUNCTION("""COMPUTED_VALUE"""),436.44)</f>
        <v>436.44</v>
      </c>
    </row>
    <row r="105">
      <c r="A105" s="3">
        <f>IFERROR(__xludf.DUMMYFUNCTION("""COMPUTED_VALUE"""),42430.99861111111)</f>
        <v>42430.99861</v>
      </c>
      <c r="B105" s="4">
        <f>IFERROR(__xludf.DUMMYFUNCTION("""COMPUTED_VALUE"""),433.08)</f>
        <v>433.08</v>
      </c>
    </row>
    <row r="106">
      <c r="A106" s="3">
        <f>IFERROR(__xludf.DUMMYFUNCTION("""COMPUTED_VALUE"""),42431.99861111111)</f>
        <v>42431.99861</v>
      </c>
      <c r="B106" s="4">
        <f>IFERROR(__xludf.DUMMYFUNCTION("""COMPUTED_VALUE"""),420.39)</f>
        <v>420.39</v>
      </c>
    </row>
    <row r="107">
      <c r="A107" s="3">
        <f>IFERROR(__xludf.DUMMYFUNCTION("""COMPUTED_VALUE"""),42432.99861111111)</f>
        <v>42432.99861</v>
      </c>
      <c r="B107" s="4">
        <f>IFERROR(__xludf.DUMMYFUNCTION("""COMPUTED_VALUE"""),418.8)</f>
        <v>418.8</v>
      </c>
    </row>
    <row r="108">
      <c r="A108" s="3">
        <f>IFERROR(__xludf.DUMMYFUNCTION("""COMPUTED_VALUE"""),42433.99861111111)</f>
        <v>42433.99861</v>
      </c>
      <c r="B108" s="4">
        <f>IFERROR(__xludf.DUMMYFUNCTION("""COMPUTED_VALUE"""),407.35)</f>
        <v>407.35</v>
      </c>
    </row>
    <row r="109">
      <c r="A109" s="3">
        <f>IFERROR(__xludf.DUMMYFUNCTION("""COMPUTED_VALUE"""),42434.99861111111)</f>
        <v>42434.99861</v>
      </c>
      <c r="B109" s="4">
        <f>IFERROR(__xludf.DUMMYFUNCTION("""COMPUTED_VALUE"""),396.08)</f>
        <v>396.08</v>
      </c>
    </row>
    <row r="110">
      <c r="A110" s="3">
        <f>IFERROR(__xludf.DUMMYFUNCTION("""COMPUTED_VALUE"""),42435.99861111111)</f>
        <v>42435.99861</v>
      </c>
      <c r="B110" s="4">
        <f>IFERROR(__xludf.DUMMYFUNCTION("""COMPUTED_VALUE"""),403.24)</f>
        <v>403.24</v>
      </c>
    </row>
    <row r="111">
      <c r="A111" s="3">
        <f>IFERROR(__xludf.DUMMYFUNCTION("""COMPUTED_VALUE"""),42436.99861111111)</f>
        <v>42436.99861</v>
      </c>
      <c r="B111" s="4">
        <f>IFERROR(__xludf.DUMMYFUNCTION("""COMPUTED_VALUE"""),412.21)</f>
        <v>412.21</v>
      </c>
    </row>
    <row r="112">
      <c r="A112" s="3">
        <f>IFERROR(__xludf.DUMMYFUNCTION("""COMPUTED_VALUE"""),42437.99861111111)</f>
        <v>42437.99861</v>
      </c>
      <c r="B112" s="4">
        <f>IFERROR(__xludf.DUMMYFUNCTION("""COMPUTED_VALUE"""),411.18)</f>
        <v>411.18</v>
      </c>
    </row>
    <row r="113">
      <c r="A113" s="3">
        <f>IFERROR(__xludf.DUMMYFUNCTION("""COMPUTED_VALUE"""),42438.99861111111)</f>
        <v>42438.99861</v>
      </c>
      <c r="B113" s="4">
        <f>IFERROR(__xludf.DUMMYFUNCTION("""COMPUTED_VALUE"""),412.8)</f>
        <v>412.8</v>
      </c>
    </row>
    <row r="114">
      <c r="A114" s="3">
        <f>IFERROR(__xludf.DUMMYFUNCTION("""COMPUTED_VALUE"""),42439.99861111111)</f>
        <v>42439.99861</v>
      </c>
      <c r="B114" s="4">
        <f>IFERROR(__xludf.DUMMYFUNCTION("""COMPUTED_VALUE"""),415.98)</f>
        <v>415.98</v>
      </c>
    </row>
    <row r="115">
      <c r="A115" s="3">
        <f>IFERROR(__xludf.DUMMYFUNCTION("""COMPUTED_VALUE"""),42440.99861111111)</f>
        <v>42440.99861</v>
      </c>
      <c r="B115" s="4">
        <f>IFERROR(__xludf.DUMMYFUNCTION("""COMPUTED_VALUE"""),419.39)</f>
        <v>419.39</v>
      </c>
    </row>
    <row r="116">
      <c r="A116" s="3">
        <f>IFERROR(__xludf.DUMMYFUNCTION("""COMPUTED_VALUE"""),42441.99861111111)</f>
        <v>42441.99861</v>
      </c>
      <c r="B116" s="4">
        <f>IFERROR(__xludf.DUMMYFUNCTION("""COMPUTED_VALUE"""),410.58)</f>
        <v>410.58</v>
      </c>
    </row>
    <row r="117">
      <c r="A117" s="3">
        <f>IFERROR(__xludf.DUMMYFUNCTION("""COMPUTED_VALUE"""),42442.99861111111)</f>
        <v>42442.99861</v>
      </c>
      <c r="B117" s="4">
        <f>IFERROR(__xludf.DUMMYFUNCTION("""COMPUTED_VALUE"""),412.52)</f>
        <v>412.52</v>
      </c>
    </row>
    <row r="118">
      <c r="A118" s="3">
        <f>IFERROR(__xludf.DUMMYFUNCTION("""COMPUTED_VALUE"""),42443.99861111111)</f>
        <v>42443.99861</v>
      </c>
      <c r="B118" s="4">
        <f>IFERROR(__xludf.DUMMYFUNCTION("""COMPUTED_VALUE"""),415.02)</f>
        <v>415.02</v>
      </c>
    </row>
    <row r="119">
      <c r="A119" s="3">
        <f>IFERROR(__xludf.DUMMYFUNCTION("""COMPUTED_VALUE"""),42444.99861111111)</f>
        <v>42444.99861</v>
      </c>
      <c r="B119" s="4">
        <f>IFERROR(__xludf.DUMMYFUNCTION("""COMPUTED_VALUE"""),415.41)</f>
        <v>415.41</v>
      </c>
    </row>
    <row r="120">
      <c r="A120" s="3">
        <f>IFERROR(__xludf.DUMMYFUNCTION("""COMPUTED_VALUE"""),42445.99861111111)</f>
        <v>42445.99861</v>
      </c>
      <c r="B120" s="4">
        <f>IFERROR(__xludf.DUMMYFUNCTION("""COMPUTED_VALUE"""),416.07)</f>
        <v>416.07</v>
      </c>
    </row>
    <row r="121">
      <c r="A121" s="3">
        <f>IFERROR(__xludf.DUMMYFUNCTION("""COMPUTED_VALUE"""),42446.99861111111)</f>
        <v>42446.99861</v>
      </c>
      <c r="B121" s="4">
        <f>IFERROR(__xludf.DUMMYFUNCTION("""COMPUTED_VALUE"""),418.41)</f>
        <v>418.41</v>
      </c>
    </row>
    <row r="122">
      <c r="A122" s="3">
        <f>IFERROR(__xludf.DUMMYFUNCTION("""COMPUTED_VALUE"""),42447.99861111111)</f>
        <v>42447.99861</v>
      </c>
      <c r="B122" s="4">
        <f>IFERROR(__xludf.DUMMYFUNCTION("""COMPUTED_VALUE"""),409.65)</f>
        <v>409.65</v>
      </c>
    </row>
    <row r="123">
      <c r="A123" s="3">
        <f>IFERROR(__xludf.DUMMYFUNCTION("""COMPUTED_VALUE"""),42448.99861111111)</f>
        <v>42448.99861</v>
      </c>
      <c r="B123" s="4">
        <f>IFERROR(__xludf.DUMMYFUNCTION("""COMPUTED_VALUE"""),410.2)</f>
        <v>410.2</v>
      </c>
    </row>
    <row r="124">
      <c r="A124" s="3">
        <f>IFERROR(__xludf.DUMMYFUNCTION("""COMPUTED_VALUE"""),42449.99861111111)</f>
        <v>42449.99861</v>
      </c>
      <c r="B124" s="4">
        <f>IFERROR(__xludf.DUMMYFUNCTION("""COMPUTED_VALUE"""),411.27)</f>
        <v>411.27</v>
      </c>
    </row>
    <row r="125">
      <c r="A125" s="3">
        <f>IFERROR(__xludf.DUMMYFUNCTION("""COMPUTED_VALUE"""),42450.99861111111)</f>
        <v>42450.99861</v>
      </c>
      <c r="B125" s="4">
        <f>IFERROR(__xludf.DUMMYFUNCTION("""COMPUTED_VALUE"""),412.0)</f>
        <v>412</v>
      </c>
    </row>
    <row r="126">
      <c r="A126" s="3">
        <f>IFERROR(__xludf.DUMMYFUNCTION("""COMPUTED_VALUE"""),42451.99861111111)</f>
        <v>42451.99861</v>
      </c>
      <c r="B126" s="4">
        <f>IFERROR(__xludf.DUMMYFUNCTION("""COMPUTED_VALUE"""),416.66)</f>
        <v>416.66</v>
      </c>
    </row>
    <row r="127">
      <c r="A127" s="3">
        <f>IFERROR(__xludf.DUMMYFUNCTION("""COMPUTED_VALUE"""),42452.99861111111)</f>
        <v>42452.99861</v>
      </c>
      <c r="B127" s="4">
        <f>IFERROR(__xludf.DUMMYFUNCTION("""COMPUTED_VALUE"""),417.53)</f>
        <v>417.53</v>
      </c>
    </row>
    <row r="128">
      <c r="A128" s="3">
        <f>IFERROR(__xludf.DUMMYFUNCTION("""COMPUTED_VALUE"""),42453.99861111111)</f>
        <v>42453.99861</v>
      </c>
      <c r="B128" s="4">
        <f>IFERROR(__xludf.DUMMYFUNCTION("""COMPUTED_VALUE"""),412.95)</f>
        <v>412.95</v>
      </c>
    </row>
    <row r="129">
      <c r="A129" s="3">
        <f>IFERROR(__xludf.DUMMYFUNCTION("""COMPUTED_VALUE"""),42454.99861111111)</f>
        <v>42454.99861</v>
      </c>
      <c r="B129" s="4">
        <f>IFERROR(__xludf.DUMMYFUNCTION("""COMPUTED_VALUE"""),416.41)</f>
        <v>416.41</v>
      </c>
    </row>
    <row r="130">
      <c r="A130" s="3">
        <f>IFERROR(__xludf.DUMMYFUNCTION("""COMPUTED_VALUE"""),42455.99861111111)</f>
        <v>42455.99861</v>
      </c>
      <c r="B130" s="4">
        <f>IFERROR(__xludf.DUMMYFUNCTION("""COMPUTED_VALUE"""),416.97)</f>
        <v>416.97</v>
      </c>
    </row>
    <row r="131">
      <c r="A131" s="3">
        <f>IFERROR(__xludf.DUMMYFUNCTION("""COMPUTED_VALUE"""),42456.99861111111)</f>
        <v>42456.99861</v>
      </c>
      <c r="B131" s="4">
        <f>IFERROR(__xludf.DUMMYFUNCTION("""COMPUTED_VALUE"""),425.3)</f>
        <v>425.3</v>
      </c>
    </row>
    <row r="132">
      <c r="A132" s="3">
        <f>IFERROR(__xludf.DUMMYFUNCTION("""COMPUTED_VALUE"""),42457.99861111111)</f>
        <v>42457.99861</v>
      </c>
      <c r="B132" s="4">
        <f>IFERROR(__xludf.DUMMYFUNCTION("""COMPUTED_VALUE"""),423.0)</f>
        <v>423</v>
      </c>
    </row>
    <row r="133">
      <c r="A133" s="3">
        <f>IFERROR(__xludf.DUMMYFUNCTION("""COMPUTED_VALUE"""),42458.99861111111)</f>
        <v>42458.99861</v>
      </c>
      <c r="B133" s="4">
        <f>IFERROR(__xludf.DUMMYFUNCTION("""COMPUTED_VALUE"""),416.39)</f>
        <v>416.39</v>
      </c>
    </row>
    <row r="134">
      <c r="A134" s="3">
        <f>IFERROR(__xludf.DUMMYFUNCTION("""COMPUTED_VALUE"""),42459.99861111111)</f>
        <v>42459.99861</v>
      </c>
      <c r="B134" s="4">
        <f>IFERROR(__xludf.DUMMYFUNCTION("""COMPUTED_VALUE"""),412.79)</f>
        <v>412.79</v>
      </c>
    </row>
    <row r="135">
      <c r="A135" s="3">
        <f>IFERROR(__xludf.DUMMYFUNCTION("""COMPUTED_VALUE"""),42460.99861111111)</f>
        <v>42460.99861</v>
      </c>
      <c r="B135" s="4">
        <f>IFERROR(__xludf.DUMMYFUNCTION("""COMPUTED_VALUE"""),416.03)</f>
        <v>416.03</v>
      </c>
    </row>
    <row r="136">
      <c r="A136" s="3">
        <f>IFERROR(__xludf.DUMMYFUNCTION("""COMPUTED_VALUE"""),42461.99861111111)</f>
        <v>42461.99861</v>
      </c>
      <c r="B136" s="4">
        <f>IFERROR(__xludf.DUMMYFUNCTION("""COMPUTED_VALUE"""),417.68)</f>
        <v>417.68</v>
      </c>
    </row>
    <row r="137">
      <c r="A137" s="3">
        <f>IFERROR(__xludf.DUMMYFUNCTION("""COMPUTED_VALUE"""),42462.99861111111)</f>
        <v>42462.99861</v>
      </c>
      <c r="B137" s="4">
        <f>IFERROR(__xludf.DUMMYFUNCTION("""COMPUTED_VALUE"""),419.95)</f>
        <v>419.95</v>
      </c>
    </row>
    <row r="138">
      <c r="A138" s="3">
        <f>IFERROR(__xludf.DUMMYFUNCTION("""COMPUTED_VALUE"""),42463.99861111111)</f>
        <v>42463.99861</v>
      </c>
      <c r="B138" s="4">
        <f>IFERROR(__xludf.DUMMYFUNCTION("""COMPUTED_VALUE"""),420.16)</f>
        <v>420.16</v>
      </c>
    </row>
    <row r="139">
      <c r="A139" s="3">
        <f>IFERROR(__xludf.DUMMYFUNCTION("""COMPUTED_VALUE"""),42464.99861111111)</f>
        <v>42464.99861</v>
      </c>
      <c r="B139" s="4">
        <f>IFERROR(__xludf.DUMMYFUNCTION("""COMPUTED_VALUE"""),419.47)</f>
        <v>419.47</v>
      </c>
    </row>
    <row r="140">
      <c r="A140" s="3">
        <f>IFERROR(__xludf.DUMMYFUNCTION("""COMPUTED_VALUE"""),42465.99861111111)</f>
        <v>42465.99861</v>
      </c>
      <c r="B140" s="4">
        <f>IFERROR(__xludf.DUMMYFUNCTION("""COMPUTED_VALUE"""),422.36)</f>
        <v>422.36</v>
      </c>
    </row>
    <row r="141">
      <c r="A141" s="3">
        <f>IFERROR(__xludf.DUMMYFUNCTION("""COMPUTED_VALUE"""),42466.99861111111)</f>
        <v>42466.99861</v>
      </c>
      <c r="B141" s="4">
        <f>IFERROR(__xludf.DUMMYFUNCTION("""COMPUTED_VALUE"""),421.46)</f>
        <v>421.46</v>
      </c>
    </row>
    <row r="142">
      <c r="A142" s="3">
        <f>IFERROR(__xludf.DUMMYFUNCTION("""COMPUTED_VALUE"""),42467.99861111111)</f>
        <v>42467.99861</v>
      </c>
      <c r="B142" s="4">
        <f>IFERROR(__xludf.DUMMYFUNCTION("""COMPUTED_VALUE"""),421.99)</f>
        <v>421.99</v>
      </c>
    </row>
    <row r="143">
      <c r="A143" s="3">
        <f>IFERROR(__xludf.DUMMYFUNCTION("""COMPUTED_VALUE"""),42468.99861111111)</f>
        <v>42468.99861</v>
      </c>
      <c r="B143" s="4">
        <f>IFERROR(__xludf.DUMMYFUNCTION("""COMPUTED_VALUE"""),419.48)</f>
        <v>419.48</v>
      </c>
    </row>
    <row r="144">
      <c r="A144" s="3">
        <f>IFERROR(__xludf.DUMMYFUNCTION("""COMPUTED_VALUE"""),42469.99861111111)</f>
        <v>42469.99861</v>
      </c>
      <c r="B144" s="4">
        <f>IFERROR(__xludf.DUMMYFUNCTION("""COMPUTED_VALUE"""),419.46)</f>
        <v>419.46</v>
      </c>
    </row>
    <row r="145">
      <c r="A145" s="3">
        <f>IFERROR(__xludf.DUMMYFUNCTION("""COMPUTED_VALUE"""),42470.99861111111)</f>
        <v>42470.99861</v>
      </c>
      <c r="B145" s="4">
        <f>IFERROR(__xludf.DUMMYFUNCTION("""COMPUTED_VALUE"""),423.4)</f>
        <v>423.4</v>
      </c>
    </row>
    <row r="146">
      <c r="A146" s="3">
        <f>IFERROR(__xludf.DUMMYFUNCTION("""COMPUTED_VALUE"""),42471.99861111111)</f>
        <v>42471.99861</v>
      </c>
      <c r="B146" s="4">
        <f>IFERROR(__xludf.DUMMYFUNCTION("""COMPUTED_VALUE"""),423.94)</f>
        <v>423.94</v>
      </c>
    </row>
    <row r="147">
      <c r="A147" s="3">
        <f>IFERROR(__xludf.DUMMYFUNCTION("""COMPUTED_VALUE"""),42472.99861111111)</f>
        <v>42472.99861</v>
      </c>
      <c r="B147" s="4">
        <f>IFERROR(__xludf.DUMMYFUNCTION("""COMPUTED_VALUE"""),427.8)</f>
        <v>427.8</v>
      </c>
    </row>
    <row r="148">
      <c r="A148" s="3">
        <f>IFERROR(__xludf.DUMMYFUNCTION("""COMPUTED_VALUE"""),42473.99861111111)</f>
        <v>42473.99861</v>
      </c>
      <c r="B148" s="4">
        <f>IFERROR(__xludf.DUMMYFUNCTION("""COMPUTED_VALUE"""),425.58)</f>
        <v>425.58</v>
      </c>
    </row>
    <row r="149">
      <c r="A149" s="3">
        <f>IFERROR(__xludf.DUMMYFUNCTION("""COMPUTED_VALUE"""),42474.99861111111)</f>
        <v>42474.99861</v>
      </c>
      <c r="B149" s="4">
        <f>IFERROR(__xludf.DUMMYFUNCTION("""COMPUTED_VALUE"""),426.32)</f>
        <v>426.32</v>
      </c>
    </row>
    <row r="150">
      <c r="A150" s="3">
        <f>IFERROR(__xludf.DUMMYFUNCTION("""COMPUTED_VALUE"""),42475.99861111111)</f>
        <v>42475.99861</v>
      </c>
      <c r="B150" s="4">
        <f>IFERROR(__xludf.DUMMYFUNCTION("""COMPUTED_VALUE"""),430.93)</f>
        <v>430.93</v>
      </c>
    </row>
    <row r="151">
      <c r="A151" s="3">
        <f>IFERROR(__xludf.DUMMYFUNCTION("""COMPUTED_VALUE"""),42476.99861111111)</f>
        <v>42476.99861</v>
      </c>
      <c r="B151" s="4">
        <f>IFERROR(__xludf.DUMMYFUNCTION("""COMPUTED_VALUE"""),433.39)</f>
        <v>433.39</v>
      </c>
    </row>
    <row r="152">
      <c r="A152" s="3">
        <f>IFERROR(__xludf.DUMMYFUNCTION("""COMPUTED_VALUE"""),42477.99861111111)</f>
        <v>42477.99861</v>
      </c>
      <c r="B152" s="4">
        <f>IFERROR(__xludf.DUMMYFUNCTION("""COMPUTED_VALUE"""),431.0)</f>
        <v>431</v>
      </c>
    </row>
    <row r="153">
      <c r="A153" s="3">
        <f>IFERROR(__xludf.DUMMYFUNCTION("""COMPUTED_VALUE"""),42478.99861111111)</f>
        <v>42478.99861</v>
      </c>
      <c r="B153" s="4">
        <f>IFERROR(__xludf.DUMMYFUNCTION("""COMPUTED_VALUE"""),430.97)</f>
        <v>430.97</v>
      </c>
    </row>
    <row r="154">
      <c r="A154" s="3">
        <f>IFERROR(__xludf.DUMMYFUNCTION("""COMPUTED_VALUE"""),42479.99861111111)</f>
        <v>42479.99861</v>
      </c>
      <c r="B154" s="4">
        <f>IFERROR(__xludf.DUMMYFUNCTION("""COMPUTED_VALUE"""),437.06)</f>
        <v>437.06</v>
      </c>
    </row>
    <row r="155">
      <c r="A155" s="3">
        <f>IFERROR(__xludf.DUMMYFUNCTION("""COMPUTED_VALUE"""),42480.99861111111)</f>
        <v>42480.99861</v>
      </c>
      <c r="B155" s="4">
        <f>IFERROR(__xludf.DUMMYFUNCTION("""COMPUTED_VALUE"""),442.96)</f>
        <v>442.96</v>
      </c>
    </row>
    <row r="156">
      <c r="A156" s="3">
        <f>IFERROR(__xludf.DUMMYFUNCTION("""COMPUTED_VALUE"""),42481.99861111111)</f>
        <v>42481.99861</v>
      </c>
      <c r="B156" s="4">
        <f>IFERROR(__xludf.DUMMYFUNCTION("""COMPUTED_VALUE"""),452.25)</f>
        <v>452.25</v>
      </c>
    </row>
    <row r="157">
      <c r="A157" s="3">
        <f>IFERROR(__xludf.DUMMYFUNCTION("""COMPUTED_VALUE"""),42482.99861111111)</f>
        <v>42482.99861</v>
      </c>
      <c r="B157" s="4">
        <f>IFERROR(__xludf.DUMMYFUNCTION("""COMPUTED_VALUE"""),448.41)</f>
        <v>448.41</v>
      </c>
    </row>
    <row r="158">
      <c r="A158" s="3">
        <f>IFERROR(__xludf.DUMMYFUNCTION("""COMPUTED_VALUE"""),42483.99861111111)</f>
        <v>42483.99861</v>
      </c>
      <c r="B158" s="4">
        <f>IFERROR(__xludf.DUMMYFUNCTION("""COMPUTED_VALUE"""),455.69)</f>
        <v>455.69</v>
      </c>
    </row>
    <row r="159">
      <c r="A159" s="3">
        <f>IFERROR(__xludf.DUMMYFUNCTION("""COMPUTED_VALUE"""),42484.99861111111)</f>
        <v>42484.99861</v>
      </c>
      <c r="B159" s="4">
        <f>IFERROR(__xludf.DUMMYFUNCTION("""COMPUTED_VALUE"""),464.46)</f>
        <v>464.46</v>
      </c>
    </row>
    <row r="160">
      <c r="A160" s="3">
        <f>IFERROR(__xludf.DUMMYFUNCTION("""COMPUTED_VALUE"""),42485.99861111111)</f>
        <v>42485.99861</v>
      </c>
      <c r="B160" s="4">
        <f>IFERROR(__xludf.DUMMYFUNCTION("""COMPUTED_VALUE"""),466.17)</f>
        <v>466.17</v>
      </c>
    </row>
    <row r="161">
      <c r="A161" s="3">
        <f>IFERROR(__xludf.DUMMYFUNCTION("""COMPUTED_VALUE"""),42486.99861111111)</f>
        <v>42486.99861</v>
      </c>
      <c r="B161" s="4">
        <f>IFERROR(__xludf.DUMMYFUNCTION("""COMPUTED_VALUE"""),470.59)</f>
        <v>470.59</v>
      </c>
    </row>
    <row r="162">
      <c r="A162" s="3">
        <f>IFERROR(__xludf.DUMMYFUNCTION("""COMPUTED_VALUE"""),42487.99861111111)</f>
        <v>42487.99861</v>
      </c>
      <c r="B162" s="4">
        <f>IFERROR(__xludf.DUMMYFUNCTION("""COMPUTED_VALUE"""),445.31)</f>
        <v>445.31</v>
      </c>
    </row>
    <row r="163">
      <c r="A163" s="3">
        <f>IFERROR(__xludf.DUMMYFUNCTION("""COMPUTED_VALUE"""),42488.99861111111)</f>
        <v>42488.99861</v>
      </c>
      <c r="B163" s="4">
        <f>IFERROR(__xludf.DUMMYFUNCTION("""COMPUTED_VALUE"""),451.68)</f>
        <v>451.68</v>
      </c>
    </row>
    <row r="164">
      <c r="A164" s="3">
        <f>IFERROR(__xludf.DUMMYFUNCTION("""COMPUTED_VALUE"""),42489.99861111111)</f>
        <v>42489.99861</v>
      </c>
      <c r="B164" s="4">
        <f>IFERROR(__xludf.DUMMYFUNCTION("""COMPUTED_VALUE"""),458.82)</f>
        <v>458.82</v>
      </c>
    </row>
    <row r="165">
      <c r="A165" s="3">
        <f>IFERROR(__xludf.DUMMYFUNCTION("""COMPUTED_VALUE"""),42490.99861111111)</f>
        <v>42490.99861</v>
      </c>
      <c r="B165" s="4">
        <f>IFERROR(__xludf.DUMMYFUNCTION("""COMPUTED_VALUE"""),454.02)</f>
        <v>454.02</v>
      </c>
    </row>
    <row r="166">
      <c r="A166" s="3">
        <f>IFERROR(__xludf.DUMMYFUNCTION("""COMPUTED_VALUE"""),42491.99861111111)</f>
        <v>42491.99861</v>
      </c>
      <c r="B166" s="4">
        <f>IFERROR(__xludf.DUMMYFUNCTION("""COMPUTED_VALUE"""),456.98)</f>
        <v>456.98</v>
      </c>
    </row>
    <row r="167">
      <c r="A167" s="3">
        <f>IFERROR(__xludf.DUMMYFUNCTION("""COMPUTED_VALUE"""),42492.99861111111)</f>
        <v>42492.99861</v>
      </c>
      <c r="B167" s="4">
        <f>IFERROR(__xludf.DUMMYFUNCTION("""COMPUTED_VALUE"""),446.42)</f>
        <v>446.42</v>
      </c>
    </row>
    <row r="168">
      <c r="A168" s="3">
        <f>IFERROR(__xludf.DUMMYFUNCTION("""COMPUTED_VALUE"""),42493.99861111111)</f>
        <v>42493.99861</v>
      </c>
      <c r="B168" s="4">
        <f>IFERROR(__xludf.DUMMYFUNCTION("""COMPUTED_VALUE"""),452.21)</f>
        <v>452.21</v>
      </c>
    </row>
    <row r="169">
      <c r="A169" s="3">
        <f>IFERROR(__xludf.DUMMYFUNCTION("""COMPUTED_VALUE"""),42494.99861111111)</f>
        <v>42494.99861</v>
      </c>
      <c r="B169" s="4">
        <f>IFERROR(__xludf.DUMMYFUNCTION("""COMPUTED_VALUE"""),448.68)</f>
        <v>448.68</v>
      </c>
    </row>
    <row r="170">
      <c r="A170" s="3">
        <f>IFERROR(__xludf.DUMMYFUNCTION("""COMPUTED_VALUE"""),42495.99861111111)</f>
        <v>42495.99861</v>
      </c>
      <c r="B170" s="4">
        <f>IFERROR(__xludf.DUMMYFUNCTION("""COMPUTED_VALUE"""),449.98)</f>
        <v>449.98</v>
      </c>
    </row>
    <row r="171">
      <c r="A171" s="3">
        <f>IFERROR(__xludf.DUMMYFUNCTION("""COMPUTED_VALUE"""),42496.99861111111)</f>
        <v>42496.99861</v>
      </c>
      <c r="B171" s="4">
        <f>IFERROR(__xludf.DUMMYFUNCTION("""COMPUTED_VALUE"""),462.31)</f>
        <v>462.31</v>
      </c>
    </row>
    <row r="172">
      <c r="A172" s="3">
        <f>IFERROR(__xludf.DUMMYFUNCTION("""COMPUTED_VALUE"""),42497.99861111111)</f>
        <v>42497.99861</v>
      </c>
      <c r="B172" s="4">
        <f>IFERROR(__xludf.DUMMYFUNCTION("""COMPUTED_VALUE"""),461.91)</f>
        <v>461.91</v>
      </c>
    </row>
    <row r="173">
      <c r="A173" s="3">
        <f>IFERROR(__xludf.DUMMYFUNCTION("""COMPUTED_VALUE"""),42498.99861111111)</f>
        <v>42498.99861</v>
      </c>
      <c r="B173" s="4">
        <f>IFERROR(__xludf.DUMMYFUNCTION("""COMPUTED_VALUE"""),462.79)</f>
        <v>462.79</v>
      </c>
    </row>
    <row r="174">
      <c r="A174" s="3">
        <f>IFERROR(__xludf.DUMMYFUNCTION("""COMPUTED_VALUE"""),42499.99861111111)</f>
        <v>42499.99861</v>
      </c>
      <c r="B174" s="4">
        <f>IFERROR(__xludf.DUMMYFUNCTION("""COMPUTED_VALUE"""),464.16)</f>
        <v>464.16</v>
      </c>
    </row>
    <row r="175">
      <c r="A175" s="3">
        <f>IFERROR(__xludf.DUMMYFUNCTION("""COMPUTED_VALUE"""),42500.99861111111)</f>
        <v>42500.99861</v>
      </c>
      <c r="B175" s="4">
        <f>IFERROR(__xludf.DUMMYFUNCTION("""COMPUTED_VALUE"""),452.78)</f>
        <v>452.78</v>
      </c>
    </row>
    <row r="176">
      <c r="A176" s="3">
        <f>IFERROR(__xludf.DUMMYFUNCTION("""COMPUTED_VALUE"""),42501.99861111111)</f>
        <v>42501.99861</v>
      </c>
      <c r="B176" s="4">
        <f>IFERROR(__xludf.DUMMYFUNCTION("""COMPUTED_VALUE"""),454.37)</f>
        <v>454.37</v>
      </c>
    </row>
    <row r="177">
      <c r="A177" s="3">
        <f>IFERROR(__xludf.DUMMYFUNCTION("""COMPUTED_VALUE"""),42502.99861111111)</f>
        <v>42502.99861</v>
      </c>
      <c r="B177" s="4">
        <f>IFERROR(__xludf.DUMMYFUNCTION("""COMPUTED_VALUE"""),456.48)</f>
        <v>456.48</v>
      </c>
    </row>
    <row r="178">
      <c r="A178" s="3">
        <f>IFERROR(__xludf.DUMMYFUNCTION("""COMPUTED_VALUE"""),42503.99861111111)</f>
        <v>42503.99861</v>
      </c>
      <c r="B178" s="4">
        <f>IFERROR(__xludf.DUMMYFUNCTION("""COMPUTED_VALUE"""),457.98)</f>
        <v>457.98</v>
      </c>
    </row>
    <row r="179">
      <c r="A179" s="3">
        <f>IFERROR(__xludf.DUMMYFUNCTION("""COMPUTED_VALUE"""),42504.99861111111)</f>
        <v>42504.99861</v>
      </c>
      <c r="B179" s="4">
        <f>IFERROR(__xludf.DUMMYFUNCTION("""COMPUTED_VALUE"""),458.9)</f>
        <v>458.9</v>
      </c>
    </row>
    <row r="180">
      <c r="A180" s="3">
        <f>IFERROR(__xludf.DUMMYFUNCTION("""COMPUTED_VALUE"""),42505.99861111111)</f>
        <v>42505.99861</v>
      </c>
      <c r="B180" s="4">
        <f>IFERROR(__xludf.DUMMYFUNCTION("""COMPUTED_VALUE"""),461.47)</f>
        <v>461.47</v>
      </c>
    </row>
    <row r="181">
      <c r="A181" s="3">
        <f>IFERROR(__xludf.DUMMYFUNCTION("""COMPUTED_VALUE"""),42506.99861111111)</f>
        <v>42506.99861</v>
      </c>
      <c r="B181" s="4">
        <f>IFERROR(__xludf.DUMMYFUNCTION("""COMPUTED_VALUE"""),455.66)</f>
        <v>455.66</v>
      </c>
    </row>
    <row r="182">
      <c r="A182" s="3">
        <f>IFERROR(__xludf.DUMMYFUNCTION("""COMPUTED_VALUE"""),42507.99861111111)</f>
        <v>42507.99861</v>
      </c>
      <c r="B182" s="4">
        <f>IFERROR(__xludf.DUMMYFUNCTION("""COMPUTED_VALUE"""),454.19)</f>
        <v>454.19</v>
      </c>
    </row>
    <row r="183">
      <c r="A183" s="3">
        <f>IFERROR(__xludf.DUMMYFUNCTION("""COMPUTED_VALUE"""),42508.99861111111)</f>
        <v>42508.99861</v>
      </c>
      <c r="B183" s="4">
        <f>IFERROR(__xludf.DUMMYFUNCTION("""COMPUTED_VALUE"""),455.56)</f>
        <v>455.56</v>
      </c>
    </row>
    <row r="184">
      <c r="A184" s="3">
        <f>IFERROR(__xludf.DUMMYFUNCTION("""COMPUTED_VALUE"""),42509.99861111111)</f>
        <v>42509.99861</v>
      </c>
      <c r="B184" s="4">
        <f>IFERROR(__xludf.DUMMYFUNCTION("""COMPUTED_VALUE"""),438.38)</f>
        <v>438.38</v>
      </c>
    </row>
    <row r="185">
      <c r="A185" s="3">
        <f>IFERROR(__xludf.DUMMYFUNCTION("""COMPUTED_VALUE"""),42510.99861111111)</f>
        <v>42510.99861</v>
      </c>
      <c r="B185" s="4">
        <f>IFERROR(__xludf.DUMMYFUNCTION("""COMPUTED_VALUE"""),445.65)</f>
        <v>445.65</v>
      </c>
    </row>
    <row r="186">
      <c r="A186" s="3">
        <f>IFERROR(__xludf.DUMMYFUNCTION("""COMPUTED_VALUE"""),42511.99861111111)</f>
        <v>42511.99861</v>
      </c>
      <c r="B186" s="4">
        <f>IFERROR(__xludf.DUMMYFUNCTION("""COMPUTED_VALUE"""),446.28)</f>
        <v>446.28</v>
      </c>
    </row>
    <row r="187">
      <c r="A187" s="3">
        <f>IFERROR(__xludf.DUMMYFUNCTION("""COMPUTED_VALUE"""),42512.99861111111)</f>
        <v>42512.99861</v>
      </c>
      <c r="B187" s="4">
        <f>IFERROR(__xludf.DUMMYFUNCTION("""COMPUTED_VALUE"""),442.48)</f>
        <v>442.48</v>
      </c>
    </row>
    <row r="188">
      <c r="A188" s="3">
        <f>IFERROR(__xludf.DUMMYFUNCTION("""COMPUTED_VALUE"""),42513.99861111111)</f>
        <v>42513.99861</v>
      </c>
      <c r="B188" s="4">
        <f>IFERROR(__xludf.DUMMYFUNCTION("""COMPUTED_VALUE"""),445.67)</f>
        <v>445.67</v>
      </c>
    </row>
    <row r="189">
      <c r="A189" s="3">
        <f>IFERROR(__xludf.DUMMYFUNCTION("""COMPUTED_VALUE"""),42514.99861111111)</f>
        <v>42514.99861</v>
      </c>
      <c r="B189" s="4">
        <f>IFERROR(__xludf.DUMMYFUNCTION("""COMPUTED_VALUE"""),446.99)</f>
        <v>446.99</v>
      </c>
    </row>
    <row r="190">
      <c r="A190" s="3">
        <f>IFERROR(__xludf.DUMMYFUNCTION("""COMPUTED_VALUE"""),42515.99861111111)</f>
        <v>42515.99861</v>
      </c>
      <c r="B190" s="4">
        <f>IFERROR(__xludf.DUMMYFUNCTION("""COMPUTED_VALUE"""),451.49)</f>
        <v>451.49</v>
      </c>
    </row>
    <row r="191">
      <c r="A191" s="3">
        <f>IFERROR(__xludf.DUMMYFUNCTION("""COMPUTED_VALUE"""),42516.99861111111)</f>
        <v>42516.99861</v>
      </c>
      <c r="B191" s="4">
        <f>IFERROR(__xludf.DUMMYFUNCTION("""COMPUTED_VALUE"""),454.97)</f>
        <v>454.97</v>
      </c>
    </row>
    <row r="192">
      <c r="A192" s="3">
        <f>IFERROR(__xludf.DUMMYFUNCTION("""COMPUTED_VALUE"""),42517.99861111111)</f>
        <v>42517.99861</v>
      </c>
      <c r="B192" s="4">
        <f>IFERROR(__xludf.DUMMYFUNCTION("""COMPUTED_VALUE"""),471.27)</f>
        <v>471.27</v>
      </c>
    </row>
    <row r="193">
      <c r="A193" s="3">
        <f>IFERROR(__xludf.DUMMYFUNCTION("""COMPUTED_VALUE"""),42518.99861111111)</f>
        <v>42518.99861</v>
      </c>
      <c r="B193" s="4">
        <f>IFERROR(__xludf.DUMMYFUNCTION("""COMPUTED_VALUE"""),523.25)</f>
        <v>523.25</v>
      </c>
    </row>
    <row r="194">
      <c r="A194" s="3">
        <f>IFERROR(__xludf.DUMMYFUNCTION("""COMPUTED_VALUE"""),42519.99861111111)</f>
        <v>42519.99861</v>
      </c>
      <c r="B194" s="4">
        <f>IFERROR(__xludf.DUMMYFUNCTION("""COMPUTED_VALUE"""),525.22)</f>
        <v>525.22</v>
      </c>
    </row>
    <row r="195">
      <c r="A195" s="3">
        <f>IFERROR(__xludf.DUMMYFUNCTION("""COMPUTED_VALUE"""),42520.99861111111)</f>
        <v>42520.99861</v>
      </c>
      <c r="B195" s="4">
        <f>IFERROR(__xludf.DUMMYFUNCTION("""COMPUTED_VALUE"""),532.55)</f>
        <v>532.55</v>
      </c>
    </row>
    <row r="196">
      <c r="A196" s="3">
        <f>IFERROR(__xludf.DUMMYFUNCTION("""COMPUTED_VALUE"""),42521.99861111111)</f>
        <v>42521.99861</v>
      </c>
      <c r="B196" s="4">
        <f>IFERROR(__xludf.DUMMYFUNCTION("""COMPUTED_VALUE"""),531.34)</f>
        <v>531.34</v>
      </c>
    </row>
    <row r="197">
      <c r="A197" s="3">
        <f>IFERROR(__xludf.DUMMYFUNCTION("""COMPUTED_VALUE"""),42522.99861111111)</f>
        <v>42522.99861</v>
      </c>
      <c r="B197" s="4">
        <f>IFERROR(__xludf.DUMMYFUNCTION("""COMPUTED_VALUE"""),534.84)</f>
        <v>534.84</v>
      </c>
    </row>
    <row r="198">
      <c r="A198" s="3">
        <f>IFERROR(__xludf.DUMMYFUNCTION("""COMPUTED_VALUE"""),42523.99861111111)</f>
        <v>42523.99861</v>
      </c>
      <c r="B198" s="4">
        <f>IFERROR(__xludf.DUMMYFUNCTION("""COMPUTED_VALUE"""),537.87)</f>
        <v>537.87</v>
      </c>
    </row>
    <row r="199">
      <c r="A199" s="3">
        <f>IFERROR(__xludf.DUMMYFUNCTION("""COMPUTED_VALUE"""),42524.99861111111)</f>
        <v>42524.99861</v>
      </c>
      <c r="B199" s="4">
        <f>IFERROR(__xludf.DUMMYFUNCTION("""COMPUTED_VALUE"""),571.25)</f>
        <v>571.25</v>
      </c>
    </row>
    <row r="200">
      <c r="A200" s="3">
        <f>IFERROR(__xludf.DUMMYFUNCTION("""COMPUTED_VALUE"""),42525.99861111111)</f>
        <v>42525.99861</v>
      </c>
      <c r="B200" s="4">
        <f>IFERROR(__xludf.DUMMYFUNCTION("""COMPUTED_VALUE"""),576.31)</f>
        <v>576.31</v>
      </c>
    </row>
    <row r="201">
      <c r="A201" s="3">
        <f>IFERROR(__xludf.DUMMYFUNCTION("""COMPUTED_VALUE"""),42526.99861111111)</f>
        <v>42526.99861</v>
      </c>
      <c r="B201" s="4">
        <f>IFERROR(__xludf.DUMMYFUNCTION("""COMPUTED_VALUE"""),575.17)</f>
        <v>575.17</v>
      </c>
    </row>
    <row r="202">
      <c r="A202" s="3">
        <f>IFERROR(__xludf.DUMMYFUNCTION("""COMPUTED_VALUE"""),42527.99861111111)</f>
        <v>42527.99861</v>
      </c>
      <c r="B202" s="4">
        <f>IFERROR(__xludf.DUMMYFUNCTION("""COMPUTED_VALUE"""),586.77)</f>
        <v>586.77</v>
      </c>
    </row>
    <row r="203">
      <c r="A203" s="3">
        <f>IFERROR(__xludf.DUMMYFUNCTION("""COMPUTED_VALUE"""),42528.99861111111)</f>
        <v>42528.99861</v>
      </c>
      <c r="B203" s="4">
        <f>IFERROR(__xludf.DUMMYFUNCTION("""COMPUTED_VALUE"""),579.71)</f>
        <v>579.71</v>
      </c>
    </row>
    <row r="204">
      <c r="A204" s="3">
        <f>IFERROR(__xludf.DUMMYFUNCTION("""COMPUTED_VALUE"""),42529.99861111111)</f>
        <v>42529.99861</v>
      </c>
      <c r="B204" s="4">
        <f>IFERROR(__xludf.DUMMYFUNCTION("""COMPUTED_VALUE"""),583.21)</f>
        <v>583.21</v>
      </c>
    </row>
    <row r="205">
      <c r="A205" s="3">
        <f>IFERROR(__xludf.DUMMYFUNCTION("""COMPUTED_VALUE"""),42530.99861111111)</f>
        <v>42530.99861</v>
      </c>
      <c r="B205" s="4">
        <f>IFERROR(__xludf.DUMMYFUNCTION("""COMPUTED_VALUE"""),577.46)</f>
        <v>577.46</v>
      </c>
    </row>
    <row r="206">
      <c r="A206" s="3">
        <f>IFERROR(__xludf.DUMMYFUNCTION("""COMPUTED_VALUE"""),42531.99861111111)</f>
        <v>42531.99861</v>
      </c>
      <c r="B206" s="4">
        <f>IFERROR(__xludf.DUMMYFUNCTION("""COMPUTED_VALUE"""),580.31)</f>
        <v>580.31</v>
      </c>
    </row>
    <row r="207">
      <c r="A207" s="3">
        <f>IFERROR(__xludf.DUMMYFUNCTION("""COMPUTED_VALUE"""),42532.99861111111)</f>
        <v>42532.99861</v>
      </c>
      <c r="B207" s="4">
        <f>IFERROR(__xludf.DUMMYFUNCTION("""COMPUTED_VALUE"""),609.5)</f>
        <v>609.5</v>
      </c>
    </row>
    <row r="208">
      <c r="A208" s="3">
        <f>IFERROR(__xludf.DUMMYFUNCTION("""COMPUTED_VALUE"""),42533.99861111111)</f>
        <v>42533.99861</v>
      </c>
      <c r="B208" s="4">
        <f>IFERROR(__xludf.DUMMYFUNCTION("""COMPUTED_VALUE"""),677.86)</f>
        <v>677.86</v>
      </c>
    </row>
    <row r="209">
      <c r="A209" s="3">
        <f>IFERROR(__xludf.DUMMYFUNCTION("""COMPUTED_VALUE"""),42534.99861111111)</f>
        <v>42534.99861</v>
      </c>
      <c r="B209" s="4">
        <f>IFERROR(__xludf.DUMMYFUNCTION("""COMPUTED_VALUE"""),706.01)</f>
        <v>706.01</v>
      </c>
    </row>
    <row r="210">
      <c r="A210" s="3">
        <f>IFERROR(__xludf.DUMMYFUNCTION("""COMPUTED_VALUE"""),42535.99861111111)</f>
        <v>42535.99861</v>
      </c>
      <c r="B210" s="4">
        <f>IFERROR(__xludf.DUMMYFUNCTION("""COMPUTED_VALUE"""),684.95)</f>
        <v>684.95</v>
      </c>
    </row>
    <row r="211">
      <c r="A211" s="3">
        <f>IFERROR(__xludf.DUMMYFUNCTION("""COMPUTED_VALUE"""),42536.99861111111)</f>
        <v>42536.99861</v>
      </c>
      <c r="B211" s="4">
        <f>IFERROR(__xludf.DUMMYFUNCTION("""COMPUTED_VALUE"""),698.78)</f>
        <v>698.78</v>
      </c>
    </row>
    <row r="212">
      <c r="A212" s="3">
        <f>IFERROR(__xludf.DUMMYFUNCTION("""COMPUTED_VALUE"""),42537.99861111111)</f>
        <v>42537.99861</v>
      </c>
      <c r="B212" s="4">
        <f>IFERROR(__xludf.DUMMYFUNCTION("""COMPUTED_VALUE"""),769.76)</f>
        <v>769.76</v>
      </c>
    </row>
    <row r="213">
      <c r="A213" s="3">
        <f>IFERROR(__xludf.DUMMYFUNCTION("""COMPUTED_VALUE"""),42538.99861111111)</f>
        <v>42538.99861</v>
      </c>
      <c r="B213" s="4">
        <f>IFERROR(__xludf.DUMMYFUNCTION("""COMPUTED_VALUE"""),752.26)</f>
        <v>752.26</v>
      </c>
    </row>
    <row r="214">
      <c r="A214" s="3">
        <f>IFERROR(__xludf.DUMMYFUNCTION("""COMPUTED_VALUE"""),42539.99861111111)</f>
        <v>42539.99861</v>
      </c>
      <c r="B214" s="4">
        <f>IFERROR(__xludf.DUMMYFUNCTION("""COMPUTED_VALUE"""),758.99)</f>
        <v>758.99</v>
      </c>
    </row>
    <row r="215">
      <c r="A215" s="3">
        <f>IFERROR(__xludf.DUMMYFUNCTION("""COMPUTED_VALUE"""),42540.99861111111)</f>
        <v>42540.99861</v>
      </c>
      <c r="B215" s="4">
        <f>IFERROR(__xludf.DUMMYFUNCTION("""COMPUTED_VALUE"""),768.76)</f>
        <v>768.76</v>
      </c>
    </row>
    <row r="216">
      <c r="A216" s="3">
        <f>IFERROR(__xludf.DUMMYFUNCTION("""COMPUTED_VALUE"""),42541.99861111111)</f>
        <v>42541.99861</v>
      </c>
      <c r="B216" s="4">
        <f>IFERROR(__xludf.DUMMYFUNCTION("""COMPUTED_VALUE"""),703.12)</f>
        <v>703.12</v>
      </c>
    </row>
    <row r="217">
      <c r="A217" s="3">
        <f>IFERROR(__xludf.DUMMYFUNCTION("""COMPUTED_VALUE"""),42542.99861111111)</f>
        <v>42542.99861</v>
      </c>
      <c r="B217" s="4">
        <f>IFERROR(__xludf.DUMMYFUNCTION("""COMPUTED_VALUE"""),667.66)</f>
        <v>667.66</v>
      </c>
    </row>
    <row r="218">
      <c r="A218" s="3">
        <f>IFERROR(__xludf.DUMMYFUNCTION("""COMPUTED_VALUE"""),42543.99861111111)</f>
        <v>42543.99861</v>
      </c>
      <c r="B218" s="4">
        <f>IFERROR(__xludf.DUMMYFUNCTION("""COMPUTED_VALUE"""),604.5)</f>
        <v>604.5</v>
      </c>
    </row>
    <row r="219">
      <c r="A219" s="3">
        <f>IFERROR(__xludf.DUMMYFUNCTION("""COMPUTED_VALUE"""),42544.99861111111)</f>
        <v>42544.99861</v>
      </c>
      <c r="B219" s="4">
        <f>IFERROR(__xludf.DUMMYFUNCTION("""COMPUTED_VALUE"""),631.1)</f>
        <v>631.1</v>
      </c>
    </row>
    <row r="220">
      <c r="A220" s="3">
        <f>IFERROR(__xludf.DUMMYFUNCTION("""COMPUTED_VALUE"""),42545.99861111111)</f>
        <v>42545.99861</v>
      </c>
      <c r="B220" s="4">
        <f>IFERROR(__xludf.DUMMYFUNCTION("""COMPUTED_VALUE"""),669.98)</f>
        <v>669.98</v>
      </c>
    </row>
    <row r="221">
      <c r="A221" s="3">
        <f>IFERROR(__xludf.DUMMYFUNCTION("""COMPUTED_VALUE"""),42546.99861111111)</f>
        <v>42546.99861</v>
      </c>
      <c r="B221" s="4">
        <f>IFERROR(__xludf.DUMMYFUNCTION("""COMPUTED_VALUE"""),673.71)</f>
        <v>673.71</v>
      </c>
    </row>
    <row r="222">
      <c r="A222" s="3">
        <f>IFERROR(__xludf.DUMMYFUNCTION("""COMPUTED_VALUE"""),42547.99861111111)</f>
        <v>42547.99861</v>
      </c>
      <c r="B222" s="4">
        <f>IFERROR(__xludf.DUMMYFUNCTION("""COMPUTED_VALUE"""),638.56)</f>
        <v>638.56</v>
      </c>
    </row>
    <row r="223">
      <c r="A223" s="3">
        <f>IFERROR(__xludf.DUMMYFUNCTION("""COMPUTED_VALUE"""),42548.99861111111)</f>
        <v>42548.99861</v>
      </c>
      <c r="B223" s="4">
        <f>IFERROR(__xludf.DUMMYFUNCTION("""COMPUTED_VALUE"""),657.87)</f>
        <v>657.87</v>
      </c>
    </row>
    <row r="224">
      <c r="A224" s="3">
        <f>IFERROR(__xludf.DUMMYFUNCTION("""COMPUTED_VALUE"""),42549.99861111111)</f>
        <v>42549.99861</v>
      </c>
      <c r="B224" s="4">
        <f>IFERROR(__xludf.DUMMYFUNCTION("""COMPUTED_VALUE"""),648.43)</f>
        <v>648.43</v>
      </c>
    </row>
    <row r="225">
      <c r="A225" s="3">
        <f>IFERROR(__xludf.DUMMYFUNCTION("""COMPUTED_VALUE"""),42550.99861111111)</f>
        <v>42550.99861</v>
      </c>
      <c r="B225" s="4">
        <f>IFERROR(__xludf.DUMMYFUNCTION("""COMPUTED_VALUE"""),639.42)</f>
        <v>639.42</v>
      </c>
    </row>
    <row r="226">
      <c r="A226" s="3">
        <f>IFERROR(__xludf.DUMMYFUNCTION("""COMPUTED_VALUE"""),42551.99861111111)</f>
        <v>42551.99861</v>
      </c>
      <c r="B226" s="4">
        <f>IFERROR(__xludf.DUMMYFUNCTION("""COMPUTED_VALUE"""),673.49)</f>
        <v>673.49</v>
      </c>
    </row>
    <row r="227">
      <c r="A227" s="3">
        <f>IFERROR(__xludf.DUMMYFUNCTION("""COMPUTED_VALUE"""),42552.99861111111)</f>
        <v>42552.99861</v>
      </c>
      <c r="B227" s="4">
        <f>IFERROR(__xludf.DUMMYFUNCTION("""COMPUTED_VALUE"""),678.19)</f>
        <v>678.19</v>
      </c>
    </row>
    <row r="228">
      <c r="A228" s="3">
        <f>IFERROR(__xludf.DUMMYFUNCTION("""COMPUTED_VALUE"""),42553.99861111111)</f>
        <v>42553.99861</v>
      </c>
      <c r="B228" s="4">
        <f>IFERROR(__xludf.DUMMYFUNCTION("""COMPUTED_VALUE"""),704.95)</f>
        <v>704.95</v>
      </c>
    </row>
    <row r="229">
      <c r="A229" s="3">
        <f>IFERROR(__xludf.DUMMYFUNCTION("""COMPUTED_VALUE"""),42554.99861111111)</f>
        <v>42554.99861</v>
      </c>
      <c r="B229" s="4">
        <f>IFERROR(__xludf.DUMMYFUNCTION("""COMPUTED_VALUE"""),663.55)</f>
        <v>663.55</v>
      </c>
    </row>
    <row r="230">
      <c r="A230" s="3">
        <f>IFERROR(__xludf.DUMMYFUNCTION("""COMPUTED_VALUE"""),42555.99861111111)</f>
        <v>42555.99861</v>
      </c>
      <c r="B230" s="4">
        <f>IFERROR(__xludf.DUMMYFUNCTION("""COMPUTED_VALUE"""),681.98)</f>
        <v>681.98</v>
      </c>
    </row>
    <row r="231">
      <c r="A231" s="3">
        <f>IFERROR(__xludf.DUMMYFUNCTION("""COMPUTED_VALUE"""),42556.99861111111)</f>
        <v>42556.99861</v>
      </c>
      <c r="B231" s="4">
        <f>IFERROR(__xludf.DUMMYFUNCTION("""COMPUTED_VALUE"""),669.87)</f>
        <v>669.87</v>
      </c>
    </row>
    <row r="232">
      <c r="A232" s="3">
        <f>IFERROR(__xludf.DUMMYFUNCTION("""COMPUTED_VALUE"""),42557.99861111111)</f>
        <v>42557.99861</v>
      </c>
      <c r="B232" s="4">
        <f>IFERROR(__xludf.DUMMYFUNCTION("""COMPUTED_VALUE"""),678.79)</f>
        <v>678.79</v>
      </c>
    </row>
    <row r="233">
      <c r="A233" s="3">
        <f>IFERROR(__xludf.DUMMYFUNCTION("""COMPUTED_VALUE"""),42558.99861111111)</f>
        <v>42558.99861</v>
      </c>
      <c r="B233" s="4">
        <f>IFERROR(__xludf.DUMMYFUNCTION("""COMPUTED_VALUE"""),641.97)</f>
        <v>641.97</v>
      </c>
    </row>
    <row r="234">
      <c r="A234" s="3">
        <f>IFERROR(__xludf.DUMMYFUNCTION("""COMPUTED_VALUE"""),42559.99861111111)</f>
        <v>42559.99861</v>
      </c>
      <c r="B234" s="4">
        <f>IFERROR(__xludf.DUMMYFUNCTION("""COMPUTED_VALUE"""),667.33)</f>
        <v>667.33</v>
      </c>
    </row>
    <row r="235">
      <c r="A235" s="3">
        <f>IFERROR(__xludf.DUMMYFUNCTION("""COMPUTED_VALUE"""),42560.99861111111)</f>
        <v>42560.99861</v>
      </c>
      <c r="B235" s="4">
        <f>IFERROR(__xludf.DUMMYFUNCTION("""COMPUTED_VALUE"""),657.61)</f>
        <v>657.61</v>
      </c>
    </row>
    <row r="236">
      <c r="A236" s="3">
        <f>IFERROR(__xludf.DUMMYFUNCTION("""COMPUTED_VALUE"""),42561.99861111111)</f>
        <v>42561.99861</v>
      </c>
      <c r="B236" s="4">
        <f>IFERROR(__xludf.DUMMYFUNCTION("""COMPUTED_VALUE"""),652.44)</f>
        <v>652.44</v>
      </c>
    </row>
    <row r="237">
      <c r="A237" s="3">
        <f>IFERROR(__xludf.DUMMYFUNCTION("""COMPUTED_VALUE"""),42562.99861111111)</f>
        <v>42562.99861</v>
      </c>
      <c r="B237" s="4">
        <f>IFERROR(__xludf.DUMMYFUNCTION("""COMPUTED_VALUE"""),650.97)</f>
        <v>650.97</v>
      </c>
    </row>
    <row r="238">
      <c r="A238" s="3">
        <f>IFERROR(__xludf.DUMMYFUNCTION("""COMPUTED_VALUE"""),42563.99861111111)</f>
        <v>42563.99861</v>
      </c>
      <c r="B238" s="4">
        <f>IFERROR(__xludf.DUMMYFUNCTION("""COMPUTED_VALUE"""),666.56)</f>
        <v>666.56</v>
      </c>
    </row>
    <row r="239">
      <c r="A239" s="3">
        <f>IFERROR(__xludf.DUMMYFUNCTION("""COMPUTED_VALUE"""),42564.99861111111)</f>
        <v>42564.99861</v>
      </c>
      <c r="B239" s="4">
        <f>IFERROR(__xludf.DUMMYFUNCTION("""COMPUTED_VALUE"""),655.34)</f>
        <v>655.34</v>
      </c>
    </row>
    <row r="240">
      <c r="A240" s="3">
        <f>IFERROR(__xludf.DUMMYFUNCTION("""COMPUTED_VALUE"""),42565.99861111111)</f>
        <v>42565.99861</v>
      </c>
      <c r="B240" s="4">
        <f>IFERROR(__xludf.DUMMYFUNCTION("""COMPUTED_VALUE"""),661.65)</f>
        <v>661.65</v>
      </c>
    </row>
    <row r="241">
      <c r="A241" s="3">
        <f>IFERROR(__xludf.DUMMYFUNCTION("""COMPUTED_VALUE"""),42566.99861111111)</f>
        <v>42566.99861</v>
      </c>
      <c r="B241" s="4">
        <f>IFERROR(__xludf.DUMMYFUNCTION("""COMPUTED_VALUE"""),667.48)</f>
        <v>667.48</v>
      </c>
    </row>
    <row r="242">
      <c r="A242" s="3">
        <f>IFERROR(__xludf.DUMMYFUNCTION("""COMPUTED_VALUE"""),42567.99861111111)</f>
        <v>42567.99861</v>
      </c>
      <c r="B242" s="4">
        <f>IFERROR(__xludf.DUMMYFUNCTION("""COMPUTED_VALUE"""),666.32)</f>
        <v>666.32</v>
      </c>
    </row>
    <row r="243">
      <c r="A243" s="3">
        <f>IFERROR(__xludf.DUMMYFUNCTION("""COMPUTED_VALUE"""),42568.99861111111)</f>
        <v>42568.99861</v>
      </c>
      <c r="B243" s="4">
        <f>IFERROR(__xludf.DUMMYFUNCTION("""COMPUTED_VALUE"""),680.0)</f>
        <v>680</v>
      </c>
    </row>
    <row r="244">
      <c r="A244" s="3">
        <f>IFERROR(__xludf.DUMMYFUNCTION("""COMPUTED_VALUE"""),42569.99861111111)</f>
        <v>42569.99861</v>
      </c>
      <c r="B244" s="4">
        <f>IFERROR(__xludf.DUMMYFUNCTION("""COMPUTED_VALUE"""),675.5)</f>
        <v>675.5</v>
      </c>
    </row>
    <row r="245">
      <c r="A245" s="3">
        <f>IFERROR(__xludf.DUMMYFUNCTION("""COMPUTED_VALUE"""),42570.99861111111)</f>
        <v>42570.99861</v>
      </c>
      <c r="B245" s="4">
        <f>IFERROR(__xludf.DUMMYFUNCTION("""COMPUTED_VALUE"""),673.98)</f>
        <v>673.98</v>
      </c>
    </row>
    <row r="246">
      <c r="A246" s="3">
        <f>IFERROR(__xludf.DUMMYFUNCTION("""COMPUTED_VALUE"""),42571.99861111111)</f>
        <v>42571.99861</v>
      </c>
      <c r="B246" s="4">
        <f>IFERROR(__xludf.DUMMYFUNCTION("""COMPUTED_VALUE"""),666.92)</f>
        <v>666.92</v>
      </c>
    </row>
    <row r="247">
      <c r="A247" s="3">
        <f>IFERROR(__xludf.DUMMYFUNCTION("""COMPUTED_VALUE"""),42572.99861111111)</f>
        <v>42572.99861</v>
      </c>
      <c r="B247" s="4">
        <f>IFERROR(__xludf.DUMMYFUNCTION("""COMPUTED_VALUE"""),667.28)</f>
        <v>667.28</v>
      </c>
    </row>
    <row r="248">
      <c r="A248" s="3">
        <f>IFERROR(__xludf.DUMMYFUNCTION("""COMPUTED_VALUE"""),42573.99861111111)</f>
        <v>42573.99861</v>
      </c>
      <c r="B248" s="4">
        <f>IFERROR(__xludf.DUMMYFUNCTION("""COMPUTED_VALUE"""),654.67)</f>
        <v>654.67</v>
      </c>
    </row>
    <row r="249">
      <c r="A249" s="3">
        <f>IFERROR(__xludf.DUMMYFUNCTION("""COMPUTED_VALUE"""),42574.99861111111)</f>
        <v>42574.99861</v>
      </c>
      <c r="B249" s="4">
        <f>IFERROR(__xludf.DUMMYFUNCTION("""COMPUTED_VALUE"""),657.5)</f>
        <v>657.5</v>
      </c>
    </row>
    <row r="250">
      <c r="A250" s="3">
        <f>IFERROR(__xludf.DUMMYFUNCTION("""COMPUTED_VALUE"""),42575.99861111111)</f>
        <v>42575.99861</v>
      </c>
      <c r="B250" s="4">
        <f>IFERROR(__xludf.DUMMYFUNCTION("""COMPUTED_VALUE"""),661.0)</f>
        <v>661</v>
      </c>
    </row>
    <row r="251">
      <c r="A251" s="3">
        <f>IFERROR(__xludf.DUMMYFUNCTION("""COMPUTED_VALUE"""),42576.99861111111)</f>
        <v>42576.99861</v>
      </c>
      <c r="B251" s="4">
        <f>IFERROR(__xludf.DUMMYFUNCTION("""COMPUTED_VALUE"""),657.79)</f>
        <v>657.79</v>
      </c>
    </row>
    <row r="252">
      <c r="A252" s="3">
        <f>IFERROR(__xludf.DUMMYFUNCTION("""COMPUTED_VALUE"""),42577.99861111111)</f>
        <v>42577.99861</v>
      </c>
      <c r="B252" s="4">
        <f>IFERROR(__xludf.DUMMYFUNCTION("""COMPUTED_VALUE"""),654.06)</f>
        <v>654.06</v>
      </c>
    </row>
    <row r="253">
      <c r="A253" s="3">
        <f>IFERROR(__xludf.DUMMYFUNCTION("""COMPUTED_VALUE"""),42578.99861111111)</f>
        <v>42578.99861</v>
      </c>
      <c r="B253" s="4">
        <f>IFERROR(__xludf.DUMMYFUNCTION("""COMPUTED_VALUE"""),657.35)</f>
        <v>657.35</v>
      </c>
    </row>
    <row r="254">
      <c r="A254" s="3">
        <f>IFERROR(__xludf.DUMMYFUNCTION("""COMPUTED_VALUE"""),42579.99861111111)</f>
        <v>42579.99861</v>
      </c>
      <c r="B254" s="4">
        <f>IFERROR(__xludf.DUMMYFUNCTION("""COMPUTED_VALUE"""),657.4)</f>
        <v>657.4</v>
      </c>
    </row>
    <row r="255">
      <c r="A255" s="3">
        <f>IFERROR(__xludf.DUMMYFUNCTION("""COMPUTED_VALUE"""),42580.99861111111)</f>
        <v>42580.99861</v>
      </c>
      <c r="B255" s="4">
        <f>IFERROR(__xludf.DUMMYFUNCTION("""COMPUTED_VALUE"""),657.0)</f>
        <v>657</v>
      </c>
    </row>
    <row r="256">
      <c r="A256" s="3">
        <f>IFERROR(__xludf.DUMMYFUNCTION("""COMPUTED_VALUE"""),42581.99861111111)</f>
        <v>42581.99861</v>
      </c>
      <c r="B256" s="4">
        <f>IFERROR(__xludf.DUMMYFUNCTION("""COMPUTED_VALUE"""),655.87)</f>
        <v>655.87</v>
      </c>
    </row>
    <row r="257">
      <c r="A257" s="3">
        <f>IFERROR(__xludf.DUMMYFUNCTION("""COMPUTED_VALUE"""),42582.99861111111)</f>
        <v>42582.99861</v>
      </c>
      <c r="B257" s="4">
        <f>IFERROR(__xludf.DUMMYFUNCTION("""COMPUTED_VALUE"""),626.97)</f>
        <v>626.97</v>
      </c>
    </row>
    <row r="258">
      <c r="A258" s="3">
        <f>IFERROR(__xludf.DUMMYFUNCTION("""COMPUTED_VALUE"""),42583.99861111111)</f>
        <v>42583.99861</v>
      </c>
      <c r="B258" s="4">
        <f>IFERROR(__xludf.DUMMYFUNCTION("""COMPUTED_VALUE"""),605.2)</f>
        <v>605.2</v>
      </c>
    </row>
    <row r="259">
      <c r="A259" s="3">
        <f>IFERROR(__xludf.DUMMYFUNCTION("""COMPUTED_VALUE"""),42584.99861111111)</f>
        <v>42584.99861</v>
      </c>
      <c r="B259" s="4">
        <f>IFERROR(__xludf.DUMMYFUNCTION("""COMPUTED_VALUE"""),537.47)</f>
        <v>537.47</v>
      </c>
    </row>
    <row r="260">
      <c r="A260" s="3">
        <f>IFERROR(__xludf.DUMMYFUNCTION("""COMPUTED_VALUE"""),42585.99861111111)</f>
        <v>42585.99861</v>
      </c>
      <c r="B260" s="4">
        <f>IFERROR(__xludf.DUMMYFUNCTION("""COMPUTED_VALUE"""),573.36)</f>
        <v>573.36</v>
      </c>
    </row>
    <row r="261">
      <c r="A261" s="3">
        <f>IFERROR(__xludf.DUMMYFUNCTION("""COMPUTED_VALUE"""),42586.99861111111)</f>
        <v>42586.99861</v>
      </c>
      <c r="B261" s="4">
        <f>IFERROR(__xludf.DUMMYFUNCTION("""COMPUTED_VALUE"""),587.5)</f>
        <v>587.5</v>
      </c>
    </row>
    <row r="262">
      <c r="A262" s="3">
        <f>IFERROR(__xludf.DUMMYFUNCTION("""COMPUTED_VALUE"""),42587.99861111111)</f>
        <v>42587.99861</v>
      </c>
      <c r="B262" s="4">
        <f>IFERROR(__xludf.DUMMYFUNCTION("""COMPUTED_VALUE"""),583.0)</f>
        <v>583</v>
      </c>
    </row>
    <row r="263">
      <c r="A263" s="3">
        <f>IFERROR(__xludf.DUMMYFUNCTION("""COMPUTED_VALUE"""),42588.99861111111)</f>
        <v>42588.99861</v>
      </c>
      <c r="B263" s="4">
        <f>IFERROR(__xludf.DUMMYFUNCTION("""COMPUTED_VALUE"""),591.71)</f>
        <v>591.71</v>
      </c>
    </row>
    <row r="264">
      <c r="A264" s="3">
        <f>IFERROR(__xludf.DUMMYFUNCTION("""COMPUTED_VALUE"""),42589.99861111111)</f>
        <v>42589.99861</v>
      </c>
      <c r="B264" s="4">
        <f>IFERROR(__xludf.DUMMYFUNCTION("""COMPUTED_VALUE"""),595.14)</f>
        <v>595.14</v>
      </c>
    </row>
    <row r="265">
      <c r="A265" s="3">
        <f>IFERROR(__xludf.DUMMYFUNCTION("""COMPUTED_VALUE"""),42590.99861111111)</f>
        <v>42590.99861</v>
      </c>
      <c r="B265" s="4">
        <f>IFERROR(__xludf.DUMMYFUNCTION("""COMPUTED_VALUE"""),591.48)</f>
        <v>591.48</v>
      </c>
    </row>
    <row r="266">
      <c r="A266" s="3">
        <f>IFERROR(__xludf.DUMMYFUNCTION("""COMPUTED_VALUE"""),42591.99861111111)</f>
        <v>42591.99861</v>
      </c>
      <c r="B266" s="4">
        <f>IFERROR(__xludf.DUMMYFUNCTION("""COMPUTED_VALUE"""),586.45)</f>
        <v>586.45</v>
      </c>
    </row>
    <row r="267">
      <c r="A267" s="3">
        <f>IFERROR(__xludf.DUMMYFUNCTION("""COMPUTED_VALUE"""),42592.99861111111)</f>
        <v>42592.99861</v>
      </c>
      <c r="B267" s="4">
        <f>IFERROR(__xludf.DUMMYFUNCTION("""COMPUTED_VALUE"""),594.94)</f>
        <v>594.94</v>
      </c>
    </row>
    <row r="268">
      <c r="A268" s="3">
        <f>IFERROR(__xludf.DUMMYFUNCTION("""COMPUTED_VALUE"""),42593.99861111111)</f>
        <v>42593.99861</v>
      </c>
      <c r="B268" s="4">
        <f>IFERROR(__xludf.DUMMYFUNCTION("""COMPUTED_VALUE"""),587.91)</f>
        <v>587.91</v>
      </c>
    </row>
    <row r="269">
      <c r="A269" s="3">
        <f>IFERROR(__xludf.DUMMYFUNCTION("""COMPUTED_VALUE"""),42594.99861111111)</f>
        <v>42594.99861</v>
      </c>
      <c r="B269" s="4">
        <f>IFERROR(__xludf.DUMMYFUNCTION("""COMPUTED_VALUE"""),587.74)</f>
        <v>587.74</v>
      </c>
    </row>
    <row r="270">
      <c r="A270" s="3">
        <f>IFERROR(__xludf.DUMMYFUNCTION("""COMPUTED_VALUE"""),42595.99861111111)</f>
        <v>42595.99861</v>
      </c>
      <c r="B270" s="4">
        <f>IFERROR(__xludf.DUMMYFUNCTION("""COMPUTED_VALUE"""),586.45)</f>
        <v>586.45</v>
      </c>
    </row>
    <row r="271">
      <c r="A271" s="3">
        <f>IFERROR(__xludf.DUMMYFUNCTION("""COMPUTED_VALUE"""),42596.99861111111)</f>
        <v>42596.99861</v>
      </c>
      <c r="B271" s="4">
        <f>IFERROR(__xludf.DUMMYFUNCTION("""COMPUTED_VALUE"""),574.99)</f>
        <v>574.99</v>
      </c>
    </row>
    <row r="272">
      <c r="A272" s="3">
        <f>IFERROR(__xludf.DUMMYFUNCTION("""COMPUTED_VALUE"""),42597.99861111111)</f>
        <v>42597.99861</v>
      </c>
      <c r="B272" s="4">
        <f>IFERROR(__xludf.DUMMYFUNCTION("""COMPUTED_VALUE"""),567.79)</f>
        <v>567.79</v>
      </c>
    </row>
    <row r="273">
      <c r="A273" s="3">
        <f>IFERROR(__xludf.DUMMYFUNCTION("""COMPUTED_VALUE"""),42598.99861111111)</f>
        <v>42598.99861</v>
      </c>
      <c r="B273" s="4">
        <f>IFERROR(__xludf.DUMMYFUNCTION("""COMPUTED_VALUE"""),579.02)</f>
        <v>579.02</v>
      </c>
    </row>
    <row r="274">
      <c r="A274" s="3">
        <f>IFERROR(__xludf.DUMMYFUNCTION("""COMPUTED_VALUE"""),42599.99861111111)</f>
        <v>42599.99861</v>
      </c>
      <c r="B274" s="4">
        <f>IFERROR(__xludf.DUMMYFUNCTION("""COMPUTED_VALUE"""),574.45)</f>
        <v>574.45</v>
      </c>
    </row>
    <row r="275">
      <c r="A275" s="3">
        <f>IFERROR(__xludf.DUMMYFUNCTION("""COMPUTED_VALUE"""),42600.99861111111)</f>
        <v>42600.99861</v>
      </c>
      <c r="B275" s="4">
        <f>IFERROR(__xludf.DUMMYFUNCTION("""COMPUTED_VALUE"""),574.09)</f>
        <v>574.09</v>
      </c>
    </row>
    <row r="276">
      <c r="A276" s="3">
        <f>IFERROR(__xludf.DUMMYFUNCTION("""COMPUTED_VALUE"""),42601.99861111111)</f>
        <v>42601.99861</v>
      </c>
      <c r="B276" s="4">
        <f>IFERROR(__xludf.DUMMYFUNCTION("""COMPUTED_VALUE"""),573.67)</f>
        <v>573.67</v>
      </c>
    </row>
    <row r="277">
      <c r="A277" s="3">
        <f>IFERROR(__xludf.DUMMYFUNCTION("""COMPUTED_VALUE"""),42602.99861111111)</f>
        <v>42602.99861</v>
      </c>
      <c r="B277" s="4">
        <f>IFERROR(__xludf.DUMMYFUNCTION("""COMPUTED_VALUE"""),581.87)</f>
        <v>581.87</v>
      </c>
    </row>
    <row r="278">
      <c r="A278" s="3">
        <f>IFERROR(__xludf.DUMMYFUNCTION("""COMPUTED_VALUE"""),42603.99861111111)</f>
        <v>42603.99861</v>
      </c>
      <c r="B278" s="4">
        <f>IFERROR(__xludf.DUMMYFUNCTION("""COMPUTED_VALUE"""),581.29)</f>
        <v>581.29</v>
      </c>
    </row>
    <row r="279">
      <c r="A279" s="3">
        <f>IFERROR(__xludf.DUMMYFUNCTION("""COMPUTED_VALUE"""),42604.99861111111)</f>
        <v>42604.99861</v>
      </c>
      <c r="B279" s="4">
        <f>IFERROR(__xludf.DUMMYFUNCTION("""COMPUTED_VALUE"""),585.2)</f>
        <v>585.2</v>
      </c>
    </row>
    <row r="280">
      <c r="A280" s="3">
        <f>IFERROR(__xludf.DUMMYFUNCTION("""COMPUTED_VALUE"""),42605.99861111111)</f>
        <v>42605.99861</v>
      </c>
      <c r="B280" s="4">
        <f>IFERROR(__xludf.DUMMYFUNCTION("""COMPUTED_VALUE"""),582.39)</f>
        <v>582.39</v>
      </c>
    </row>
    <row r="281">
      <c r="A281" s="3">
        <f>IFERROR(__xludf.DUMMYFUNCTION("""COMPUTED_VALUE"""),42606.99861111111)</f>
        <v>42606.99861</v>
      </c>
      <c r="B281" s="4">
        <f>IFERROR(__xludf.DUMMYFUNCTION("""COMPUTED_VALUE"""),578.47)</f>
        <v>578.47</v>
      </c>
    </row>
    <row r="282">
      <c r="A282" s="3">
        <f>IFERROR(__xludf.DUMMYFUNCTION("""COMPUTED_VALUE"""),42607.99861111111)</f>
        <v>42607.99861</v>
      </c>
      <c r="B282" s="4">
        <f>IFERROR(__xludf.DUMMYFUNCTION("""COMPUTED_VALUE"""),575.58)</f>
        <v>575.58</v>
      </c>
    </row>
    <row r="283">
      <c r="A283" s="3">
        <f>IFERROR(__xludf.DUMMYFUNCTION("""COMPUTED_VALUE"""),42608.99861111111)</f>
        <v>42608.99861</v>
      </c>
      <c r="B283" s="4">
        <f>IFERROR(__xludf.DUMMYFUNCTION("""COMPUTED_VALUE"""),579.29)</f>
        <v>579.29</v>
      </c>
    </row>
    <row r="284">
      <c r="A284" s="3">
        <f>IFERROR(__xludf.DUMMYFUNCTION("""COMPUTED_VALUE"""),42609.99861111111)</f>
        <v>42609.99861</v>
      </c>
      <c r="B284" s="4">
        <f>IFERROR(__xludf.DUMMYFUNCTION("""COMPUTED_VALUE"""),570.84)</f>
        <v>570.84</v>
      </c>
    </row>
    <row r="285">
      <c r="A285" s="3">
        <f>IFERROR(__xludf.DUMMYFUNCTION("""COMPUTED_VALUE"""),42610.99861111111)</f>
        <v>42610.99861</v>
      </c>
      <c r="B285" s="4">
        <f>IFERROR(__xludf.DUMMYFUNCTION("""COMPUTED_VALUE"""),575.41)</f>
        <v>575.41</v>
      </c>
    </row>
    <row r="286">
      <c r="A286" s="3">
        <f>IFERROR(__xludf.DUMMYFUNCTION("""COMPUTED_VALUE"""),42611.99861111111)</f>
        <v>42611.99861</v>
      </c>
      <c r="B286" s="4">
        <f>IFERROR(__xludf.DUMMYFUNCTION("""COMPUTED_VALUE"""),573.21)</f>
        <v>573.21</v>
      </c>
    </row>
    <row r="287">
      <c r="A287" s="3">
        <f>IFERROR(__xludf.DUMMYFUNCTION("""COMPUTED_VALUE"""),42612.99861111111)</f>
        <v>42612.99861</v>
      </c>
      <c r="B287" s="4">
        <f>IFERROR(__xludf.DUMMYFUNCTION("""COMPUTED_VALUE"""),574.95)</f>
        <v>574.95</v>
      </c>
    </row>
    <row r="288">
      <c r="A288" s="3">
        <f>IFERROR(__xludf.DUMMYFUNCTION("""COMPUTED_VALUE"""),42613.99861111111)</f>
        <v>42613.99861</v>
      </c>
      <c r="B288" s="4">
        <f>IFERROR(__xludf.DUMMYFUNCTION("""COMPUTED_VALUE"""),572.89)</f>
        <v>572.89</v>
      </c>
    </row>
    <row r="289">
      <c r="A289" s="3">
        <f>IFERROR(__xludf.DUMMYFUNCTION("""COMPUTED_VALUE"""),42614.99861111111)</f>
        <v>42614.99861</v>
      </c>
      <c r="B289" s="4">
        <f>IFERROR(__xludf.DUMMYFUNCTION("""COMPUTED_VALUE"""),573.02)</f>
        <v>573.02</v>
      </c>
    </row>
    <row r="290">
      <c r="A290" s="3">
        <f>IFERROR(__xludf.DUMMYFUNCTION("""COMPUTED_VALUE"""),42615.99861111111)</f>
        <v>42615.99861</v>
      </c>
      <c r="B290" s="4">
        <f>IFERROR(__xludf.DUMMYFUNCTION("""COMPUTED_VALUE"""),576.21)</f>
        <v>576.21</v>
      </c>
    </row>
    <row r="291">
      <c r="A291" s="3">
        <f>IFERROR(__xludf.DUMMYFUNCTION("""COMPUTED_VALUE"""),42616.99861111111)</f>
        <v>42616.99861</v>
      </c>
      <c r="B291" s="4">
        <f>IFERROR(__xludf.DUMMYFUNCTION("""COMPUTED_VALUE"""),600.91)</f>
        <v>600.91</v>
      </c>
    </row>
    <row r="292">
      <c r="A292" s="3">
        <f>IFERROR(__xludf.DUMMYFUNCTION("""COMPUTED_VALUE"""),42617.99861111111)</f>
        <v>42617.99861</v>
      </c>
      <c r="B292" s="4">
        <f>IFERROR(__xludf.DUMMYFUNCTION("""COMPUTED_VALUE"""),611.92)</f>
        <v>611.92</v>
      </c>
    </row>
    <row r="293">
      <c r="A293" s="3">
        <f>IFERROR(__xludf.DUMMYFUNCTION("""COMPUTED_VALUE"""),42618.99861111111)</f>
        <v>42618.99861</v>
      </c>
      <c r="B293" s="4">
        <f>IFERROR(__xludf.DUMMYFUNCTION("""COMPUTED_VALUE"""),605.69)</f>
        <v>605.69</v>
      </c>
    </row>
    <row r="294">
      <c r="A294" s="3">
        <f>IFERROR(__xludf.DUMMYFUNCTION("""COMPUTED_VALUE"""),42619.99861111111)</f>
        <v>42619.99861</v>
      </c>
      <c r="B294" s="4">
        <f>IFERROR(__xludf.DUMMYFUNCTION("""COMPUTED_VALUE"""),612.99)</f>
        <v>612.99</v>
      </c>
    </row>
    <row r="295">
      <c r="A295" s="3">
        <f>IFERROR(__xludf.DUMMYFUNCTION("""COMPUTED_VALUE"""),42620.99861111111)</f>
        <v>42620.99861</v>
      </c>
      <c r="B295" s="4">
        <f>IFERROR(__xludf.DUMMYFUNCTION("""COMPUTED_VALUE"""),615.21)</f>
        <v>615.21</v>
      </c>
    </row>
    <row r="296">
      <c r="A296" s="3">
        <f>IFERROR(__xludf.DUMMYFUNCTION("""COMPUTED_VALUE"""),42621.99861111111)</f>
        <v>42621.99861</v>
      </c>
      <c r="B296" s="4">
        <f>IFERROR(__xludf.DUMMYFUNCTION("""COMPUTED_VALUE"""),627.97)</f>
        <v>627.97</v>
      </c>
    </row>
    <row r="297">
      <c r="A297" s="3">
        <f>IFERROR(__xludf.DUMMYFUNCTION("""COMPUTED_VALUE"""),42622.99861111111)</f>
        <v>42622.99861</v>
      </c>
      <c r="B297" s="4">
        <f>IFERROR(__xludf.DUMMYFUNCTION("""COMPUTED_VALUE"""),622.07)</f>
        <v>622.07</v>
      </c>
    </row>
    <row r="298">
      <c r="A298" s="3">
        <f>IFERROR(__xludf.DUMMYFUNCTION("""COMPUTED_VALUE"""),42623.99861111111)</f>
        <v>42623.99861</v>
      </c>
      <c r="B298" s="4">
        <f>IFERROR(__xludf.DUMMYFUNCTION("""COMPUTED_VALUE"""),623.74)</f>
        <v>623.74</v>
      </c>
    </row>
    <row r="299">
      <c r="A299" s="3">
        <f>IFERROR(__xludf.DUMMYFUNCTION("""COMPUTED_VALUE"""),42624.99861111111)</f>
        <v>42624.99861</v>
      </c>
      <c r="B299" s="4">
        <f>IFERROR(__xludf.DUMMYFUNCTION("""COMPUTED_VALUE"""),607.94)</f>
        <v>607.94</v>
      </c>
    </row>
    <row r="300">
      <c r="A300" s="3">
        <f>IFERROR(__xludf.DUMMYFUNCTION("""COMPUTED_VALUE"""),42625.99861111111)</f>
        <v>42625.99861</v>
      </c>
      <c r="B300" s="4">
        <f>IFERROR(__xludf.DUMMYFUNCTION("""COMPUTED_VALUE"""),606.74)</f>
        <v>606.74</v>
      </c>
    </row>
    <row r="301">
      <c r="A301" s="3">
        <f>IFERROR(__xludf.DUMMYFUNCTION("""COMPUTED_VALUE"""),42626.99861111111)</f>
        <v>42626.99861</v>
      </c>
      <c r="B301" s="4">
        <f>IFERROR(__xludf.DUMMYFUNCTION("""COMPUTED_VALUE"""),608.63)</f>
        <v>608.63</v>
      </c>
    </row>
    <row r="302">
      <c r="A302" s="3">
        <f>IFERROR(__xludf.DUMMYFUNCTION("""COMPUTED_VALUE"""),42627.99861111111)</f>
        <v>42627.99861</v>
      </c>
      <c r="B302" s="4">
        <f>IFERROR(__xludf.DUMMYFUNCTION("""COMPUTED_VALUE"""),608.43)</f>
        <v>608.43</v>
      </c>
    </row>
    <row r="303">
      <c r="A303" s="3">
        <f>IFERROR(__xludf.DUMMYFUNCTION("""COMPUTED_VALUE"""),42628.99861111111)</f>
        <v>42628.99861</v>
      </c>
      <c r="B303" s="4">
        <f>IFERROR(__xludf.DUMMYFUNCTION("""COMPUTED_VALUE"""),605.44)</f>
        <v>605.44</v>
      </c>
    </row>
    <row r="304">
      <c r="A304" s="3">
        <f>IFERROR(__xludf.DUMMYFUNCTION("""COMPUTED_VALUE"""),42629.99861111111)</f>
        <v>42629.99861</v>
      </c>
      <c r="B304" s="4">
        <f>IFERROR(__xludf.DUMMYFUNCTION("""COMPUTED_VALUE"""),607.93)</f>
        <v>607.93</v>
      </c>
    </row>
    <row r="305">
      <c r="A305" s="3">
        <f>IFERROR(__xludf.DUMMYFUNCTION("""COMPUTED_VALUE"""),42630.99861111111)</f>
        <v>42630.99861</v>
      </c>
      <c r="B305" s="4">
        <f>IFERROR(__xludf.DUMMYFUNCTION("""COMPUTED_VALUE"""),607.92)</f>
        <v>607.92</v>
      </c>
    </row>
    <row r="306">
      <c r="A306" s="3">
        <f>IFERROR(__xludf.DUMMYFUNCTION("""COMPUTED_VALUE"""),42631.99861111111)</f>
        <v>42631.99861</v>
      </c>
      <c r="B306" s="4">
        <f>IFERROR(__xludf.DUMMYFUNCTION("""COMPUTED_VALUE"""),611.4)</f>
        <v>611.4</v>
      </c>
    </row>
    <row r="307">
      <c r="A307" s="3">
        <f>IFERROR(__xludf.DUMMYFUNCTION("""COMPUTED_VALUE"""),42632.99861111111)</f>
        <v>42632.99861</v>
      </c>
      <c r="B307" s="4">
        <f>IFERROR(__xludf.DUMMYFUNCTION("""COMPUTED_VALUE"""),608.6)</f>
        <v>608.6</v>
      </c>
    </row>
    <row r="308">
      <c r="A308" s="3">
        <f>IFERROR(__xludf.DUMMYFUNCTION("""COMPUTED_VALUE"""),42633.99861111111)</f>
        <v>42633.99861</v>
      </c>
      <c r="B308" s="4">
        <f>IFERROR(__xludf.DUMMYFUNCTION("""COMPUTED_VALUE"""),605.6)</f>
        <v>605.6</v>
      </c>
    </row>
    <row r="309">
      <c r="A309" s="3">
        <f>IFERROR(__xludf.DUMMYFUNCTION("""COMPUTED_VALUE"""),42634.99861111111)</f>
        <v>42634.99861</v>
      </c>
      <c r="B309" s="4">
        <f>IFERROR(__xludf.DUMMYFUNCTION("""COMPUTED_VALUE"""),597.0)</f>
        <v>597</v>
      </c>
    </row>
    <row r="310">
      <c r="A310" s="3">
        <f>IFERROR(__xludf.DUMMYFUNCTION("""COMPUTED_VALUE"""),42635.99861111111)</f>
        <v>42635.99861</v>
      </c>
      <c r="B310" s="4">
        <f>IFERROR(__xludf.DUMMYFUNCTION("""COMPUTED_VALUE"""),596.21)</f>
        <v>596.21</v>
      </c>
    </row>
    <row r="311">
      <c r="A311" s="3">
        <f>IFERROR(__xludf.DUMMYFUNCTION("""COMPUTED_VALUE"""),42636.99861111111)</f>
        <v>42636.99861</v>
      </c>
      <c r="B311" s="4">
        <f>IFERROR(__xludf.DUMMYFUNCTION("""COMPUTED_VALUE"""),602.96)</f>
        <v>602.96</v>
      </c>
    </row>
    <row r="312">
      <c r="A312" s="3">
        <f>IFERROR(__xludf.DUMMYFUNCTION("""COMPUTED_VALUE"""),42637.99861111111)</f>
        <v>42637.99861</v>
      </c>
      <c r="B312" s="4">
        <f>IFERROR(__xludf.DUMMYFUNCTION("""COMPUTED_VALUE"""),603.68)</f>
        <v>603.68</v>
      </c>
    </row>
    <row r="313">
      <c r="A313" s="3">
        <f>IFERROR(__xludf.DUMMYFUNCTION("""COMPUTED_VALUE"""),42638.99861111111)</f>
        <v>42638.99861</v>
      </c>
      <c r="B313" s="4">
        <f>IFERROR(__xludf.DUMMYFUNCTION("""COMPUTED_VALUE"""),601.67)</f>
        <v>601.67</v>
      </c>
    </row>
    <row r="314">
      <c r="A314" s="3">
        <f>IFERROR(__xludf.DUMMYFUNCTION("""COMPUTED_VALUE"""),42639.99861111111)</f>
        <v>42639.99861</v>
      </c>
      <c r="B314" s="4">
        <f>IFERROR(__xludf.DUMMYFUNCTION("""COMPUTED_VALUE"""),607.08)</f>
        <v>607.08</v>
      </c>
    </row>
    <row r="315">
      <c r="A315" s="3">
        <f>IFERROR(__xludf.DUMMYFUNCTION("""COMPUTED_VALUE"""),42640.99861111111)</f>
        <v>42640.99861</v>
      </c>
      <c r="B315" s="4">
        <f>IFERROR(__xludf.DUMMYFUNCTION("""COMPUTED_VALUE"""),605.71)</f>
        <v>605.71</v>
      </c>
    </row>
    <row r="316">
      <c r="A316" s="3">
        <f>IFERROR(__xludf.DUMMYFUNCTION("""COMPUTED_VALUE"""),42641.99861111111)</f>
        <v>42641.99861</v>
      </c>
      <c r="B316" s="4">
        <f>IFERROR(__xludf.DUMMYFUNCTION("""COMPUTED_VALUE"""),605.04)</f>
        <v>605.04</v>
      </c>
    </row>
    <row r="317">
      <c r="A317" s="3">
        <f>IFERROR(__xludf.DUMMYFUNCTION("""COMPUTED_VALUE"""),42642.99861111111)</f>
        <v>42642.99861</v>
      </c>
      <c r="B317" s="4">
        <f>IFERROR(__xludf.DUMMYFUNCTION("""COMPUTED_VALUE"""),605.99)</f>
        <v>605.99</v>
      </c>
    </row>
    <row r="318">
      <c r="A318" s="3">
        <f>IFERROR(__xludf.DUMMYFUNCTION("""COMPUTED_VALUE"""),42643.99861111111)</f>
        <v>42643.99861</v>
      </c>
      <c r="B318" s="4">
        <f>IFERROR(__xludf.DUMMYFUNCTION("""COMPUTED_VALUE"""),608.99)</f>
        <v>608.99</v>
      </c>
    </row>
    <row r="319">
      <c r="A319" s="3">
        <f>IFERROR(__xludf.DUMMYFUNCTION("""COMPUTED_VALUE"""),42644.99861111111)</f>
        <v>42644.99861</v>
      </c>
      <c r="B319" s="4">
        <f>IFERROR(__xludf.DUMMYFUNCTION("""COMPUTED_VALUE"""),615.65)</f>
        <v>615.65</v>
      </c>
    </row>
    <row r="320">
      <c r="A320" s="3">
        <f>IFERROR(__xludf.DUMMYFUNCTION("""COMPUTED_VALUE"""),42645.99861111111)</f>
        <v>42645.99861</v>
      </c>
      <c r="B320" s="4">
        <f>IFERROR(__xludf.DUMMYFUNCTION("""COMPUTED_VALUE"""),612.4)</f>
        <v>612.4</v>
      </c>
    </row>
    <row r="321">
      <c r="A321" s="3">
        <f>IFERROR(__xludf.DUMMYFUNCTION("""COMPUTED_VALUE"""),42646.99861111111)</f>
        <v>42646.99861</v>
      </c>
      <c r="B321" s="4">
        <f>IFERROR(__xludf.DUMMYFUNCTION("""COMPUTED_VALUE"""),612.99)</f>
        <v>612.99</v>
      </c>
    </row>
    <row r="322">
      <c r="A322" s="3">
        <f>IFERROR(__xludf.DUMMYFUNCTION("""COMPUTED_VALUE"""),42647.99861111111)</f>
        <v>42647.99861</v>
      </c>
      <c r="B322" s="4">
        <f>IFERROR(__xludf.DUMMYFUNCTION("""COMPUTED_VALUE"""),610.34)</f>
        <v>610.34</v>
      </c>
    </row>
    <row r="323">
      <c r="A323" s="3">
        <f>IFERROR(__xludf.DUMMYFUNCTION("""COMPUTED_VALUE"""),42648.99861111111)</f>
        <v>42648.99861</v>
      </c>
      <c r="B323" s="4">
        <f>IFERROR(__xludf.DUMMYFUNCTION("""COMPUTED_VALUE"""),613.16)</f>
        <v>613.16</v>
      </c>
    </row>
    <row r="324">
      <c r="A324" s="3">
        <f>IFERROR(__xludf.DUMMYFUNCTION("""COMPUTED_VALUE"""),42649.99861111111)</f>
        <v>42649.99861</v>
      </c>
      <c r="B324" s="4">
        <f>IFERROR(__xludf.DUMMYFUNCTION("""COMPUTED_VALUE"""),611.88)</f>
        <v>611.88</v>
      </c>
    </row>
    <row r="325">
      <c r="A325" s="3">
        <f>IFERROR(__xludf.DUMMYFUNCTION("""COMPUTED_VALUE"""),42650.99861111111)</f>
        <v>42650.99861</v>
      </c>
      <c r="B325" s="4">
        <f>IFERROR(__xludf.DUMMYFUNCTION("""COMPUTED_VALUE"""),617.98)</f>
        <v>617.98</v>
      </c>
    </row>
    <row r="326">
      <c r="A326" s="3">
        <f>IFERROR(__xludf.DUMMYFUNCTION("""COMPUTED_VALUE"""),42651.99861111111)</f>
        <v>42651.99861</v>
      </c>
      <c r="B326" s="4">
        <f>IFERROR(__xludf.DUMMYFUNCTION("""COMPUTED_VALUE"""),619.5)</f>
        <v>619.5</v>
      </c>
    </row>
    <row r="327">
      <c r="A327" s="3">
        <f>IFERROR(__xludf.DUMMYFUNCTION("""COMPUTED_VALUE"""),42652.99861111111)</f>
        <v>42652.99861</v>
      </c>
      <c r="B327" s="4">
        <f>IFERROR(__xludf.DUMMYFUNCTION("""COMPUTED_VALUE"""),617.42)</f>
        <v>617.42</v>
      </c>
    </row>
    <row r="328">
      <c r="A328" s="3">
        <f>IFERROR(__xludf.DUMMYFUNCTION("""COMPUTED_VALUE"""),42653.99861111111)</f>
        <v>42653.99861</v>
      </c>
      <c r="B328" s="4">
        <f>IFERROR(__xludf.DUMMYFUNCTION("""COMPUTED_VALUE"""),618.72)</f>
        <v>618.72</v>
      </c>
    </row>
    <row r="329">
      <c r="A329" s="3">
        <f>IFERROR(__xludf.DUMMYFUNCTION("""COMPUTED_VALUE"""),42654.99861111111)</f>
        <v>42654.99861</v>
      </c>
      <c r="B329" s="4">
        <f>IFERROR(__xludf.DUMMYFUNCTION("""COMPUTED_VALUE"""),642.12)</f>
        <v>642.12</v>
      </c>
    </row>
    <row r="330">
      <c r="A330" s="3">
        <f>IFERROR(__xludf.DUMMYFUNCTION("""COMPUTED_VALUE"""),42655.99861111111)</f>
        <v>42655.99861</v>
      </c>
      <c r="B330" s="4">
        <f>IFERROR(__xludf.DUMMYFUNCTION("""COMPUTED_VALUE"""),635.79)</f>
        <v>635.79</v>
      </c>
    </row>
    <row r="331">
      <c r="A331" s="3">
        <f>IFERROR(__xludf.DUMMYFUNCTION("""COMPUTED_VALUE"""),42656.99861111111)</f>
        <v>42656.99861</v>
      </c>
      <c r="B331" s="4">
        <f>IFERROR(__xludf.DUMMYFUNCTION("""COMPUTED_VALUE"""),635.66)</f>
        <v>635.66</v>
      </c>
    </row>
    <row r="332">
      <c r="A332" s="3">
        <f>IFERROR(__xludf.DUMMYFUNCTION("""COMPUTED_VALUE"""),42657.99861111111)</f>
        <v>42657.99861</v>
      </c>
      <c r="B332" s="4">
        <f>IFERROR(__xludf.DUMMYFUNCTION("""COMPUTED_VALUE"""),638.03)</f>
        <v>638.03</v>
      </c>
    </row>
    <row r="333">
      <c r="A333" s="3">
        <f>IFERROR(__xludf.DUMMYFUNCTION("""COMPUTED_VALUE"""),42658.99861111111)</f>
        <v>42658.99861</v>
      </c>
      <c r="B333" s="4">
        <f>IFERROR(__xludf.DUMMYFUNCTION("""COMPUTED_VALUE"""),638.16)</f>
        <v>638.16</v>
      </c>
    </row>
    <row r="334">
      <c r="A334" s="3">
        <f>IFERROR(__xludf.DUMMYFUNCTION("""COMPUTED_VALUE"""),42659.99861111111)</f>
        <v>42659.99861</v>
      </c>
      <c r="B334" s="4">
        <f>IFERROR(__xludf.DUMMYFUNCTION("""COMPUTED_VALUE"""),641.92)</f>
        <v>641.92</v>
      </c>
    </row>
    <row r="335">
      <c r="A335" s="3">
        <f>IFERROR(__xludf.DUMMYFUNCTION("""COMPUTED_VALUE"""),42660.99861111111)</f>
        <v>42660.99861</v>
      </c>
      <c r="B335" s="4">
        <f>IFERROR(__xludf.DUMMYFUNCTION("""COMPUTED_VALUE"""),639.56)</f>
        <v>639.56</v>
      </c>
    </row>
    <row r="336">
      <c r="A336" s="3">
        <f>IFERROR(__xludf.DUMMYFUNCTION("""COMPUTED_VALUE"""),42661.99861111111)</f>
        <v>42661.99861</v>
      </c>
      <c r="B336" s="4">
        <f>IFERROR(__xludf.DUMMYFUNCTION("""COMPUTED_VALUE"""),635.11)</f>
        <v>635.11</v>
      </c>
    </row>
    <row r="337">
      <c r="A337" s="3">
        <f>IFERROR(__xludf.DUMMYFUNCTION("""COMPUTED_VALUE"""),42662.99861111111)</f>
        <v>42662.99861</v>
      </c>
      <c r="B337" s="4">
        <f>IFERROR(__xludf.DUMMYFUNCTION("""COMPUTED_VALUE"""),629.79)</f>
        <v>629.79</v>
      </c>
    </row>
    <row r="338">
      <c r="A338" s="3">
        <f>IFERROR(__xludf.DUMMYFUNCTION("""COMPUTED_VALUE"""),42663.99861111111)</f>
        <v>42663.99861</v>
      </c>
      <c r="B338" s="4">
        <f>IFERROR(__xludf.DUMMYFUNCTION("""COMPUTED_VALUE"""),628.05)</f>
        <v>628.05</v>
      </c>
    </row>
    <row r="339">
      <c r="A339" s="3">
        <f>IFERROR(__xludf.DUMMYFUNCTION("""COMPUTED_VALUE"""),42664.99861111111)</f>
        <v>42664.99861</v>
      </c>
      <c r="B339" s="4">
        <f>IFERROR(__xludf.DUMMYFUNCTION("""COMPUTED_VALUE"""),630.83)</f>
        <v>630.83</v>
      </c>
    </row>
    <row r="340">
      <c r="A340" s="3">
        <f>IFERROR(__xludf.DUMMYFUNCTION("""COMPUTED_VALUE"""),42665.99861111111)</f>
        <v>42665.99861</v>
      </c>
      <c r="B340" s="4">
        <f>IFERROR(__xludf.DUMMYFUNCTION("""COMPUTED_VALUE"""),652.75)</f>
        <v>652.75</v>
      </c>
    </row>
    <row r="341">
      <c r="A341" s="3">
        <f>IFERROR(__xludf.DUMMYFUNCTION("""COMPUTED_VALUE"""),42666.99861111111)</f>
        <v>42666.99861</v>
      </c>
      <c r="B341" s="4">
        <f>IFERROR(__xludf.DUMMYFUNCTION("""COMPUTED_VALUE"""),651.04)</f>
        <v>651.04</v>
      </c>
    </row>
    <row r="342">
      <c r="A342" s="3">
        <f>IFERROR(__xludf.DUMMYFUNCTION("""COMPUTED_VALUE"""),42667.99861111111)</f>
        <v>42667.99861</v>
      </c>
      <c r="B342" s="4">
        <f>IFERROR(__xludf.DUMMYFUNCTION("""COMPUTED_VALUE"""),649.98)</f>
        <v>649.98</v>
      </c>
    </row>
    <row r="343">
      <c r="A343" s="3">
        <f>IFERROR(__xludf.DUMMYFUNCTION("""COMPUTED_VALUE"""),42668.99861111111)</f>
        <v>42668.99861</v>
      </c>
      <c r="B343" s="4">
        <f>IFERROR(__xludf.DUMMYFUNCTION("""COMPUTED_VALUE"""),654.3)</f>
        <v>654.3</v>
      </c>
    </row>
    <row r="344">
      <c r="A344" s="3">
        <f>IFERROR(__xludf.DUMMYFUNCTION("""COMPUTED_VALUE"""),42669.99861111111)</f>
        <v>42669.99861</v>
      </c>
      <c r="B344" s="4">
        <f>IFERROR(__xludf.DUMMYFUNCTION("""COMPUTED_VALUE"""),674.0)</f>
        <v>674</v>
      </c>
    </row>
    <row r="345">
      <c r="A345" s="3">
        <f>IFERROR(__xludf.DUMMYFUNCTION("""COMPUTED_VALUE"""),42670.99861111111)</f>
        <v>42670.99861</v>
      </c>
      <c r="B345" s="4">
        <f>IFERROR(__xludf.DUMMYFUNCTION("""COMPUTED_VALUE"""),691.21)</f>
        <v>691.21</v>
      </c>
    </row>
    <row r="346">
      <c r="A346" s="3">
        <f>IFERROR(__xludf.DUMMYFUNCTION("""COMPUTED_VALUE"""),42671.99861111111)</f>
        <v>42671.99861</v>
      </c>
      <c r="B346" s="4">
        <f>IFERROR(__xludf.DUMMYFUNCTION("""COMPUTED_VALUE"""),689.95)</f>
        <v>689.95</v>
      </c>
    </row>
    <row r="347">
      <c r="A347" s="3">
        <f>IFERROR(__xludf.DUMMYFUNCTION("""COMPUTED_VALUE"""),42672.99861111111)</f>
        <v>42672.99861</v>
      </c>
      <c r="B347" s="4">
        <f>IFERROR(__xludf.DUMMYFUNCTION("""COMPUTED_VALUE"""),714.28)</f>
        <v>714.28</v>
      </c>
    </row>
    <row r="348">
      <c r="A348" s="3">
        <f>IFERROR(__xludf.DUMMYFUNCTION("""COMPUTED_VALUE"""),42673.99861111111)</f>
        <v>42673.99861</v>
      </c>
      <c r="B348" s="4">
        <f>IFERROR(__xludf.DUMMYFUNCTION("""COMPUTED_VALUE"""),697.41)</f>
        <v>697.41</v>
      </c>
    </row>
    <row r="349">
      <c r="A349" s="3">
        <f>IFERROR(__xludf.DUMMYFUNCTION("""COMPUTED_VALUE"""),42674.99861111111)</f>
        <v>42674.99861</v>
      </c>
      <c r="B349" s="4">
        <f>IFERROR(__xludf.DUMMYFUNCTION("""COMPUTED_VALUE"""),696.9)</f>
        <v>696.9</v>
      </c>
    </row>
    <row r="350">
      <c r="A350" s="3">
        <f>IFERROR(__xludf.DUMMYFUNCTION("""COMPUTED_VALUE"""),42675.99861111111)</f>
        <v>42675.99861</v>
      </c>
      <c r="B350" s="4">
        <f>IFERROR(__xludf.DUMMYFUNCTION("""COMPUTED_VALUE"""),730.7)</f>
        <v>730.7</v>
      </c>
    </row>
    <row r="351">
      <c r="A351" s="3">
        <f>IFERROR(__xludf.DUMMYFUNCTION("""COMPUTED_VALUE"""),42676.99861111111)</f>
        <v>42676.99861</v>
      </c>
      <c r="B351" s="4">
        <f>IFERROR(__xludf.DUMMYFUNCTION("""COMPUTED_VALUE"""),744.6)</f>
        <v>744.6</v>
      </c>
    </row>
    <row r="352">
      <c r="A352" s="3">
        <f>IFERROR(__xludf.DUMMYFUNCTION("""COMPUTED_VALUE"""),42677.99861111111)</f>
        <v>42677.99861</v>
      </c>
      <c r="B352" s="4">
        <f>IFERROR(__xludf.DUMMYFUNCTION("""COMPUTED_VALUE"""),690.0)</f>
        <v>690</v>
      </c>
    </row>
    <row r="353">
      <c r="A353" s="3">
        <f>IFERROR(__xludf.DUMMYFUNCTION("""COMPUTED_VALUE"""),42678.99861111111)</f>
        <v>42678.99861</v>
      </c>
      <c r="B353" s="4">
        <f>IFERROR(__xludf.DUMMYFUNCTION("""COMPUTED_VALUE"""),706.32)</f>
        <v>706.32</v>
      </c>
    </row>
    <row r="354">
      <c r="A354" s="3">
        <f>IFERROR(__xludf.DUMMYFUNCTION("""COMPUTED_VALUE"""),42679.99861111111)</f>
        <v>42679.99861</v>
      </c>
      <c r="B354" s="4">
        <f>IFERROR(__xludf.DUMMYFUNCTION("""COMPUTED_VALUE"""),706.99)</f>
        <v>706.99</v>
      </c>
    </row>
    <row r="355">
      <c r="A355" s="3">
        <f>IFERROR(__xludf.DUMMYFUNCTION("""COMPUTED_VALUE"""),42680.99861111111)</f>
        <v>42680.99861</v>
      </c>
      <c r="B355" s="4">
        <f>IFERROR(__xludf.DUMMYFUNCTION("""COMPUTED_VALUE"""),717.02)</f>
        <v>717.02</v>
      </c>
    </row>
    <row r="356">
      <c r="A356" s="3">
        <f>IFERROR(__xludf.DUMMYFUNCTION("""COMPUTED_VALUE"""),42681.99861111111)</f>
        <v>42681.99861</v>
      </c>
      <c r="B356" s="4">
        <f>IFERROR(__xludf.DUMMYFUNCTION("""COMPUTED_VALUE"""),706.42)</f>
        <v>706.42</v>
      </c>
    </row>
    <row r="357">
      <c r="A357" s="3">
        <f>IFERROR(__xludf.DUMMYFUNCTION("""COMPUTED_VALUE"""),42682.99861111111)</f>
        <v>42682.99861</v>
      </c>
      <c r="B357" s="4">
        <f>IFERROR(__xludf.DUMMYFUNCTION("""COMPUTED_VALUE"""),711.15)</f>
        <v>711.15</v>
      </c>
    </row>
    <row r="358">
      <c r="A358" s="3">
        <f>IFERROR(__xludf.DUMMYFUNCTION("""COMPUTED_VALUE"""),42683.99861111111)</f>
        <v>42683.99861</v>
      </c>
      <c r="B358" s="4">
        <f>IFERROR(__xludf.DUMMYFUNCTION("""COMPUTED_VALUE"""),720.97)</f>
        <v>720.97</v>
      </c>
    </row>
    <row r="359">
      <c r="A359" s="3">
        <f>IFERROR(__xludf.DUMMYFUNCTION("""COMPUTED_VALUE"""),42684.99861111111)</f>
        <v>42684.99861</v>
      </c>
      <c r="B359" s="4">
        <f>IFERROR(__xludf.DUMMYFUNCTION("""COMPUTED_VALUE"""),712.91)</f>
        <v>712.91</v>
      </c>
    </row>
    <row r="360">
      <c r="A360" s="3">
        <f>IFERROR(__xludf.DUMMYFUNCTION("""COMPUTED_VALUE"""),42685.99861111111)</f>
        <v>42685.99861</v>
      </c>
      <c r="B360" s="4">
        <f>IFERROR(__xludf.DUMMYFUNCTION("""COMPUTED_VALUE"""),716.9)</f>
        <v>716.9</v>
      </c>
    </row>
    <row r="361">
      <c r="A361" s="3">
        <f>IFERROR(__xludf.DUMMYFUNCTION("""COMPUTED_VALUE"""),42686.99861111111)</f>
        <v>42686.99861</v>
      </c>
      <c r="B361" s="4">
        <f>IFERROR(__xludf.DUMMYFUNCTION("""COMPUTED_VALUE"""),704.53)</f>
        <v>704.53</v>
      </c>
    </row>
    <row r="362">
      <c r="A362" s="3">
        <f>IFERROR(__xludf.DUMMYFUNCTION("""COMPUTED_VALUE"""),42687.99861111111)</f>
        <v>42687.99861</v>
      </c>
      <c r="B362" s="4">
        <f>IFERROR(__xludf.DUMMYFUNCTION("""COMPUTED_VALUE"""),704.01)</f>
        <v>704.01</v>
      </c>
    </row>
    <row r="363">
      <c r="A363" s="3">
        <f>IFERROR(__xludf.DUMMYFUNCTION("""COMPUTED_VALUE"""),42688.99861111111)</f>
        <v>42688.99861</v>
      </c>
      <c r="B363" s="4">
        <f>IFERROR(__xludf.DUMMYFUNCTION("""COMPUTED_VALUE"""),708.32)</f>
        <v>708.32</v>
      </c>
    </row>
    <row r="364">
      <c r="A364" s="3">
        <f>IFERROR(__xludf.DUMMYFUNCTION("""COMPUTED_VALUE"""),42689.99861111111)</f>
        <v>42689.99861</v>
      </c>
      <c r="B364" s="4">
        <f>IFERROR(__xludf.DUMMYFUNCTION("""COMPUTED_VALUE"""),712.29)</f>
        <v>712.29</v>
      </c>
    </row>
    <row r="365">
      <c r="A365" s="3">
        <f>IFERROR(__xludf.DUMMYFUNCTION("""COMPUTED_VALUE"""),42690.99861111111)</f>
        <v>42690.99861</v>
      </c>
      <c r="B365" s="4">
        <f>IFERROR(__xludf.DUMMYFUNCTION("""COMPUTED_VALUE"""),739.85)</f>
        <v>739.85</v>
      </c>
    </row>
    <row r="366">
      <c r="A366" s="3">
        <f>IFERROR(__xludf.DUMMYFUNCTION("""COMPUTED_VALUE"""),42691.99861111111)</f>
        <v>42691.99861</v>
      </c>
      <c r="B366" s="4">
        <f>IFERROR(__xludf.DUMMYFUNCTION("""COMPUTED_VALUE"""),730.71)</f>
        <v>730.71</v>
      </c>
    </row>
    <row r="367">
      <c r="A367" s="3">
        <f>IFERROR(__xludf.DUMMYFUNCTION("""COMPUTED_VALUE"""),42692.99861111111)</f>
        <v>42692.99861</v>
      </c>
      <c r="B367" s="4">
        <f>IFERROR(__xludf.DUMMYFUNCTION("""COMPUTED_VALUE"""),748.54)</f>
        <v>748.54</v>
      </c>
    </row>
    <row r="368">
      <c r="A368" s="3">
        <f>IFERROR(__xludf.DUMMYFUNCTION("""COMPUTED_VALUE"""),42693.99861111111)</f>
        <v>42693.99861</v>
      </c>
      <c r="B368" s="4">
        <f>IFERROR(__xludf.DUMMYFUNCTION("""COMPUTED_VALUE"""),750.77)</f>
        <v>750.77</v>
      </c>
    </row>
    <row r="369">
      <c r="A369" s="3">
        <f>IFERROR(__xludf.DUMMYFUNCTION("""COMPUTED_VALUE"""),42694.99861111111)</f>
        <v>42694.99861</v>
      </c>
      <c r="B369" s="4">
        <f>IFERROR(__xludf.DUMMYFUNCTION("""COMPUTED_VALUE"""),731.99)</f>
        <v>731.99</v>
      </c>
    </row>
    <row r="370">
      <c r="A370" s="3">
        <f>IFERROR(__xludf.DUMMYFUNCTION("""COMPUTED_VALUE"""),42695.99861111111)</f>
        <v>42695.99861</v>
      </c>
      <c r="B370" s="4">
        <f>IFERROR(__xludf.DUMMYFUNCTION("""COMPUTED_VALUE"""),736.4)</f>
        <v>736.4</v>
      </c>
    </row>
    <row r="371">
      <c r="A371" s="3">
        <f>IFERROR(__xludf.DUMMYFUNCTION("""COMPUTED_VALUE"""),42696.99861111111)</f>
        <v>42696.99861</v>
      </c>
      <c r="B371" s="4">
        <f>IFERROR(__xludf.DUMMYFUNCTION("""COMPUTED_VALUE"""),746.66)</f>
        <v>746.66</v>
      </c>
    </row>
    <row r="372">
      <c r="A372" s="3">
        <f>IFERROR(__xludf.DUMMYFUNCTION("""COMPUTED_VALUE"""),42697.99861111111)</f>
        <v>42697.99861</v>
      </c>
      <c r="B372" s="4">
        <f>IFERROR(__xludf.DUMMYFUNCTION("""COMPUTED_VALUE"""),741.52)</f>
        <v>741.52</v>
      </c>
    </row>
    <row r="373">
      <c r="A373" s="3">
        <f>IFERROR(__xludf.DUMMYFUNCTION("""COMPUTED_VALUE"""),42698.99861111111)</f>
        <v>42698.99861</v>
      </c>
      <c r="B373" s="4">
        <f>IFERROR(__xludf.DUMMYFUNCTION("""COMPUTED_VALUE"""),737.99)</f>
        <v>737.99</v>
      </c>
    </row>
    <row r="374">
      <c r="A374" s="3">
        <f>IFERROR(__xludf.DUMMYFUNCTION("""COMPUTED_VALUE"""),42699.99861111111)</f>
        <v>42699.99861</v>
      </c>
      <c r="B374" s="4">
        <f>IFERROR(__xludf.DUMMYFUNCTION("""COMPUTED_VALUE"""),739.74)</f>
        <v>739.74</v>
      </c>
    </row>
    <row r="375">
      <c r="A375" s="3">
        <f>IFERROR(__xludf.DUMMYFUNCTION("""COMPUTED_VALUE"""),42700.99861111111)</f>
        <v>42700.99861</v>
      </c>
      <c r="B375" s="4">
        <f>IFERROR(__xludf.DUMMYFUNCTION("""COMPUTED_VALUE"""),735.7)</f>
        <v>735.7</v>
      </c>
    </row>
    <row r="376">
      <c r="A376" s="3">
        <f>IFERROR(__xludf.DUMMYFUNCTION("""COMPUTED_VALUE"""),42701.99861111111)</f>
        <v>42701.99861</v>
      </c>
      <c r="B376" s="4">
        <f>IFERROR(__xludf.DUMMYFUNCTION("""COMPUTED_VALUE"""),729.24)</f>
        <v>729.24</v>
      </c>
    </row>
    <row r="377">
      <c r="A377" s="3">
        <f>IFERROR(__xludf.DUMMYFUNCTION("""COMPUTED_VALUE"""),42702.99861111111)</f>
        <v>42702.99861</v>
      </c>
      <c r="B377" s="4">
        <f>IFERROR(__xludf.DUMMYFUNCTION("""COMPUTED_VALUE"""),729.77)</f>
        <v>729.77</v>
      </c>
    </row>
    <row r="378">
      <c r="A378" s="3">
        <f>IFERROR(__xludf.DUMMYFUNCTION("""COMPUTED_VALUE"""),42703.99861111111)</f>
        <v>42703.99861</v>
      </c>
      <c r="B378" s="4">
        <f>IFERROR(__xludf.DUMMYFUNCTION("""COMPUTED_VALUE"""),732.37)</f>
        <v>732.37</v>
      </c>
    </row>
    <row r="379">
      <c r="A379" s="3">
        <f>IFERROR(__xludf.DUMMYFUNCTION("""COMPUTED_VALUE"""),42704.99861111111)</f>
        <v>42704.99861</v>
      </c>
      <c r="B379" s="4">
        <f>IFERROR(__xludf.DUMMYFUNCTION("""COMPUTED_VALUE"""),742.69)</f>
        <v>742.69</v>
      </c>
    </row>
    <row r="380">
      <c r="A380" s="3">
        <f>IFERROR(__xludf.DUMMYFUNCTION("""COMPUTED_VALUE"""),42705.99861111111)</f>
        <v>42705.99861</v>
      </c>
      <c r="B380" s="4">
        <f>IFERROR(__xludf.DUMMYFUNCTION("""COMPUTED_VALUE"""),754.0)</f>
        <v>754</v>
      </c>
    </row>
    <row r="381">
      <c r="A381" s="3">
        <f>IFERROR(__xludf.DUMMYFUNCTION("""COMPUTED_VALUE"""),42706.99861111111)</f>
        <v>42706.99861</v>
      </c>
      <c r="B381" s="4">
        <f>IFERROR(__xludf.DUMMYFUNCTION("""COMPUTED_VALUE"""),769.25)</f>
        <v>769.25</v>
      </c>
    </row>
    <row r="382">
      <c r="A382" s="3">
        <f>IFERROR(__xludf.DUMMYFUNCTION("""COMPUTED_VALUE"""),42707.99861111111)</f>
        <v>42707.99861</v>
      </c>
      <c r="B382" s="4">
        <f>IFERROR(__xludf.DUMMYFUNCTION("""COMPUTED_VALUE"""),766.98)</f>
        <v>766.98</v>
      </c>
    </row>
    <row r="383">
      <c r="A383" s="3">
        <f>IFERROR(__xludf.DUMMYFUNCTION("""COMPUTED_VALUE"""),42708.99861111111)</f>
        <v>42708.99861</v>
      </c>
      <c r="B383" s="4">
        <f>IFERROR(__xludf.DUMMYFUNCTION("""COMPUTED_VALUE"""),767.99)</f>
        <v>767.99</v>
      </c>
    </row>
    <row r="384">
      <c r="A384" s="3">
        <f>IFERROR(__xludf.DUMMYFUNCTION("""COMPUTED_VALUE"""),42709.99861111111)</f>
        <v>42709.99861</v>
      </c>
      <c r="B384" s="4">
        <f>IFERROR(__xludf.DUMMYFUNCTION("""COMPUTED_VALUE"""),752.0)</f>
        <v>752</v>
      </c>
    </row>
    <row r="385">
      <c r="A385" s="3">
        <f>IFERROR(__xludf.DUMMYFUNCTION("""COMPUTED_VALUE"""),42710.99861111111)</f>
        <v>42710.99861</v>
      </c>
      <c r="B385" s="4">
        <f>IFERROR(__xludf.DUMMYFUNCTION("""COMPUTED_VALUE"""),759.8)</f>
        <v>759.8</v>
      </c>
    </row>
    <row r="386">
      <c r="A386" s="3">
        <f>IFERROR(__xludf.DUMMYFUNCTION("""COMPUTED_VALUE"""),42711.99861111111)</f>
        <v>42711.99861</v>
      </c>
      <c r="B386" s="4">
        <f>IFERROR(__xludf.DUMMYFUNCTION("""COMPUTED_VALUE"""),764.34)</f>
        <v>764.34</v>
      </c>
    </row>
    <row r="387">
      <c r="A387" s="3">
        <f>IFERROR(__xludf.DUMMYFUNCTION("""COMPUTED_VALUE"""),42712.99861111111)</f>
        <v>42712.99861</v>
      </c>
      <c r="B387" s="4">
        <f>IFERROR(__xludf.DUMMYFUNCTION("""COMPUTED_VALUE"""),767.89)</f>
        <v>767.89</v>
      </c>
    </row>
    <row r="388">
      <c r="A388" s="3">
        <f>IFERROR(__xludf.DUMMYFUNCTION("""COMPUTED_VALUE"""),42713.99861111111)</f>
        <v>42713.99861</v>
      </c>
      <c r="B388" s="4">
        <f>IFERROR(__xludf.DUMMYFUNCTION("""COMPUTED_VALUE"""),773.22)</f>
        <v>773.22</v>
      </c>
    </row>
    <row r="389">
      <c r="A389" s="3">
        <f>IFERROR(__xludf.DUMMYFUNCTION("""COMPUTED_VALUE"""),42714.99861111111)</f>
        <v>42714.99861</v>
      </c>
      <c r="B389" s="4">
        <f>IFERROR(__xludf.DUMMYFUNCTION("""COMPUTED_VALUE"""),775.87)</f>
        <v>775.87</v>
      </c>
    </row>
    <row r="390">
      <c r="A390" s="3">
        <f>IFERROR(__xludf.DUMMYFUNCTION("""COMPUTED_VALUE"""),42715.99861111111)</f>
        <v>42715.99861</v>
      </c>
      <c r="B390" s="4">
        <f>IFERROR(__xludf.DUMMYFUNCTION("""COMPUTED_VALUE"""),771.05)</f>
        <v>771.05</v>
      </c>
    </row>
    <row r="391">
      <c r="A391" s="3">
        <f>IFERROR(__xludf.DUMMYFUNCTION("""COMPUTED_VALUE"""),42716.99861111111)</f>
        <v>42716.99861</v>
      </c>
      <c r="B391" s="4">
        <f>IFERROR(__xludf.DUMMYFUNCTION("""COMPUTED_VALUE"""),778.94)</f>
        <v>778.94</v>
      </c>
    </row>
    <row r="392">
      <c r="A392" s="3">
        <f>IFERROR(__xludf.DUMMYFUNCTION("""COMPUTED_VALUE"""),42717.99861111111)</f>
        <v>42717.99861</v>
      </c>
      <c r="B392" s="4">
        <f>IFERROR(__xludf.DUMMYFUNCTION("""COMPUTED_VALUE"""),776.18)</f>
        <v>776.18</v>
      </c>
    </row>
    <row r="393">
      <c r="A393" s="3">
        <f>IFERROR(__xludf.DUMMYFUNCTION("""COMPUTED_VALUE"""),42718.99861111111)</f>
        <v>42718.99861</v>
      </c>
      <c r="B393" s="4">
        <f>IFERROR(__xludf.DUMMYFUNCTION("""COMPUTED_VALUE"""),777.66)</f>
        <v>777.66</v>
      </c>
    </row>
    <row r="394">
      <c r="A394" s="3">
        <f>IFERROR(__xludf.DUMMYFUNCTION("""COMPUTED_VALUE"""),42719.99861111111)</f>
        <v>42719.99861</v>
      </c>
      <c r="B394" s="4">
        <f>IFERROR(__xludf.DUMMYFUNCTION("""COMPUTED_VALUE"""),776.16)</f>
        <v>776.16</v>
      </c>
    </row>
    <row r="395">
      <c r="A395" s="3">
        <f>IFERROR(__xludf.DUMMYFUNCTION("""COMPUTED_VALUE"""),42720.99861111111)</f>
        <v>42720.99861</v>
      </c>
      <c r="B395" s="4">
        <f>IFERROR(__xludf.DUMMYFUNCTION("""COMPUTED_VALUE"""),780.98)</f>
        <v>780.98</v>
      </c>
    </row>
    <row r="396">
      <c r="A396" s="3">
        <f>IFERROR(__xludf.DUMMYFUNCTION("""COMPUTED_VALUE"""),42721.99861111111)</f>
        <v>42721.99861</v>
      </c>
      <c r="B396" s="4">
        <f>IFERROR(__xludf.DUMMYFUNCTION("""COMPUTED_VALUE"""),788.57)</f>
        <v>788.57</v>
      </c>
    </row>
    <row r="397">
      <c r="A397" s="3">
        <f>IFERROR(__xludf.DUMMYFUNCTION("""COMPUTED_VALUE"""),42722.99861111111)</f>
        <v>42722.99861</v>
      </c>
      <c r="B397" s="4">
        <f>IFERROR(__xludf.DUMMYFUNCTION("""COMPUTED_VALUE"""),790.72)</f>
        <v>790.72</v>
      </c>
    </row>
    <row r="398">
      <c r="A398" s="3">
        <f>IFERROR(__xludf.DUMMYFUNCTION("""COMPUTED_VALUE"""),42723.99861111111)</f>
        <v>42723.99861</v>
      </c>
      <c r="B398" s="4">
        <f>IFERROR(__xludf.DUMMYFUNCTION("""COMPUTED_VALUE"""),790.81)</f>
        <v>790.81</v>
      </c>
    </row>
    <row r="399">
      <c r="A399" s="3">
        <f>IFERROR(__xludf.DUMMYFUNCTION("""COMPUTED_VALUE"""),42724.99861111111)</f>
        <v>42724.99861</v>
      </c>
      <c r="B399" s="4">
        <f>IFERROR(__xludf.DUMMYFUNCTION("""COMPUTED_VALUE"""),798.99)</f>
        <v>798.99</v>
      </c>
    </row>
    <row r="400">
      <c r="A400" s="3">
        <f>IFERROR(__xludf.DUMMYFUNCTION("""COMPUTED_VALUE"""),42725.99861111111)</f>
        <v>42725.99861</v>
      </c>
      <c r="B400" s="4">
        <f>IFERROR(__xludf.DUMMYFUNCTION("""COMPUTED_VALUE"""),834.5)</f>
        <v>834.5</v>
      </c>
    </row>
    <row r="401">
      <c r="A401" s="3">
        <f>IFERROR(__xludf.DUMMYFUNCTION("""COMPUTED_VALUE"""),42726.99861111111)</f>
        <v>42726.99861</v>
      </c>
      <c r="B401" s="4">
        <f>IFERROR(__xludf.DUMMYFUNCTION("""COMPUTED_VALUE"""),856.02)</f>
        <v>856.02</v>
      </c>
    </row>
    <row r="402">
      <c r="A402" s="3">
        <f>IFERROR(__xludf.DUMMYFUNCTION("""COMPUTED_VALUE"""),42727.99861111111)</f>
        <v>42727.99861</v>
      </c>
      <c r="B402" s="4">
        <f>IFERROR(__xludf.DUMMYFUNCTION("""COMPUTED_VALUE"""),917.26)</f>
        <v>917.26</v>
      </c>
    </row>
    <row r="403">
      <c r="A403" s="3">
        <f>IFERROR(__xludf.DUMMYFUNCTION("""COMPUTED_VALUE"""),42728.99861111111)</f>
        <v>42728.99861</v>
      </c>
      <c r="B403" s="4">
        <f>IFERROR(__xludf.DUMMYFUNCTION("""COMPUTED_VALUE"""),891.5)</f>
        <v>891.5</v>
      </c>
    </row>
    <row r="404">
      <c r="A404" s="3">
        <f>IFERROR(__xludf.DUMMYFUNCTION("""COMPUTED_VALUE"""),42729.99861111111)</f>
        <v>42729.99861</v>
      </c>
      <c r="B404" s="4">
        <f>IFERROR(__xludf.DUMMYFUNCTION("""COMPUTED_VALUE"""),896.12)</f>
        <v>896.12</v>
      </c>
    </row>
    <row r="405">
      <c r="A405" s="3">
        <f>IFERROR(__xludf.DUMMYFUNCTION("""COMPUTED_VALUE"""),42730.99861111111)</f>
        <v>42730.99861</v>
      </c>
      <c r="B405" s="4">
        <f>IFERROR(__xludf.DUMMYFUNCTION("""COMPUTED_VALUE"""),902.09)</f>
        <v>902.09</v>
      </c>
    </row>
    <row r="406">
      <c r="A406" s="3">
        <f>IFERROR(__xludf.DUMMYFUNCTION("""COMPUTED_VALUE"""),42731.99861111111)</f>
        <v>42731.99861</v>
      </c>
      <c r="B406" s="4">
        <f>IFERROR(__xludf.DUMMYFUNCTION("""COMPUTED_VALUE"""),925.2)</f>
        <v>925.2</v>
      </c>
    </row>
    <row r="407">
      <c r="A407" s="3">
        <f>IFERROR(__xludf.DUMMYFUNCTION("""COMPUTED_VALUE"""),42732.99861111111)</f>
        <v>42732.99861</v>
      </c>
      <c r="B407" s="4">
        <f>IFERROR(__xludf.DUMMYFUNCTION("""COMPUTED_VALUE"""),982.17)</f>
        <v>982.17</v>
      </c>
    </row>
    <row r="408">
      <c r="A408" s="3">
        <f>IFERROR(__xludf.DUMMYFUNCTION("""COMPUTED_VALUE"""),42733.99861111111)</f>
        <v>42733.99861</v>
      </c>
      <c r="B408" s="4">
        <f>IFERROR(__xludf.DUMMYFUNCTION("""COMPUTED_VALUE"""),970.72)</f>
        <v>970.72</v>
      </c>
    </row>
    <row r="409">
      <c r="A409" s="3">
        <f>IFERROR(__xludf.DUMMYFUNCTION("""COMPUTED_VALUE"""),42734.99861111111)</f>
        <v>42734.99861</v>
      </c>
      <c r="B409" s="4">
        <f>IFERROR(__xludf.DUMMYFUNCTION("""COMPUTED_VALUE"""),960.81)</f>
        <v>960.81</v>
      </c>
    </row>
    <row r="410">
      <c r="A410" s="3">
        <f>IFERROR(__xludf.DUMMYFUNCTION("""COMPUTED_VALUE"""),42735.99861111111)</f>
        <v>42735.99861</v>
      </c>
      <c r="B410" s="4">
        <f>IFERROR(__xludf.DUMMYFUNCTION("""COMPUTED_VALUE"""),973.37)</f>
        <v>973.37</v>
      </c>
    </row>
    <row r="411">
      <c r="A411" s="3">
        <f>IFERROR(__xludf.DUMMYFUNCTION("""COMPUTED_VALUE"""),42736.99861111111)</f>
        <v>42736.99861</v>
      </c>
      <c r="B411" s="4">
        <f>IFERROR(__xludf.DUMMYFUNCTION("""COMPUTED_VALUE"""),992.95)</f>
        <v>992.95</v>
      </c>
    </row>
    <row r="412">
      <c r="A412" s="3">
        <f>IFERROR(__xludf.DUMMYFUNCTION("""COMPUTED_VALUE"""),42737.99861111111)</f>
        <v>42737.99861</v>
      </c>
      <c r="B412" s="4">
        <f>IFERROR(__xludf.DUMMYFUNCTION("""COMPUTED_VALUE"""),1011.45)</f>
        <v>1011.45</v>
      </c>
    </row>
    <row r="413">
      <c r="A413" s="3">
        <f>IFERROR(__xludf.DUMMYFUNCTION("""COMPUTED_VALUE"""),42738.99861111111)</f>
        <v>42738.99861</v>
      </c>
      <c r="B413" s="4">
        <f>IFERROR(__xludf.DUMMYFUNCTION("""COMPUTED_VALUE"""),1020.67)</f>
        <v>1020.67</v>
      </c>
    </row>
    <row r="414">
      <c r="A414" s="3">
        <f>IFERROR(__xludf.DUMMYFUNCTION("""COMPUTED_VALUE"""),42739.99861111111)</f>
        <v>42739.99861</v>
      </c>
      <c r="B414" s="4">
        <f>IFERROR(__xludf.DUMMYFUNCTION("""COMPUTED_VALUE"""),1130.3)</f>
        <v>1130.3</v>
      </c>
    </row>
    <row r="415">
      <c r="A415" s="3">
        <f>IFERROR(__xludf.DUMMYFUNCTION("""COMPUTED_VALUE"""),42740.99861111111)</f>
        <v>42740.99861</v>
      </c>
      <c r="B415" s="4">
        <f>IFERROR(__xludf.DUMMYFUNCTION("""COMPUTED_VALUE"""),1007.0)</f>
        <v>1007</v>
      </c>
    </row>
    <row r="416">
      <c r="A416" s="3">
        <f>IFERROR(__xludf.DUMMYFUNCTION("""COMPUTED_VALUE"""),42741.99861111111)</f>
        <v>42741.99861</v>
      </c>
      <c r="B416" s="4">
        <f>IFERROR(__xludf.DUMMYFUNCTION("""COMPUTED_VALUE"""),895.71)</f>
        <v>895.71</v>
      </c>
    </row>
    <row r="417">
      <c r="A417" s="3">
        <f>IFERROR(__xludf.DUMMYFUNCTION("""COMPUTED_VALUE"""),42742.99861111111)</f>
        <v>42742.99861</v>
      </c>
      <c r="B417" s="4">
        <f>IFERROR(__xludf.DUMMYFUNCTION("""COMPUTED_VALUE"""),909.0)</f>
        <v>909</v>
      </c>
    </row>
    <row r="418">
      <c r="A418" s="3">
        <f>IFERROR(__xludf.DUMMYFUNCTION("""COMPUTED_VALUE"""),42743.99861111111)</f>
        <v>42743.99861</v>
      </c>
      <c r="B418" s="4">
        <f>IFERROR(__xludf.DUMMYFUNCTION("""COMPUTED_VALUE"""),923.33)</f>
        <v>923.33</v>
      </c>
    </row>
    <row r="419">
      <c r="A419" s="3">
        <f>IFERROR(__xludf.DUMMYFUNCTION("""COMPUTED_VALUE"""),42744.99861111111)</f>
        <v>42744.99861</v>
      </c>
      <c r="B419" s="4">
        <f>IFERROR(__xludf.DUMMYFUNCTION("""COMPUTED_VALUE"""),902.66)</f>
        <v>902.66</v>
      </c>
    </row>
    <row r="420">
      <c r="A420" s="3">
        <f>IFERROR(__xludf.DUMMYFUNCTION("""COMPUTED_VALUE"""),42745.99861111111)</f>
        <v>42745.99861</v>
      </c>
      <c r="B420" s="4">
        <f>IFERROR(__xludf.DUMMYFUNCTION("""COMPUTED_VALUE"""),907.0)</f>
        <v>907</v>
      </c>
    </row>
    <row r="421">
      <c r="A421" s="3">
        <f>IFERROR(__xludf.DUMMYFUNCTION("""COMPUTED_VALUE"""),42746.99861111111)</f>
        <v>42746.99861</v>
      </c>
      <c r="B421" s="4">
        <f>IFERROR(__xludf.DUMMYFUNCTION("""COMPUTED_VALUE"""),795.77)</f>
        <v>795.77</v>
      </c>
    </row>
    <row r="422">
      <c r="A422" s="3">
        <f>IFERROR(__xludf.DUMMYFUNCTION("""COMPUTED_VALUE"""),42747.99861111111)</f>
        <v>42747.99861</v>
      </c>
      <c r="B422" s="4">
        <f>IFERROR(__xludf.DUMMYFUNCTION("""COMPUTED_VALUE"""),812.25)</f>
        <v>812.25</v>
      </c>
    </row>
    <row r="423">
      <c r="A423" s="3">
        <f>IFERROR(__xludf.DUMMYFUNCTION("""COMPUTED_VALUE"""),42748.99861111111)</f>
        <v>42748.99861</v>
      </c>
      <c r="B423" s="4">
        <f>IFERROR(__xludf.DUMMYFUNCTION("""COMPUTED_VALUE"""),831.42)</f>
        <v>831.42</v>
      </c>
    </row>
    <row r="424">
      <c r="A424" s="3">
        <f>IFERROR(__xludf.DUMMYFUNCTION("""COMPUTED_VALUE"""),42749.99861111111)</f>
        <v>42749.99861</v>
      </c>
      <c r="B424" s="4">
        <f>IFERROR(__xludf.DUMMYFUNCTION("""COMPUTED_VALUE"""),828.0)</f>
        <v>828</v>
      </c>
    </row>
    <row r="425">
      <c r="A425" s="3">
        <f>IFERROR(__xludf.DUMMYFUNCTION("""COMPUTED_VALUE"""),42750.99861111111)</f>
        <v>42750.99861</v>
      </c>
      <c r="B425" s="4">
        <f>IFERROR(__xludf.DUMMYFUNCTION("""COMPUTED_VALUE"""),833.31)</f>
        <v>833.31</v>
      </c>
    </row>
    <row r="426">
      <c r="A426" s="3">
        <f>IFERROR(__xludf.DUMMYFUNCTION("""COMPUTED_VALUE"""),42751.99861111111)</f>
        <v>42751.99861</v>
      </c>
      <c r="B426" s="4">
        <f>IFERROR(__xludf.DUMMYFUNCTION("""COMPUTED_VALUE"""),834.41)</f>
        <v>834.41</v>
      </c>
    </row>
    <row r="427">
      <c r="A427" s="3">
        <f>IFERROR(__xludf.DUMMYFUNCTION("""COMPUTED_VALUE"""),42752.99861111111)</f>
        <v>42752.99861</v>
      </c>
      <c r="B427" s="4">
        <f>IFERROR(__xludf.DUMMYFUNCTION("""COMPUTED_VALUE"""),906.0)</f>
        <v>906</v>
      </c>
    </row>
    <row r="428">
      <c r="A428" s="3">
        <f>IFERROR(__xludf.DUMMYFUNCTION("""COMPUTED_VALUE"""),42753.99861111111)</f>
        <v>42753.99861</v>
      </c>
      <c r="B428" s="4">
        <f>IFERROR(__xludf.DUMMYFUNCTION("""COMPUTED_VALUE"""),887.99)</f>
        <v>887.99</v>
      </c>
    </row>
    <row r="429">
      <c r="A429" s="3">
        <f>IFERROR(__xludf.DUMMYFUNCTION("""COMPUTED_VALUE"""),42754.99861111111)</f>
        <v>42754.99861</v>
      </c>
      <c r="B429" s="4">
        <f>IFERROR(__xludf.DUMMYFUNCTION("""COMPUTED_VALUE"""),902.92)</f>
        <v>902.92</v>
      </c>
    </row>
    <row r="430">
      <c r="A430" s="3">
        <f>IFERROR(__xludf.DUMMYFUNCTION("""COMPUTED_VALUE"""),42755.99861111111)</f>
        <v>42755.99861</v>
      </c>
      <c r="B430" s="4">
        <f>IFERROR(__xludf.DUMMYFUNCTION("""COMPUTED_VALUE"""),894.31)</f>
        <v>894.31</v>
      </c>
    </row>
    <row r="431">
      <c r="A431" s="3">
        <f>IFERROR(__xludf.DUMMYFUNCTION("""COMPUTED_VALUE"""),42756.99861111111)</f>
        <v>42756.99861</v>
      </c>
      <c r="B431" s="4">
        <f>IFERROR(__xludf.DUMMYFUNCTION("""COMPUTED_VALUE"""),925.06)</f>
        <v>925.06</v>
      </c>
    </row>
    <row r="432">
      <c r="A432" s="3">
        <f>IFERROR(__xludf.DUMMYFUNCTION("""COMPUTED_VALUE"""),42757.99861111111)</f>
        <v>42757.99861</v>
      </c>
      <c r="B432" s="4">
        <f>IFERROR(__xludf.DUMMYFUNCTION("""COMPUTED_VALUE"""),931.22)</f>
        <v>931.22</v>
      </c>
    </row>
    <row r="433">
      <c r="A433" s="3">
        <f>IFERROR(__xludf.DUMMYFUNCTION("""COMPUTED_VALUE"""),42758.99861111111)</f>
        <v>42758.99861</v>
      </c>
      <c r="B433" s="4">
        <f>IFERROR(__xludf.DUMMYFUNCTION("""COMPUTED_VALUE"""),910.7)</f>
        <v>910.7</v>
      </c>
    </row>
    <row r="434">
      <c r="A434" s="3">
        <f>IFERROR(__xludf.DUMMYFUNCTION("""COMPUTED_VALUE"""),42759.99861111111)</f>
        <v>42759.99861</v>
      </c>
      <c r="B434" s="4">
        <f>IFERROR(__xludf.DUMMYFUNCTION("""COMPUTED_VALUE"""),887.0)</f>
        <v>887</v>
      </c>
    </row>
    <row r="435">
      <c r="A435" s="3">
        <f>IFERROR(__xludf.DUMMYFUNCTION("""COMPUTED_VALUE"""),42760.99861111111)</f>
        <v>42760.99861</v>
      </c>
      <c r="B435" s="4">
        <f>IFERROR(__xludf.DUMMYFUNCTION("""COMPUTED_VALUE"""),896.0)</f>
        <v>896</v>
      </c>
    </row>
    <row r="436">
      <c r="A436" s="3">
        <f>IFERROR(__xludf.DUMMYFUNCTION("""COMPUTED_VALUE"""),42761.99861111111)</f>
        <v>42761.99861</v>
      </c>
      <c r="B436" s="4">
        <f>IFERROR(__xludf.DUMMYFUNCTION("""COMPUTED_VALUE"""),917.02)</f>
        <v>917.02</v>
      </c>
    </row>
    <row r="437">
      <c r="A437" s="3">
        <f>IFERROR(__xludf.DUMMYFUNCTION("""COMPUTED_VALUE"""),42762.99861111111)</f>
        <v>42762.99861</v>
      </c>
      <c r="B437" s="4">
        <f>IFERROR(__xludf.DUMMYFUNCTION("""COMPUTED_VALUE"""),922.63)</f>
        <v>922.63</v>
      </c>
    </row>
    <row r="438">
      <c r="A438" s="3">
        <f>IFERROR(__xludf.DUMMYFUNCTION("""COMPUTED_VALUE"""),42763.99861111111)</f>
        <v>42763.99861</v>
      </c>
      <c r="B438" s="4">
        <f>IFERROR(__xludf.DUMMYFUNCTION("""COMPUTED_VALUE"""),924.98)</f>
        <v>924.98</v>
      </c>
    </row>
    <row r="439">
      <c r="A439" s="3">
        <f>IFERROR(__xludf.DUMMYFUNCTION("""COMPUTED_VALUE"""),42764.99861111111)</f>
        <v>42764.99861</v>
      </c>
      <c r="B439" s="4">
        <f>IFERROR(__xludf.DUMMYFUNCTION("""COMPUTED_VALUE"""),916.54)</f>
        <v>916.54</v>
      </c>
    </row>
    <row r="440">
      <c r="A440" s="3">
        <f>IFERROR(__xludf.DUMMYFUNCTION("""COMPUTED_VALUE"""),42765.99861111111)</f>
        <v>42765.99861</v>
      </c>
      <c r="B440" s="4">
        <f>IFERROR(__xludf.DUMMYFUNCTION("""COMPUTED_VALUE"""),923.23)</f>
        <v>923.23</v>
      </c>
    </row>
    <row r="441">
      <c r="A441" s="3">
        <f>IFERROR(__xludf.DUMMYFUNCTION("""COMPUTED_VALUE"""),42766.99861111111)</f>
        <v>42766.99861</v>
      </c>
      <c r="B441" s="4">
        <f>IFERROR(__xludf.DUMMYFUNCTION("""COMPUTED_VALUE"""),970.01)</f>
        <v>970.01</v>
      </c>
    </row>
    <row r="442">
      <c r="A442" s="3">
        <f>IFERROR(__xludf.DUMMYFUNCTION("""COMPUTED_VALUE"""),42767.99861111111)</f>
        <v>42767.99861</v>
      </c>
      <c r="B442" s="4">
        <f>IFERROR(__xludf.DUMMYFUNCTION("""COMPUTED_VALUE"""),992.75)</f>
        <v>992.75</v>
      </c>
    </row>
    <row r="443">
      <c r="A443" s="3">
        <f>IFERROR(__xludf.DUMMYFUNCTION("""COMPUTED_VALUE"""),42768.99861111111)</f>
        <v>42768.99861</v>
      </c>
      <c r="B443" s="4">
        <f>IFERROR(__xludf.DUMMYFUNCTION("""COMPUTED_VALUE"""),1008.38)</f>
        <v>1008.38</v>
      </c>
    </row>
    <row r="444">
      <c r="A444" s="3">
        <f>IFERROR(__xludf.DUMMYFUNCTION("""COMPUTED_VALUE"""),42769.99861111111)</f>
        <v>42769.99861</v>
      </c>
      <c r="B444" s="4">
        <f>IFERROR(__xludf.DUMMYFUNCTION("""COMPUTED_VALUE"""),1018.0)</f>
        <v>1018</v>
      </c>
    </row>
    <row r="445">
      <c r="A445" s="3">
        <f>IFERROR(__xludf.DUMMYFUNCTION("""COMPUTED_VALUE"""),42770.99861111111)</f>
        <v>42770.99861</v>
      </c>
      <c r="B445" s="4">
        <f>IFERROR(__xludf.DUMMYFUNCTION("""COMPUTED_VALUE"""),1035.54)</f>
        <v>1035.54</v>
      </c>
    </row>
    <row r="446">
      <c r="A446" s="3">
        <f>IFERROR(__xludf.DUMMYFUNCTION("""COMPUTED_VALUE"""),42771.99861111111)</f>
        <v>42771.99861</v>
      </c>
      <c r="B446" s="4">
        <f>IFERROR(__xludf.DUMMYFUNCTION("""COMPUTED_VALUE"""),1016.32)</f>
        <v>1016.32</v>
      </c>
    </row>
    <row r="447">
      <c r="A447" s="3">
        <f>IFERROR(__xludf.DUMMYFUNCTION("""COMPUTED_VALUE"""),42772.99861111111)</f>
        <v>42772.99861</v>
      </c>
      <c r="B447" s="4">
        <f>IFERROR(__xludf.DUMMYFUNCTION("""COMPUTED_VALUE"""),1022.58)</f>
        <v>1022.58</v>
      </c>
    </row>
    <row r="448">
      <c r="A448" s="3">
        <f>IFERROR(__xludf.DUMMYFUNCTION("""COMPUTED_VALUE"""),42773.99861111111)</f>
        <v>42773.99861</v>
      </c>
      <c r="B448" s="4">
        <f>IFERROR(__xludf.DUMMYFUNCTION("""COMPUTED_VALUE"""),1053.96)</f>
        <v>1053.96</v>
      </c>
    </row>
    <row r="449">
      <c r="A449" s="3">
        <f>IFERROR(__xludf.DUMMYFUNCTION("""COMPUTED_VALUE"""),42774.99861111111)</f>
        <v>42774.99861</v>
      </c>
      <c r="B449" s="4">
        <f>IFERROR(__xludf.DUMMYFUNCTION("""COMPUTED_VALUE"""),1056.7)</f>
        <v>1056.7</v>
      </c>
    </row>
    <row r="450">
      <c r="A450" s="3">
        <f>IFERROR(__xludf.DUMMYFUNCTION("""COMPUTED_VALUE"""),42775.99861111111)</f>
        <v>42775.99861</v>
      </c>
      <c r="B450" s="4">
        <f>IFERROR(__xludf.DUMMYFUNCTION("""COMPUTED_VALUE"""),994.24)</f>
        <v>994.24</v>
      </c>
    </row>
    <row r="451">
      <c r="A451" s="3">
        <f>IFERROR(__xludf.DUMMYFUNCTION("""COMPUTED_VALUE"""),42776.99861111111)</f>
        <v>42776.99861</v>
      </c>
      <c r="B451" s="4">
        <f>IFERROR(__xludf.DUMMYFUNCTION("""COMPUTED_VALUE"""),1001.99)</f>
        <v>1001.99</v>
      </c>
    </row>
    <row r="452">
      <c r="A452" s="3">
        <f>IFERROR(__xludf.DUMMYFUNCTION("""COMPUTED_VALUE"""),42777.99861111111)</f>
        <v>42777.99861</v>
      </c>
      <c r="B452" s="4">
        <f>IFERROR(__xludf.DUMMYFUNCTION("""COMPUTED_VALUE"""),1018.65)</f>
        <v>1018.65</v>
      </c>
    </row>
    <row r="453">
      <c r="A453" s="3">
        <f>IFERROR(__xludf.DUMMYFUNCTION("""COMPUTED_VALUE"""),42778.99861111111)</f>
        <v>42778.99861</v>
      </c>
      <c r="B453" s="4">
        <f>IFERROR(__xludf.DUMMYFUNCTION("""COMPUTED_VALUE"""),1010.0)</f>
        <v>1010</v>
      </c>
    </row>
    <row r="454">
      <c r="A454" s="3">
        <f>IFERROR(__xludf.DUMMYFUNCTION("""COMPUTED_VALUE"""),42779.99861111111)</f>
        <v>42779.99861</v>
      </c>
      <c r="B454" s="4">
        <f>IFERROR(__xludf.DUMMYFUNCTION("""COMPUTED_VALUE"""),1002.82)</f>
        <v>1002.82</v>
      </c>
    </row>
    <row r="455">
      <c r="A455" s="3">
        <f>IFERROR(__xludf.DUMMYFUNCTION("""COMPUTED_VALUE"""),42780.99861111111)</f>
        <v>42780.99861</v>
      </c>
      <c r="B455" s="4">
        <f>IFERROR(__xludf.DUMMYFUNCTION("""COMPUTED_VALUE"""),1013.92)</f>
        <v>1013.92</v>
      </c>
    </row>
    <row r="456">
      <c r="A456" s="3">
        <f>IFERROR(__xludf.DUMMYFUNCTION("""COMPUTED_VALUE"""),42781.99861111111)</f>
        <v>42781.99861</v>
      </c>
      <c r="B456" s="4">
        <f>IFERROR(__xludf.DUMMYFUNCTION("""COMPUTED_VALUE"""),1014.53)</f>
        <v>1014.53</v>
      </c>
    </row>
    <row r="457">
      <c r="A457" s="3">
        <f>IFERROR(__xludf.DUMMYFUNCTION("""COMPUTED_VALUE"""),42782.99861111111)</f>
        <v>42782.99861</v>
      </c>
      <c r="B457" s="4">
        <f>IFERROR(__xludf.DUMMYFUNCTION("""COMPUTED_VALUE"""),1038.94)</f>
        <v>1038.94</v>
      </c>
    </row>
    <row r="458">
      <c r="A458" s="3">
        <f>IFERROR(__xludf.DUMMYFUNCTION("""COMPUTED_VALUE"""),42783.99861111111)</f>
        <v>42783.99861</v>
      </c>
      <c r="B458" s="4">
        <f>IFERROR(__xludf.DUMMYFUNCTION("""COMPUTED_VALUE"""),1057.3)</f>
        <v>1057.3</v>
      </c>
    </row>
    <row r="459">
      <c r="A459" s="3">
        <f>IFERROR(__xludf.DUMMYFUNCTION("""COMPUTED_VALUE"""),42784.99861111111)</f>
        <v>42784.99861</v>
      </c>
      <c r="B459" s="4">
        <f>IFERROR(__xludf.DUMMYFUNCTION("""COMPUTED_VALUE"""),1062.15)</f>
        <v>1062.15</v>
      </c>
    </row>
    <row r="460">
      <c r="A460" s="3">
        <f>IFERROR(__xludf.DUMMYFUNCTION("""COMPUTED_VALUE"""),42785.99861111111)</f>
        <v>42785.99861</v>
      </c>
      <c r="B460" s="4">
        <f>IFERROR(__xludf.DUMMYFUNCTION("""COMPUTED_VALUE"""),1059.88)</f>
        <v>1059.88</v>
      </c>
    </row>
    <row r="461">
      <c r="A461" s="3">
        <f>IFERROR(__xludf.DUMMYFUNCTION("""COMPUTED_VALUE"""),42786.99861111111)</f>
        <v>42786.99861</v>
      </c>
      <c r="B461" s="4">
        <f>IFERROR(__xludf.DUMMYFUNCTION("""COMPUTED_VALUE"""),1089.82)</f>
        <v>1089.82</v>
      </c>
    </row>
    <row r="462">
      <c r="A462" s="3">
        <f>IFERROR(__xludf.DUMMYFUNCTION("""COMPUTED_VALUE"""),42787.99861111111)</f>
        <v>42787.99861</v>
      </c>
      <c r="B462" s="4">
        <f>IFERROR(__xludf.DUMMYFUNCTION("""COMPUTED_VALUE"""),1128.29)</f>
        <v>1128.29</v>
      </c>
    </row>
    <row r="463">
      <c r="A463" s="3">
        <f>IFERROR(__xludf.DUMMYFUNCTION("""COMPUTED_VALUE"""),42788.99861111111)</f>
        <v>42788.99861</v>
      </c>
      <c r="B463" s="4">
        <f>IFERROR(__xludf.DUMMYFUNCTION("""COMPUTED_VALUE"""),1128.71)</f>
        <v>1128.71</v>
      </c>
    </row>
    <row r="464">
      <c r="A464" s="3">
        <f>IFERROR(__xludf.DUMMYFUNCTION("""COMPUTED_VALUE"""),42789.99861111111)</f>
        <v>42789.99861</v>
      </c>
      <c r="B464" s="4">
        <f>IFERROR(__xludf.DUMMYFUNCTION("""COMPUTED_VALUE"""),1186.9)</f>
        <v>1186.9</v>
      </c>
    </row>
    <row r="465">
      <c r="A465" s="3">
        <f>IFERROR(__xludf.DUMMYFUNCTION("""COMPUTED_VALUE"""),42790.99861111111)</f>
        <v>42790.99861</v>
      </c>
      <c r="B465" s="4">
        <f>IFERROR(__xludf.DUMMYFUNCTION("""COMPUTED_VALUE"""),1186.91)</f>
        <v>1186.91</v>
      </c>
    </row>
    <row r="466">
      <c r="A466" s="3">
        <f>IFERROR(__xludf.DUMMYFUNCTION("""COMPUTED_VALUE"""),42791.99861111111)</f>
        <v>42791.99861</v>
      </c>
      <c r="B466" s="4">
        <f>IFERROR(__xludf.DUMMYFUNCTION("""COMPUTED_VALUE"""),1158.0)</f>
        <v>1158</v>
      </c>
    </row>
    <row r="467">
      <c r="A467" s="3">
        <f>IFERROR(__xludf.DUMMYFUNCTION("""COMPUTED_VALUE"""),42792.99861111111)</f>
        <v>42792.99861</v>
      </c>
      <c r="B467" s="4">
        <f>IFERROR(__xludf.DUMMYFUNCTION("""COMPUTED_VALUE"""),1184.91)</f>
        <v>1184.91</v>
      </c>
    </row>
    <row r="468">
      <c r="A468" s="3">
        <f>IFERROR(__xludf.DUMMYFUNCTION("""COMPUTED_VALUE"""),42793.99861111111)</f>
        <v>42793.99861</v>
      </c>
      <c r="B468" s="4">
        <f>IFERROR(__xludf.DUMMYFUNCTION("""COMPUTED_VALUE"""),1195.81)</f>
        <v>1195.81</v>
      </c>
    </row>
    <row r="469">
      <c r="A469" s="3">
        <f>IFERROR(__xludf.DUMMYFUNCTION("""COMPUTED_VALUE"""),42794.99861111111)</f>
        <v>42794.99861</v>
      </c>
      <c r="B469" s="4">
        <f>IFERROR(__xludf.DUMMYFUNCTION("""COMPUTED_VALUE"""),1195.08)</f>
        <v>1195.08</v>
      </c>
    </row>
    <row r="470">
      <c r="A470" s="3">
        <f>IFERROR(__xludf.DUMMYFUNCTION("""COMPUTED_VALUE"""),42795.99861111111)</f>
        <v>42795.99861</v>
      </c>
      <c r="B470" s="4">
        <f>IFERROR(__xludf.DUMMYFUNCTION("""COMPUTED_VALUE"""),1230.0)</f>
        <v>1230</v>
      </c>
    </row>
    <row r="471">
      <c r="A471" s="3">
        <f>IFERROR(__xludf.DUMMYFUNCTION("""COMPUTED_VALUE"""),42796.99861111111)</f>
        <v>42796.99861</v>
      </c>
      <c r="B471" s="4">
        <f>IFERROR(__xludf.DUMMYFUNCTION("""COMPUTED_VALUE"""),1269.17)</f>
        <v>1269.17</v>
      </c>
    </row>
    <row r="472">
      <c r="A472" s="3">
        <f>IFERROR(__xludf.DUMMYFUNCTION("""COMPUTED_VALUE"""),42797.99861111111)</f>
        <v>42797.99861</v>
      </c>
      <c r="B472" s="4">
        <f>IFERROR(__xludf.DUMMYFUNCTION("""COMPUTED_VALUE"""),1292.86)</f>
        <v>1292.86</v>
      </c>
    </row>
    <row r="473">
      <c r="A473" s="3">
        <f>IFERROR(__xludf.DUMMYFUNCTION("""COMPUTED_VALUE"""),42798.99861111111)</f>
        <v>42798.99861</v>
      </c>
      <c r="B473" s="4">
        <f>IFERROR(__xludf.DUMMYFUNCTION("""COMPUTED_VALUE"""),1273.97)</f>
        <v>1273.97</v>
      </c>
    </row>
    <row r="474">
      <c r="A474" s="3">
        <f>IFERROR(__xludf.DUMMYFUNCTION("""COMPUTED_VALUE"""),42799.99861111111)</f>
        <v>42799.99861</v>
      </c>
      <c r="B474" s="4">
        <f>IFERROR(__xludf.DUMMYFUNCTION("""COMPUTED_VALUE"""),1278.98)</f>
        <v>1278.98</v>
      </c>
    </row>
    <row r="475">
      <c r="A475" s="3">
        <f>IFERROR(__xludf.DUMMYFUNCTION("""COMPUTED_VALUE"""),42800.99861111111)</f>
        <v>42800.99861</v>
      </c>
      <c r="B475" s="4">
        <f>IFERROR(__xludf.DUMMYFUNCTION("""COMPUTED_VALUE"""),1284.99)</f>
        <v>1284.99</v>
      </c>
    </row>
    <row r="476">
      <c r="A476" s="3">
        <f>IFERROR(__xludf.DUMMYFUNCTION("""COMPUTED_VALUE"""),42801.99861111111)</f>
        <v>42801.99861</v>
      </c>
      <c r="B476" s="4">
        <f>IFERROR(__xludf.DUMMYFUNCTION("""COMPUTED_VALUE"""),1237.36)</f>
        <v>1237.36</v>
      </c>
    </row>
    <row r="477">
      <c r="A477" s="3">
        <f>IFERROR(__xludf.DUMMYFUNCTION("""COMPUTED_VALUE"""),42802.99861111111)</f>
        <v>42802.99861</v>
      </c>
      <c r="B477" s="4">
        <f>IFERROR(__xludf.DUMMYFUNCTION("""COMPUTED_VALUE"""),1150.22)</f>
        <v>1150.22</v>
      </c>
    </row>
    <row r="478">
      <c r="A478" s="3">
        <f>IFERROR(__xludf.DUMMYFUNCTION("""COMPUTED_VALUE"""),42803.99861111111)</f>
        <v>42803.99861</v>
      </c>
      <c r="B478" s="4">
        <f>IFERROR(__xludf.DUMMYFUNCTION("""COMPUTED_VALUE"""),1197.3)</f>
        <v>1197.3</v>
      </c>
    </row>
    <row r="479">
      <c r="A479" s="3">
        <f>IFERROR(__xludf.DUMMYFUNCTION("""COMPUTED_VALUE"""),42804.99861111111)</f>
        <v>42804.99861</v>
      </c>
      <c r="B479" s="4">
        <f>IFERROR(__xludf.DUMMYFUNCTION("""COMPUTED_VALUE"""),1109.01)</f>
        <v>1109.01</v>
      </c>
    </row>
    <row r="480">
      <c r="A480" s="3">
        <f>IFERROR(__xludf.DUMMYFUNCTION("""COMPUTED_VALUE"""),42805.99861111111)</f>
        <v>42805.99861</v>
      </c>
      <c r="B480" s="4">
        <f>IFERROR(__xludf.DUMMYFUNCTION("""COMPUTED_VALUE"""),1188.11)</f>
        <v>1188.11</v>
      </c>
    </row>
    <row r="481">
      <c r="A481" s="3">
        <f>IFERROR(__xludf.DUMMYFUNCTION("""COMPUTED_VALUE"""),42806.99861111111)</f>
        <v>42806.99861</v>
      </c>
      <c r="B481" s="4">
        <f>IFERROR(__xludf.DUMMYFUNCTION("""COMPUTED_VALUE"""),1235.58)</f>
        <v>1235.58</v>
      </c>
    </row>
    <row r="482">
      <c r="A482" s="3">
        <f>IFERROR(__xludf.DUMMYFUNCTION("""COMPUTED_VALUE"""),42807.99861111111)</f>
        <v>42807.99861</v>
      </c>
      <c r="B482" s="4">
        <f>IFERROR(__xludf.DUMMYFUNCTION("""COMPUTED_VALUE"""),1245.49)</f>
        <v>1245.49</v>
      </c>
    </row>
    <row r="483">
      <c r="A483" s="3">
        <f>IFERROR(__xludf.DUMMYFUNCTION("""COMPUTED_VALUE"""),42808.99861111111)</f>
        <v>42808.99861</v>
      </c>
      <c r="B483" s="4">
        <f>IFERROR(__xludf.DUMMYFUNCTION("""COMPUTED_VALUE"""),1247.42)</f>
        <v>1247.42</v>
      </c>
    </row>
    <row r="484">
      <c r="A484" s="3">
        <f>IFERROR(__xludf.DUMMYFUNCTION("""COMPUTED_VALUE"""),42809.99861111111)</f>
        <v>42809.99861</v>
      </c>
      <c r="B484" s="4">
        <f>IFERROR(__xludf.DUMMYFUNCTION("""COMPUTED_VALUE"""),1263.0)</f>
        <v>1263</v>
      </c>
    </row>
    <row r="485">
      <c r="A485" s="3">
        <f>IFERROR(__xludf.DUMMYFUNCTION("""COMPUTED_VALUE"""),42810.99861111111)</f>
        <v>42810.99861</v>
      </c>
      <c r="B485" s="4">
        <f>IFERROR(__xludf.DUMMYFUNCTION("""COMPUTED_VALUE"""),1175.11)</f>
        <v>1175.11</v>
      </c>
    </row>
    <row r="486">
      <c r="A486" s="3">
        <f>IFERROR(__xludf.DUMMYFUNCTION("""COMPUTED_VALUE"""),42811.99861111111)</f>
        <v>42811.99861</v>
      </c>
      <c r="B486" s="4">
        <f>IFERROR(__xludf.DUMMYFUNCTION("""COMPUTED_VALUE"""),1069.57)</f>
        <v>1069.57</v>
      </c>
    </row>
    <row r="487">
      <c r="A487" s="3">
        <f>IFERROR(__xludf.DUMMYFUNCTION("""COMPUTED_VALUE"""),42812.99861111111)</f>
        <v>42812.99861</v>
      </c>
      <c r="B487" s="4">
        <f>IFERROR(__xludf.DUMMYFUNCTION("""COMPUTED_VALUE"""),970.0)</f>
        <v>970</v>
      </c>
    </row>
    <row r="488">
      <c r="A488" s="3">
        <f>IFERROR(__xludf.DUMMYFUNCTION("""COMPUTED_VALUE"""),42813.99861111111)</f>
        <v>42813.99861</v>
      </c>
      <c r="B488" s="4">
        <f>IFERROR(__xludf.DUMMYFUNCTION("""COMPUTED_VALUE"""),1019.49)</f>
        <v>1019.49</v>
      </c>
    </row>
    <row r="489">
      <c r="A489" s="3">
        <f>IFERROR(__xludf.DUMMYFUNCTION("""COMPUTED_VALUE"""),42814.99861111111)</f>
        <v>42814.99861</v>
      </c>
      <c r="B489" s="4">
        <f>IFERROR(__xludf.DUMMYFUNCTION("""COMPUTED_VALUE"""),1044.96)</f>
        <v>1044.96</v>
      </c>
    </row>
    <row r="490">
      <c r="A490" s="3">
        <f>IFERROR(__xludf.DUMMYFUNCTION("""COMPUTED_VALUE"""),42815.99861111111)</f>
        <v>42815.99861</v>
      </c>
      <c r="B490" s="4">
        <f>IFERROR(__xludf.DUMMYFUNCTION("""COMPUTED_VALUE"""),1114.42)</f>
        <v>1114.42</v>
      </c>
    </row>
    <row r="491">
      <c r="A491" s="3">
        <f>IFERROR(__xludf.DUMMYFUNCTION("""COMPUTED_VALUE"""),42816.99861111111)</f>
        <v>42816.99861</v>
      </c>
      <c r="B491" s="4">
        <f>IFERROR(__xludf.DUMMYFUNCTION("""COMPUTED_VALUE"""),1034.57)</f>
        <v>1034.57</v>
      </c>
    </row>
    <row r="492">
      <c r="A492" s="3">
        <f>IFERROR(__xludf.DUMMYFUNCTION("""COMPUTED_VALUE"""),42817.99861111111)</f>
        <v>42817.99861</v>
      </c>
      <c r="B492" s="4">
        <f>IFERROR(__xludf.DUMMYFUNCTION("""COMPUTED_VALUE"""),1025.14)</f>
        <v>1025.14</v>
      </c>
    </row>
    <row r="493">
      <c r="A493" s="3">
        <f>IFERROR(__xludf.DUMMYFUNCTION("""COMPUTED_VALUE"""),42818.99861111111)</f>
        <v>42818.99861</v>
      </c>
      <c r="B493" s="4">
        <f>IFERROR(__xludf.DUMMYFUNCTION("""COMPUTED_VALUE"""),934.87)</f>
        <v>934.87</v>
      </c>
    </row>
    <row r="494">
      <c r="A494" s="3">
        <f>IFERROR(__xludf.DUMMYFUNCTION("""COMPUTED_VALUE"""),42819.99861111111)</f>
        <v>42819.99861</v>
      </c>
      <c r="B494" s="4">
        <f>IFERROR(__xludf.DUMMYFUNCTION("""COMPUTED_VALUE"""),963.72)</f>
        <v>963.72</v>
      </c>
    </row>
    <row r="495">
      <c r="A495" s="3">
        <f>IFERROR(__xludf.DUMMYFUNCTION("""COMPUTED_VALUE"""),42820.99861111111)</f>
        <v>42820.99861</v>
      </c>
      <c r="B495" s="4">
        <f>IFERROR(__xludf.DUMMYFUNCTION("""COMPUTED_VALUE"""),973.08)</f>
        <v>973.08</v>
      </c>
    </row>
    <row r="496">
      <c r="A496" s="3">
        <f>IFERROR(__xludf.DUMMYFUNCTION("""COMPUTED_VALUE"""),42821.99861111111)</f>
        <v>42821.99861</v>
      </c>
      <c r="B496" s="4">
        <f>IFERROR(__xludf.DUMMYFUNCTION("""COMPUTED_VALUE"""),1042.08)</f>
        <v>1042.08</v>
      </c>
    </row>
    <row r="497">
      <c r="A497" s="3">
        <f>IFERROR(__xludf.DUMMYFUNCTION("""COMPUTED_VALUE"""),42822.99861111111)</f>
        <v>42822.99861</v>
      </c>
      <c r="B497" s="4">
        <f>IFERROR(__xludf.DUMMYFUNCTION("""COMPUTED_VALUE"""),1045.4)</f>
        <v>1045.4</v>
      </c>
    </row>
    <row r="498">
      <c r="A498" s="3">
        <f>IFERROR(__xludf.DUMMYFUNCTION("""COMPUTED_VALUE"""),42823.99861111111)</f>
        <v>42823.99861</v>
      </c>
      <c r="B498" s="4">
        <f>IFERROR(__xludf.DUMMYFUNCTION("""COMPUTED_VALUE"""),1043.27)</f>
        <v>1043.27</v>
      </c>
    </row>
    <row r="499">
      <c r="A499" s="3">
        <f>IFERROR(__xludf.DUMMYFUNCTION("""COMPUTED_VALUE"""),42824.99861111111)</f>
        <v>42824.99861</v>
      </c>
      <c r="B499" s="4">
        <f>IFERROR(__xludf.DUMMYFUNCTION("""COMPUTED_VALUE"""),1042.34)</f>
        <v>1042.34</v>
      </c>
    </row>
    <row r="500">
      <c r="A500" s="3">
        <f>IFERROR(__xludf.DUMMYFUNCTION("""COMPUTED_VALUE"""),42825.99861111111)</f>
        <v>42825.99861</v>
      </c>
      <c r="B500" s="4">
        <f>IFERROR(__xludf.DUMMYFUNCTION("""COMPUTED_VALUE"""),1088.99)</f>
        <v>1088.99</v>
      </c>
    </row>
    <row r="501">
      <c r="A501" s="3">
        <f>IFERROR(__xludf.DUMMYFUNCTION("""COMPUTED_VALUE"""),42826.99861111111)</f>
        <v>42826.99861</v>
      </c>
      <c r="B501" s="4">
        <f>IFERROR(__xludf.DUMMYFUNCTION("""COMPUTED_VALUE"""),1092.0)</f>
        <v>1092</v>
      </c>
    </row>
    <row r="502">
      <c r="A502" s="3">
        <f>IFERROR(__xludf.DUMMYFUNCTION("""COMPUTED_VALUE"""),42827.99861111111)</f>
        <v>42827.99861</v>
      </c>
      <c r="B502" s="4">
        <f>IFERROR(__xludf.DUMMYFUNCTION("""COMPUTED_VALUE"""),1113.99)</f>
        <v>1113.99</v>
      </c>
    </row>
    <row r="503">
      <c r="A503" s="3">
        <f>IFERROR(__xludf.DUMMYFUNCTION("""COMPUTED_VALUE"""),42828.99861111111)</f>
        <v>42828.99861</v>
      </c>
      <c r="B503" s="4">
        <f>IFERROR(__xludf.DUMMYFUNCTION("""COMPUTED_VALUE"""),1152.6)</f>
        <v>1152.6</v>
      </c>
    </row>
    <row r="504">
      <c r="A504" s="3">
        <f>IFERROR(__xludf.DUMMYFUNCTION("""COMPUTED_VALUE"""),42829.99861111111)</f>
        <v>42829.99861</v>
      </c>
      <c r="B504" s="4">
        <f>IFERROR(__xludf.DUMMYFUNCTION("""COMPUTED_VALUE"""),1143.99)</f>
        <v>1143.99</v>
      </c>
    </row>
    <row r="505">
      <c r="A505" s="3">
        <f>IFERROR(__xludf.DUMMYFUNCTION("""COMPUTED_VALUE"""),42830.99861111111)</f>
        <v>42830.99861</v>
      </c>
      <c r="B505" s="4">
        <f>IFERROR(__xludf.DUMMYFUNCTION("""COMPUTED_VALUE"""),1132.99)</f>
        <v>1132.99</v>
      </c>
    </row>
    <row r="506">
      <c r="A506" s="3">
        <f>IFERROR(__xludf.DUMMYFUNCTION("""COMPUTED_VALUE"""),42831.99861111111)</f>
        <v>42831.99861</v>
      </c>
      <c r="B506" s="4">
        <f>IFERROR(__xludf.DUMMYFUNCTION("""COMPUTED_VALUE"""),1192.3)</f>
        <v>1192.3</v>
      </c>
    </row>
    <row r="507">
      <c r="A507" s="3">
        <f>IFERROR(__xludf.DUMMYFUNCTION("""COMPUTED_VALUE"""),42832.99861111111)</f>
        <v>42832.99861</v>
      </c>
      <c r="B507" s="4">
        <f>IFERROR(__xludf.DUMMYFUNCTION("""COMPUTED_VALUE"""),1194.0)</f>
        <v>1194</v>
      </c>
    </row>
    <row r="508">
      <c r="A508" s="3">
        <f>IFERROR(__xludf.DUMMYFUNCTION("""COMPUTED_VALUE"""),42833.99861111111)</f>
        <v>42833.99861</v>
      </c>
      <c r="B508" s="4">
        <f>IFERROR(__xludf.DUMMYFUNCTION("""COMPUTED_VALUE"""),1184.5)</f>
        <v>1184.5</v>
      </c>
    </row>
    <row r="509">
      <c r="A509" s="3">
        <f>IFERROR(__xludf.DUMMYFUNCTION("""COMPUTED_VALUE"""),42834.99861111111)</f>
        <v>42834.99861</v>
      </c>
      <c r="B509" s="4">
        <f>IFERROR(__xludf.DUMMYFUNCTION("""COMPUTED_VALUE"""),1210.97)</f>
        <v>1210.97</v>
      </c>
    </row>
    <row r="510">
      <c r="A510" s="3">
        <f>IFERROR(__xludf.DUMMYFUNCTION("""COMPUTED_VALUE"""),42835.99861111111)</f>
        <v>42835.99861</v>
      </c>
      <c r="B510" s="4">
        <f>IFERROR(__xludf.DUMMYFUNCTION("""COMPUTED_VALUE"""),1210.0)</f>
        <v>1210</v>
      </c>
    </row>
    <row r="511">
      <c r="A511" s="3">
        <f>IFERROR(__xludf.DUMMYFUNCTION("""COMPUTED_VALUE"""),42836.99861111111)</f>
        <v>42836.99861</v>
      </c>
      <c r="B511" s="4">
        <f>IFERROR(__xludf.DUMMYFUNCTION("""COMPUTED_VALUE"""),1223.99)</f>
        <v>1223.99</v>
      </c>
    </row>
    <row r="512">
      <c r="A512" s="3">
        <f>IFERROR(__xludf.DUMMYFUNCTION("""COMPUTED_VALUE"""),42837.99861111111)</f>
        <v>42837.99861</v>
      </c>
      <c r="B512" s="4">
        <f>IFERROR(__xludf.DUMMYFUNCTION("""COMPUTED_VALUE"""),1214.17)</f>
        <v>1214.17</v>
      </c>
    </row>
    <row r="513">
      <c r="A513" s="3">
        <f>IFERROR(__xludf.DUMMYFUNCTION("""COMPUTED_VALUE"""),42838.99861111111)</f>
        <v>42838.99861</v>
      </c>
      <c r="B513" s="4">
        <f>IFERROR(__xludf.DUMMYFUNCTION("""COMPUTED_VALUE"""),1177.05)</f>
        <v>1177.05</v>
      </c>
    </row>
    <row r="514">
      <c r="A514" s="3">
        <f>IFERROR(__xludf.DUMMYFUNCTION("""COMPUTED_VALUE"""),42839.99861111111)</f>
        <v>42839.99861</v>
      </c>
      <c r="B514" s="4">
        <f>IFERROR(__xludf.DUMMYFUNCTION("""COMPUTED_VALUE"""),1173.74)</f>
        <v>1173.74</v>
      </c>
    </row>
    <row r="515">
      <c r="A515" s="3">
        <f>IFERROR(__xludf.DUMMYFUNCTION("""COMPUTED_VALUE"""),42840.99861111111)</f>
        <v>42840.99861</v>
      </c>
      <c r="B515" s="4">
        <f>IFERROR(__xludf.DUMMYFUNCTION("""COMPUTED_VALUE"""),1178.85)</f>
        <v>1178.85</v>
      </c>
    </row>
    <row r="516">
      <c r="A516" s="3">
        <f>IFERROR(__xludf.DUMMYFUNCTION("""COMPUTED_VALUE"""),42841.99861111111)</f>
        <v>42841.99861</v>
      </c>
      <c r="B516" s="4">
        <f>IFERROR(__xludf.DUMMYFUNCTION("""COMPUTED_VALUE"""),1177.99)</f>
        <v>1177.99</v>
      </c>
    </row>
    <row r="517">
      <c r="A517" s="3">
        <f>IFERROR(__xludf.DUMMYFUNCTION("""COMPUTED_VALUE"""),42842.99861111111)</f>
        <v>42842.99861</v>
      </c>
      <c r="B517" s="4">
        <f>IFERROR(__xludf.DUMMYFUNCTION("""COMPUTED_VALUE"""),1189.91)</f>
        <v>1189.91</v>
      </c>
    </row>
    <row r="518">
      <c r="A518" s="3">
        <f>IFERROR(__xludf.DUMMYFUNCTION("""COMPUTED_VALUE"""),42843.99861111111)</f>
        <v>42843.99861</v>
      </c>
      <c r="B518" s="4">
        <f>IFERROR(__xludf.DUMMYFUNCTION("""COMPUTED_VALUE"""),1201.94)</f>
        <v>1201.94</v>
      </c>
    </row>
    <row r="519">
      <c r="A519" s="3">
        <f>IFERROR(__xludf.DUMMYFUNCTION("""COMPUTED_VALUE"""),42844.99861111111)</f>
        <v>42844.99861</v>
      </c>
      <c r="B519" s="4">
        <f>IFERROR(__xludf.DUMMYFUNCTION("""COMPUTED_VALUE"""),1214.21)</f>
        <v>1214.21</v>
      </c>
    </row>
    <row r="520">
      <c r="A520" s="3">
        <f>IFERROR(__xludf.DUMMYFUNCTION("""COMPUTED_VALUE"""),42845.99861111111)</f>
        <v>42845.99861</v>
      </c>
      <c r="B520" s="4">
        <f>IFERROR(__xludf.DUMMYFUNCTION("""COMPUTED_VALUE"""),1236.15)</f>
        <v>1236.15</v>
      </c>
    </row>
    <row r="521">
      <c r="A521" s="3">
        <f>IFERROR(__xludf.DUMMYFUNCTION("""COMPUTED_VALUE"""),42846.99861111111)</f>
        <v>42846.99861</v>
      </c>
      <c r="B521" s="4">
        <f>IFERROR(__xludf.DUMMYFUNCTION("""COMPUTED_VALUE"""),1249.99)</f>
        <v>1249.99</v>
      </c>
    </row>
    <row r="522">
      <c r="A522" s="3">
        <f>IFERROR(__xludf.DUMMYFUNCTION("""COMPUTED_VALUE"""),42847.99861111111)</f>
        <v>42847.99861</v>
      </c>
      <c r="B522" s="4">
        <f>IFERROR(__xludf.DUMMYFUNCTION("""COMPUTED_VALUE"""),1247.0)</f>
        <v>1247</v>
      </c>
    </row>
    <row r="523">
      <c r="A523" s="3">
        <f>IFERROR(__xludf.DUMMYFUNCTION("""COMPUTED_VALUE"""),42848.99861111111)</f>
        <v>42848.99861</v>
      </c>
      <c r="B523" s="4">
        <f>IFERROR(__xludf.DUMMYFUNCTION("""COMPUTED_VALUE"""),1251.98)</f>
        <v>1251.98</v>
      </c>
    </row>
    <row r="524">
      <c r="A524" s="3">
        <f>IFERROR(__xludf.DUMMYFUNCTION("""COMPUTED_VALUE"""),42849.99861111111)</f>
        <v>42849.99861</v>
      </c>
      <c r="B524" s="4">
        <f>IFERROR(__xludf.DUMMYFUNCTION("""COMPUTED_VALUE"""),1257.29)</f>
        <v>1257.29</v>
      </c>
    </row>
    <row r="525">
      <c r="A525" s="3">
        <f>IFERROR(__xludf.DUMMYFUNCTION("""COMPUTED_VALUE"""),42850.99861111111)</f>
        <v>42850.99861</v>
      </c>
      <c r="B525" s="4">
        <f>IFERROR(__xludf.DUMMYFUNCTION("""COMPUTED_VALUE"""),1281.16)</f>
        <v>1281.16</v>
      </c>
    </row>
    <row r="526">
      <c r="A526" s="3">
        <f>IFERROR(__xludf.DUMMYFUNCTION("""COMPUTED_VALUE"""),42851.99861111111)</f>
        <v>42851.99861</v>
      </c>
      <c r="B526" s="4">
        <f>IFERROR(__xludf.DUMMYFUNCTION("""COMPUTED_VALUE"""),1298.44)</f>
        <v>1298.44</v>
      </c>
    </row>
    <row r="527">
      <c r="A527" s="3">
        <f>IFERROR(__xludf.DUMMYFUNCTION("""COMPUTED_VALUE"""),42852.99861111111)</f>
        <v>42852.99861</v>
      </c>
      <c r="B527" s="4">
        <f>IFERROR(__xludf.DUMMYFUNCTION("""COMPUTED_VALUE"""),1349.26)</f>
        <v>1349.26</v>
      </c>
    </row>
    <row r="528">
      <c r="A528" s="3">
        <f>IFERROR(__xludf.DUMMYFUNCTION("""COMPUTED_VALUE"""),42853.99861111111)</f>
        <v>42853.99861</v>
      </c>
      <c r="B528" s="4">
        <f>IFERROR(__xludf.DUMMYFUNCTION("""COMPUTED_VALUE"""),1353.34)</f>
        <v>1353.34</v>
      </c>
    </row>
    <row r="529">
      <c r="A529" s="3">
        <f>IFERROR(__xludf.DUMMYFUNCTION("""COMPUTED_VALUE"""),42854.99861111111)</f>
        <v>42854.99861</v>
      </c>
      <c r="B529" s="4">
        <f>IFERROR(__xludf.DUMMYFUNCTION("""COMPUTED_VALUE"""),1365.43)</f>
        <v>1365.43</v>
      </c>
    </row>
    <row r="530">
      <c r="A530" s="3">
        <f>IFERROR(__xludf.DUMMYFUNCTION("""COMPUTED_VALUE"""),42855.99861111111)</f>
        <v>42855.99861</v>
      </c>
      <c r="B530" s="4">
        <f>IFERROR(__xludf.DUMMYFUNCTION("""COMPUTED_VALUE"""),1384.55)</f>
        <v>1384.55</v>
      </c>
    </row>
    <row r="531">
      <c r="A531" s="3">
        <f>IFERROR(__xludf.DUMMYFUNCTION("""COMPUTED_VALUE"""),42856.99861111111)</f>
        <v>42856.99861</v>
      </c>
      <c r="B531" s="4">
        <f>IFERROR(__xludf.DUMMYFUNCTION("""COMPUTED_VALUE"""),1436.5)</f>
        <v>1436.5</v>
      </c>
    </row>
    <row r="532">
      <c r="A532" s="3">
        <f>IFERROR(__xludf.DUMMYFUNCTION("""COMPUTED_VALUE"""),42857.99861111111)</f>
        <v>42857.99861</v>
      </c>
      <c r="B532" s="4">
        <f>IFERROR(__xludf.DUMMYFUNCTION("""COMPUTED_VALUE"""),1471.99)</f>
        <v>1471.99</v>
      </c>
    </row>
    <row r="533">
      <c r="A533" s="3">
        <f>IFERROR(__xludf.DUMMYFUNCTION("""COMPUTED_VALUE"""),42858.99861111111)</f>
        <v>42858.99861</v>
      </c>
      <c r="B533" s="4">
        <f>IFERROR(__xludf.DUMMYFUNCTION("""COMPUTED_VALUE"""),1533.0)</f>
        <v>1533</v>
      </c>
    </row>
    <row r="534">
      <c r="A534" s="3">
        <f>IFERROR(__xludf.DUMMYFUNCTION("""COMPUTED_VALUE"""),42859.99861111111)</f>
        <v>42859.99861</v>
      </c>
      <c r="B534" s="4">
        <f>IFERROR(__xludf.DUMMYFUNCTION("""COMPUTED_VALUE"""),1563.39)</f>
        <v>1563.39</v>
      </c>
    </row>
    <row r="535">
      <c r="A535" s="3">
        <f>IFERROR(__xludf.DUMMYFUNCTION("""COMPUTED_VALUE"""),42860.99861111111)</f>
        <v>42860.99861</v>
      </c>
      <c r="B535" s="4">
        <f>IFERROR(__xludf.DUMMYFUNCTION("""COMPUTED_VALUE"""),1551.3)</f>
        <v>1551.3</v>
      </c>
    </row>
    <row r="536">
      <c r="A536" s="3">
        <f>IFERROR(__xludf.DUMMYFUNCTION("""COMPUTED_VALUE"""),42861.99861111111)</f>
        <v>42861.99861</v>
      </c>
      <c r="B536" s="4">
        <f>IFERROR(__xludf.DUMMYFUNCTION("""COMPUTED_VALUE"""),1585.39)</f>
        <v>1585.39</v>
      </c>
    </row>
    <row r="537">
      <c r="A537" s="3">
        <f>IFERROR(__xludf.DUMMYFUNCTION("""COMPUTED_VALUE"""),42862.99861111111)</f>
        <v>42862.99861</v>
      </c>
      <c r="B537" s="4">
        <f>IFERROR(__xludf.DUMMYFUNCTION("""COMPUTED_VALUE"""),1609.57)</f>
        <v>1609.57</v>
      </c>
    </row>
    <row r="538">
      <c r="A538" s="3">
        <f>IFERROR(__xludf.DUMMYFUNCTION("""COMPUTED_VALUE"""),42863.99861111111)</f>
        <v>42863.99861</v>
      </c>
      <c r="B538" s="4">
        <f>IFERROR(__xludf.DUMMYFUNCTION("""COMPUTED_VALUE"""),1713.0)</f>
        <v>1713</v>
      </c>
    </row>
    <row r="539">
      <c r="A539" s="3">
        <f>IFERROR(__xludf.DUMMYFUNCTION("""COMPUTED_VALUE"""),42864.99861111111)</f>
        <v>42864.99861</v>
      </c>
      <c r="B539" s="4">
        <f>IFERROR(__xludf.DUMMYFUNCTION("""COMPUTED_VALUE"""),1720.43)</f>
        <v>1720.43</v>
      </c>
    </row>
    <row r="540">
      <c r="A540" s="3">
        <f>IFERROR(__xludf.DUMMYFUNCTION("""COMPUTED_VALUE"""),42865.99861111111)</f>
        <v>42865.99861</v>
      </c>
      <c r="B540" s="4">
        <f>IFERROR(__xludf.DUMMYFUNCTION("""COMPUTED_VALUE"""),1794.99)</f>
        <v>1794.99</v>
      </c>
    </row>
    <row r="541">
      <c r="A541" s="3">
        <f>IFERROR(__xludf.DUMMYFUNCTION("""COMPUTED_VALUE"""),42866.99861111111)</f>
        <v>42866.99861</v>
      </c>
      <c r="B541" s="4">
        <f>IFERROR(__xludf.DUMMYFUNCTION("""COMPUTED_VALUE"""),1837.93)</f>
        <v>1837.93</v>
      </c>
    </row>
    <row r="542">
      <c r="A542" s="3">
        <f>IFERROR(__xludf.DUMMYFUNCTION("""COMPUTED_VALUE"""),42867.99861111111)</f>
        <v>42867.99861</v>
      </c>
      <c r="B542" s="4">
        <f>IFERROR(__xludf.DUMMYFUNCTION("""COMPUTED_VALUE"""),1695.61)</f>
        <v>1695.61</v>
      </c>
    </row>
    <row r="543">
      <c r="A543" s="3">
        <f>IFERROR(__xludf.DUMMYFUNCTION("""COMPUTED_VALUE"""),42868.99861111111)</f>
        <v>42868.99861</v>
      </c>
      <c r="B543" s="4">
        <f>IFERROR(__xludf.DUMMYFUNCTION("""COMPUTED_VALUE"""),1792.73)</f>
        <v>1792.73</v>
      </c>
    </row>
    <row r="544">
      <c r="A544" s="3">
        <f>IFERROR(__xludf.DUMMYFUNCTION("""COMPUTED_VALUE"""),42869.99861111111)</f>
        <v>42869.99861</v>
      </c>
      <c r="B544" s="4">
        <f>IFERROR(__xludf.DUMMYFUNCTION("""COMPUTED_VALUE"""),1799.99)</f>
        <v>1799.99</v>
      </c>
    </row>
    <row r="545">
      <c r="A545" s="3">
        <f>IFERROR(__xludf.DUMMYFUNCTION("""COMPUTED_VALUE"""),42870.99861111111)</f>
        <v>42870.99861</v>
      </c>
      <c r="B545" s="4">
        <f>IFERROR(__xludf.DUMMYFUNCTION("""COMPUTED_VALUE"""),1747.81)</f>
        <v>1747.81</v>
      </c>
    </row>
    <row r="546">
      <c r="A546" s="3">
        <f>IFERROR(__xludf.DUMMYFUNCTION("""COMPUTED_VALUE"""),42871.99861111111)</f>
        <v>42871.99861</v>
      </c>
      <c r="B546" s="4">
        <f>IFERROR(__xludf.DUMMYFUNCTION("""COMPUTED_VALUE"""),1777.48)</f>
        <v>1777.48</v>
      </c>
    </row>
    <row r="547">
      <c r="A547" s="3">
        <f>IFERROR(__xludf.DUMMYFUNCTION("""COMPUTED_VALUE"""),42872.99861111111)</f>
        <v>42872.99861</v>
      </c>
      <c r="B547" s="4">
        <f>IFERROR(__xludf.DUMMYFUNCTION("""COMPUTED_VALUE"""),1813.23)</f>
        <v>1813.23</v>
      </c>
    </row>
    <row r="548">
      <c r="A548" s="3">
        <f>IFERROR(__xludf.DUMMYFUNCTION("""COMPUTED_VALUE"""),42873.99861111111)</f>
        <v>42873.99861</v>
      </c>
      <c r="B548" s="4">
        <f>IFERROR(__xludf.DUMMYFUNCTION("""COMPUTED_VALUE"""),1899.16)</f>
        <v>1899.16</v>
      </c>
    </row>
    <row r="549">
      <c r="A549" s="3">
        <f>IFERROR(__xludf.DUMMYFUNCTION("""COMPUTED_VALUE"""),42874.99861111111)</f>
        <v>42874.99861</v>
      </c>
      <c r="B549" s="4">
        <f>IFERROR(__xludf.DUMMYFUNCTION("""COMPUTED_VALUE"""),1976.23)</f>
        <v>1976.23</v>
      </c>
    </row>
    <row r="550">
      <c r="A550" s="3">
        <f>IFERROR(__xludf.DUMMYFUNCTION("""COMPUTED_VALUE"""),42875.99861111111)</f>
        <v>42875.99861</v>
      </c>
      <c r="B550" s="4">
        <f>IFERROR(__xludf.DUMMYFUNCTION("""COMPUTED_VALUE"""),2058.91)</f>
        <v>2058.91</v>
      </c>
    </row>
    <row r="551">
      <c r="A551" s="3">
        <f>IFERROR(__xludf.DUMMYFUNCTION("""COMPUTED_VALUE"""),42876.99861111111)</f>
        <v>42876.99861</v>
      </c>
      <c r="B551" s="4">
        <f>IFERROR(__xludf.DUMMYFUNCTION("""COMPUTED_VALUE"""),2057.0)</f>
        <v>2057</v>
      </c>
    </row>
    <row r="552">
      <c r="A552" s="3">
        <f>IFERROR(__xludf.DUMMYFUNCTION("""COMPUTED_VALUE"""),42877.99861111111)</f>
        <v>42877.99861</v>
      </c>
      <c r="B552" s="4">
        <f>IFERROR(__xludf.DUMMYFUNCTION("""COMPUTED_VALUE"""),2123.29)</f>
        <v>2123.29</v>
      </c>
    </row>
    <row r="553">
      <c r="A553" s="3">
        <f>IFERROR(__xludf.DUMMYFUNCTION("""COMPUTED_VALUE"""),42878.99861111111)</f>
        <v>42878.99861</v>
      </c>
      <c r="B553" s="4">
        <f>IFERROR(__xludf.DUMMYFUNCTION("""COMPUTED_VALUE"""),2272.75)</f>
        <v>2272.75</v>
      </c>
    </row>
    <row r="554">
      <c r="A554" s="3">
        <f>IFERROR(__xludf.DUMMYFUNCTION("""COMPUTED_VALUE"""),42879.99861111111)</f>
        <v>42879.99861</v>
      </c>
      <c r="B554" s="4">
        <f>IFERROR(__xludf.DUMMYFUNCTION("""COMPUTED_VALUE"""),2432.97)</f>
        <v>2432.97</v>
      </c>
    </row>
    <row r="555">
      <c r="A555" s="3">
        <f>IFERROR(__xludf.DUMMYFUNCTION("""COMPUTED_VALUE"""),42880.99861111111)</f>
        <v>42880.99861</v>
      </c>
      <c r="B555" s="4">
        <f>IFERROR(__xludf.DUMMYFUNCTION("""COMPUTED_VALUE"""),2355.0)</f>
        <v>2355</v>
      </c>
    </row>
    <row r="556">
      <c r="A556" s="3">
        <f>IFERROR(__xludf.DUMMYFUNCTION("""COMPUTED_VALUE"""),42881.99861111111)</f>
        <v>42881.99861</v>
      </c>
      <c r="B556" s="4">
        <f>IFERROR(__xludf.DUMMYFUNCTION("""COMPUTED_VALUE"""),2272.7)</f>
        <v>2272.7</v>
      </c>
    </row>
    <row r="557">
      <c r="A557" s="3">
        <f>IFERROR(__xludf.DUMMYFUNCTION("""COMPUTED_VALUE"""),42882.99861111111)</f>
        <v>42882.99861</v>
      </c>
      <c r="B557" s="4">
        <f>IFERROR(__xludf.DUMMYFUNCTION("""COMPUTED_VALUE"""),2099.99)</f>
        <v>2099.99</v>
      </c>
    </row>
    <row r="558">
      <c r="A558" s="3">
        <f>IFERROR(__xludf.DUMMYFUNCTION("""COMPUTED_VALUE"""),42883.99861111111)</f>
        <v>42883.99861</v>
      </c>
      <c r="B558" s="4">
        <f>IFERROR(__xludf.DUMMYFUNCTION("""COMPUTED_VALUE"""),2232.78)</f>
        <v>2232.78</v>
      </c>
    </row>
    <row r="559">
      <c r="A559" s="3">
        <f>IFERROR(__xludf.DUMMYFUNCTION("""COMPUTED_VALUE"""),42884.99861111111)</f>
        <v>42884.99861</v>
      </c>
      <c r="B559" s="4">
        <f>IFERROR(__xludf.DUMMYFUNCTION("""COMPUTED_VALUE"""),2279.48)</f>
        <v>2279.48</v>
      </c>
    </row>
    <row r="560">
      <c r="A560" s="3">
        <f>IFERROR(__xludf.DUMMYFUNCTION("""COMPUTED_VALUE"""),42885.99861111111)</f>
        <v>42885.99861</v>
      </c>
      <c r="B560" s="4">
        <f>IFERROR(__xludf.DUMMYFUNCTION("""COMPUTED_VALUE"""),2191.58)</f>
        <v>2191.58</v>
      </c>
    </row>
    <row r="561">
      <c r="A561" s="3">
        <f>IFERROR(__xludf.DUMMYFUNCTION("""COMPUTED_VALUE"""),42886.99861111111)</f>
        <v>42886.99861</v>
      </c>
      <c r="B561" s="4">
        <f>IFERROR(__xludf.DUMMYFUNCTION("""COMPUTED_VALUE"""),2303.29)</f>
        <v>2303.29</v>
      </c>
    </row>
    <row r="562">
      <c r="A562" s="3">
        <f>IFERROR(__xludf.DUMMYFUNCTION("""COMPUTED_VALUE"""),42887.99861111111)</f>
        <v>42887.99861</v>
      </c>
      <c r="B562" s="4">
        <f>IFERROR(__xludf.DUMMYFUNCTION("""COMPUTED_VALUE"""),2419.99)</f>
        <v>2419.99</v>
      </c>
    </row>
    <row r="563">
      <c r="A563" s="3">
        <f>IFERROR(__xludf.DUMMYFUNCTION("""COMPUTED_VALUE"""),42888.99861111111)</f>
        <v>42888.99861</v>
      </c>
      <c r="B563" s="4">
        <f>IFERROR(__xludf.DUMMYFUNCTION("""COMPUTED_VALUE"""),2478.99)</f>
        <v>2478.99</v>
      </c>
    </row>
    <row r="564">
      <c r="A564" s="3">
        <f>IFERROR(__xludf.DUMMYFUNCTION("""COMPUTED_VALUE"""),42889.99861111111)</f>
        <v>42889.99861</v>
      </c>
      <c r="B564" s="4">
        <f>IFERROR(__xludf.DUMMYFUNCTION("""COMPUTED_VALUE"""),2548.05)</f>
        <v>2548.05</v>
      </c>
    </row>
    <row r="565">
      <c r="A565" s="3">
        <f>IFERROR(__xludf.DUMMYFUNCTION("""COMPUTED_VALUE"""),42890.99861111111)</f>
        <v>42890.99861</v>
      </c>
      <c r="B565" s="4">
        <f>IFERROR(__xludf.DUMMYFUNCTION("""COMPUTED_VALUE"""),2521.36)</f>
        <v>2521.36</v>
      </c>
    </row>
    <row r="566">
      <c r="A566" s="3">
        <f>IFERROR(__xludf.DUMMYFUNCTION("""COMPUTED_VALUE"""),42891.99861111111)</f>
        <v>42891.99861</v>
      </c>
      <c r="B566" s="4">
        <f>IFERROR(__xludf.DUMMYFUNCTION("""COMPUTED_VALUE"""),2698.0)</f>
        <v>2698</v>
      </c>
    </row>
    <row r="567">
      <c r="A567" s="3">
        <f>IFERROR(__xludf.DUMMYFUNCTION("""COMPUTED_VALUE"""),42892.99861111111)</f>
        <v>42892.99861</v>
      </c>
      <c r="B567" s="4">
        <f>IFERROR(__xludf.DUMMYFUNCTION("""COMPUTED_VALUE"""),2871.29)</f>
        <v>2871.29</v>
      </c>
    </row>
    <row r="568">
      <c r="A568" s="3">
        <f>IFERROR(__xludf.DUMMYFUNCTION("""COMPUTED_VALUE"""),42893.99861111111)</f>
        <v>42893.99861</v>
      </c>
      <c r="B568" s="4">
        <f>IFERROR(__xludf.DUMMYFUNCTION("""COMPUTED_VALUE"""),2685.64)</f>
        <v>2685.64</v>
      </c>
    </row>
    <row r="569">
      <c r="A569" s="3">
        <f>IFERROR(__xludf.DUMMYFUNCTION("""COMPUTED_VALUE"""),42894.99861111111)</f>
        <v>42894.99861</v>
      </c>
      <c r="B569" s="4">
        <f>IFERROR(__xludf.DUMMYFUNCTION("""COMPUTED_VALUE"""),2799.73)</f>
        <v>2799.73</v>
      </c>
    </row>
    <row r="570">
      <c r="A570" s="3">
        <f>IFERROR(__xludf.DUMMYFUNCTION("""COMPUTED_VALUE"""),42895.99861111111)</f>
        <v>42895.99861</v>
      </c>
      <c r="B570" s="4">
        <f>IFERROR(__xludf.DUMMYFUNCTION("""COMPUTED_VALUE"""),2811.39)</f>
        <v>2811.39</v>
      </c>
    </row>
    <row r="571">
      <c r="A571" s="3">
        <f>IFERROR(__xludf.DUMMYFUNCTION("""COMPUTED_VALUE"""),42896.99861111111)</f>
        <v>42896.99861</v>
      </c>
      <c r="B571" s="4">
        <f>IFERROR(__xludf.DUMMYFUNCTION("""COMPUTED_VALUE"""),2931.15)</f>
        <v>2931.15</v>
      </c>
    </row>
    <row r="572">
      <c r="A572" s="3">
        <f>IFERROR(__xludf.DUMMYFUNCTION("""COMPUTED_VALUE"""),42897.99861111111)</f>
        <v>42897.99861</v>
      </c>
      <c r="B572" s="4">
        <f>IFERROR(__xludf.DUMMYFUNCTION("""COMPUTED_VALUE"""),2998.98)</f>
        <v>2998.98</v>
      </c>
    </row>
    <row r="573">
      <c r="A573" s="3">
        <f>IFERROR(__xludf.DUMMYFUNCTION("""COMPUTED_VALUE"""),42898.99861111111)</f>
        <v>42898.99861</v>
      </c>
      <c r="B573" s="4">
        <f>IFERROR(__xludf.DUMMYFUNCTION("""COMPUTED_VALUE"""),2655.71)</f>
        <v>2655.71</v>
      </c>
    </row>
    <row r="574">
      <c r="A574" s="3">
        <f>IFERROR(__xludf.DUMMYFUNCTION("""COMPUTED_VALUE"""),42899.99861111111)</f>
        <v>42899.99861</v>
      </c>
      <c r="B574" s="4">
        <f>IFERROR(__xludf.DUMMYFUNCTION("""COMPUTED_VALUE"""),2709.01)</f>
        <v>2709.01</v>
      </c>
    </row>
    <row r="575">
      <c r="A575" s="3">
        <f>IFERROR(__xludf.DUMMYFUNCTION("""COMPUTED_VALUE"""),42900.99861111111)</f>
        <v>42900.99861</v>
      </c>
      <c r="B575" s="4">
        <f>IFERROR(__xludf.DUMMYFUNCTION("""COMPUTED_VALUE"""),2432.21)</f>
        <v>2432.21</v>
      </c>
    </row>
    <row r="576">
      <c r="A576" s="3">
        <f>IFERROR(__xludf.DUMMYFUNCTION("""COMPUTED_VALUE"""),42901.99861111111)</f>
        <v>42901.99861</v>
      </c>
      <c r="B576" s="4">
        <f>IFERROR(__xludf.DUMMYFUNCTION("""COMPUTED_VALUE"""),2409.98)</f>
        <v>2409.98</v>
      </c>
    </row>
    <row r="577">
      <c r="A577" s="3">
        <f>IFERROR(__xludf.DUMMYFUNCTION("""COMPUTED_VALUE"""),42902.99861111111)</f>
        <v>42902.99861</v>
      </c>
      <c r="B577" s="4">
        <f>IFERROR(__xludf.DUMMYFUNCTION("""COMPUTED_VALUE"""),2480.43)</f>
        <v>2480.43</v>
      </c>
    </row>
    <row r="578">
      <c r="A578" s="3">
        <f>IFERROR(__xludf.DUMMYFUNCTION("""COMPUTED_VALUE"""),42903.99861111111)</f>
        <v>42903.99861</v>
      </c>
      <c r="B578" s="4">
        <f>IFERROR(__xludf.DUMMYFUNCTION("""COMPUTED_VALUE"""),2634.94)</f>
        <v>2634.94</v>
      </c>
    </row>
    <row r="579">
      <c r="A579" s="3">
        <f>IFERROR(__xludf.DUMMYFUNCTION("""COMPUTED_VALUE"""),42904.99861111111)</f>
        <v>42904.99861</v>
      </c>
      <c r="B579" s="4">
        <f>IFERROR(__xludf.DUMMYFUNCTION("""COMPUTED_VALUE"""),2515.25)</f>
        <v>2515.25</v>
      </c>
    </row>
    <row r="580">
      <c r="A580" s="3">
        <f>IFERROR(__xludf.DUMMYFUNCTION("""COMPUTED_VALUE"""),42905.99861111111)</f>
        <v>42905.99861</v>
      </c>
      <c r="B580" s="4">
        <f>IFERROR(__xludf.DUMMYFUNCTION("""COMPUTED_VALUE"""),2596.98)</f>
        <v>2596.98</v>
      </c>
    </row>
    <row r="581">
      <c r="A581" s="3">
        <f>IFERROR(__xludf.DUMMYFUNCTION("""COMPUTED_VALUE"""),42906.99861111111)</f>
        <v>42906.99861</v>
      </c>
      <c r="B581" s="4">
        <f>IFERROR(__xludf.DUMMYFUNCTION("""COMPUTED_VALUE"""),2725.08)</f>
        <v>2725.08</v>
      </c>
    </row>
    <row r="582">
      <c r="A582" s="3">
        <f>IFERROR(__xludf.DUMMYFUNCTION("""COMPUTED_VALUE"""),42907.99861111111)</f>
        <v>42907.99861</v>
      </c>
      <c r="B582" s="4">
        <f>IFERROR(__xludf.DUMMYFUNCTION("""COMPUTED_VALUE"""),2643.35)</f>
        <v>2643.35</v>
      </c>
    </row>
    <row r="583">
      <c r="A583" s="3">
        <f>IFERROR(__xludf.DUMMYFUNCTION("""COMPUTED_VALUE"""),42908.99861111111)</f>
        <v>42908.99861</v>
      </c>
      <c r="B583" s="4">
        <f>IFERROR(__xludf.DUMMYFUNCTION("""COMPUTED_VALUE"""),2679.99)</f>
        <v>2679.99</v>
      </c>
    </row>
    <row r="584">
      <c r="A584" s="3">
        <f>IFERROR(__xludf.DUMMYFUNCTION("""COMPUTED_VALUE"""),42909.99861111111)</f>
        <v>42909.99861</v>
      </c>
      <c r="B584" s="4">
        <f>IFERROR(__xludf.DUMMYFUNCTION("""COMPUTED_VALUE"""),2690.76)</f>
        <v>2690.76</v>
      </c>
    </row>
    <row r="585">
      <c r="A585" s="3">
        <f>IFERROR(__xludf.DUMMYFUNCTION("""COMPUTED_VALUE"""),42910.99861111111)</f>
        <v>42910.99861</v>
      </c>
      <c r="B585" s="4">
        <f>IFERROR(__xludf.DUMMYFUNCTION("""COMPUTED_VALUE"""),2574.84)</f>
        <v>2574.84</v>
      </c>
    </row>
    <row r="586">
      <c r="A586" s="3">
        <f>IFERROR(__xludf.DUMMYFUNCTION("""COMPUTED_VALUE"""),42911.99861111111)</f>
        <v>42911.99861</v>
      </c>
      <c r="B586" s="4">
        <f>IFERROR(__xludf.DUMMYFUNCTION("""COMPUTED_VALUE"""),2505.61)</f>
        <v>2505.61</v>
      </c>
    </row>
    <row r="587">
      <c r="A587" s="3">
        <f>IFERROR(__xludf.DUMMYFUNCTION("""COMPUTED_VALUE"""),42912.99861111111)</f>
        <v>42912.99861</v>
      </c>
      <c r="B587" s="4">
        <f>IFERROR(__xludf.DUMMYFUNCTION("""COMPUTED_VALUE"""),2407.91)</f>
        <v>2407.91</v>
      </c>
    </row>
    <row r="588">
      <c r="A588" s="3">
        <f>IFERROR(__xludf.DUMMYFUNCTION("""COMPUTED_VALUE"""),42913.99861111111)</f>
        <v>42913.99861</v>
      </c>
      <c r="B588" s="4">
        <f>IFERROR(__xludf.DUMMYFUNCTION("""COMPUTED_VALUE"""),2575.75)</f>
        <v>2575.75</v>
      </c>
    </row>
    <row r="589">
      <c r="A589" s="3">
        <f>IFERROR(__xludf.DUMMYFUNCTION("""COMPUTED_VALUE"""),42914.99861111111)</f>
        <v>42914.99861</v>
      </c>
      <c r="B589" s="4">
        <f>IFERROR(__xludf.DUMMYFUNCTION("""COMPUTED_VALUE"""),2553.12)</f>
        <v>2553.12</v>
      </c>
    </row>
    <row r="590">
      <c r="A590" s="3">
        <f>IFERROR(__xludf.DUMMYFUNCTION("""COMPUTED_VALUE"""),42915.99861111111)</f>
        <v>42915.99861</v>
      </c>
      <c r="B590" s="4">
        <f>IFERROR(__xludf.DUMMYFUNCTION("""COMPUTED_VALUE"""),2530.0)</f>
        <v>2530</v>
      </c>
    </row>
    <row r="591">
      <c r="A591" s="3">
        <f>IFERROR(__xludf.DUMMYFUNCTION("""COMPUTED_VALUE"""),42916.99861111111)</f>
        <v>42916.99861</v>
      </c>
      <c r="B591" s="4">
        <f>IFERROR(__xludf.DUMMYFUNCTION("""COMPUTED_VALUE"""),2455.19)</f>
        <v>2455.19</v>
      </c>
    </row>
    <row r="592">
      <c r="A592" s="3">
        <f>IFERROR(__xludf.DUMMYFUNCTION("""COMPUTED_VALUE"""),42917.99861111111)</f>
        <v>42917.99861</v>
      </c>
      <c r="B592" s="4">
        <f>IFERROR(__xludf.DUMMYFUNCTION("""COMPUTED_VALUE"""),2423.63)</f>
        <v>2423.63</v>
      </c>
    </row>
    <row r="593">
      <c r="A593" s="3">
        <f>IFERROR(__xludf.DUMMYFUNCTION("""COMPUTED_VALUE"""),42918.99861111111)</f>
        <v>42918.99861</v>
      </c>
      <c r="B593" s="4">
        <f>IFERROR(__xludf.DUMMYFUNCTION("""COMPUTED_VALUE"""),2516.66)</f>
        <v>2516.66</v>
      </c>
    </row>
    <row r="594">
      <c r="A594" s="3">
        <f>IFERROR(__xludf.DUMMYFUNCTION("""COMPUTED_VALUE"""),42919.99861111111)</f>
        <v>42919.99861</v>
      </c>
      <c r="B594" s="4">
        <f>IFERROR(__xludf.DUMMYFUNCTION("""COMPUTED_VALUE"""),2542.41)</f>
        <v>2542.41</v>
      </c>
    </row>
    <row r="595">
      <c r="A595" s="3">
        <f>IFERROR(__xludf.DUMMYFUNCTION("""COMPUTED_VALUE"""),42920.99861111111)</f>
        <v>42920.99861</v>
      </c>
      <c r="B595" s="4">
        <f>IFERROR(__xludf.DUMMYFUNCTION("""COMPUTED_VALUE"""),2602.0)</f>
        <v>2602</v>
      </c>
    </row>
    <row r="596">
      <c r="A596" s="3">
        <f>IFERROR(__xludf.DUMMYFUNCTION("""COMPUTED_VALUE"""),42921.99861111111)</f>
        <v>42921.99861</v>
      </c>
      <c r="B596" s="4">
        <f>IFERROR(__xludf.DUMMYFUNCTION("""COMPUTED_VALUE"""),2616.96)</f>
        <v>2616.96</v>
      </c>
    </row>
    <row r="597">
      <c r="A597" s="3">
        <f>IFERROR(__xludf.DUMMYFUNCTION("""COMPUTED_VALUE"""),42922.99861111111)</f>
        <v>42922.99861</v>
      </c>
      <c r="B597" s="4">
        <f>IFERROR(__xludf.DUMMYFUNCTION("""COMPUTED_VALUE"""),2604.84)</f>
        <v>2604.84</v>
      </c>
    </row>
    <row r="598">
      <c r="A598" s="3">
        <f>IFERROR(__xludf.DUMMYFUNCTION("""COMPUTED_VALUE"""),42923.99861111111)</f>
        <v>42923.99861</v>
      </c>
      <c r="B598" s="4">
        <f>IFERROR(__xludf.DUMMYFUNCTION("""COMPUTED_VALUE"""),2501.15)</f>
        <v>2501.15</v>
      </c>
    </row>
    <row r="599">
      <c r="A599" s="3">
        <f>IFERROR(__xludf.DUMMYFUNCTION("""COMPUTED_VALUE"""),42924.99861111111)</f>
        <v>42924.99861</v>
      </c>
      <c r="B599" s="4">
        <f>IFERROR(__xludf.DUMMYFUNCTION("""COMPUTED_VALUE"""),2561.11)</f>
        <v>2561.11</v>
      </c>
    </row>
    <row r="600">
      <c r="A600" s="3">
        <f>IFERROR(__xludf.DUMMYFUNCTION("""COMPUTED_VALUE"""),42925.99861111111)</f>
        <v>42925.99861</v>
      </c>
      <c r="B600" s="4">
        <f>IFERROR(__xludf.DUMMYFUNCTION("""COMPUTED_VALUE"""),2508.99)</f>
        <v>2508.99</v>
      </c>
    </row>
    <row r="601">
      <c r="A601" s="3">
        <f>IFERROR(__xludf.DUMMYFUNCTION("""COMPUTED_VALUE"""),42926.99861111111)</f>
        <v>42926.99861</v>
      </c>
      <c r="B601" s="4">
        <f>IFERROR(__xludf.DUMMYFUNCTION("""COMPUTED_VALUE"""),2331.05)</f>
        <v>2331.05</v>
      </c>
    </row>
    <row r="602">
      <c r="A602" s="3">
        <f>IFERROR(__xludf.DUMMYFUNCTION("""COMPUTED_VALUE"""),42927.99861111111)</f>
        <v>42927.99861</v>
      </c>
      <c r="B602" s="4">
        <f>IFERROR(__xludf.DUMMYFUNCTION("""COMPUTED_VALUE"""),2310.01)</f>
        <v>2310.01</v>
      </c>
    </row>
    <row r="603">
      <c r="A603" s="3">
        <f>IFERROR(__xludf.DUMMYFUNCTION("""COMPUTED_VALUE"""),42928.99861111111)</f>
        <v>42928.99861</v>
      </c>
      <c r="B603" s="4">
        <f>IFERROR(__xludf.DUMMYFUNCTION("""COMPUTED_VALUE"""),2383.42)</f>
        <v>2383.42</v>
      </c>
    </row>
    <row r="604">
      <c r="A604" s="3">
        <f>IFERROR(__xludf.DUMMYFUNCTION("""COMPUTED_VALUE"""),42929.99861111111)</f>
        <v>42929.99861</v>
      </c>
      <c r="B604" s="4">
        <f>IFERROR(__xludf.DUMMYFUNCTION("""COMPUTED_VALUE"""),2340.0)</f>
        <v>2340</v>
      </c>
    </row>
    <row r="605">
      <c r="A605" s="3">
        <f>IFERROR(__xludf.DUMMYFUNCTION("""COMPUTED_VALUE"""),42930.99861111111)</f>
        <v>42930.99861</v>
      </c>
      <c r="B605" s="4">
        <f>IFERROR(__xludf.DUMMYFUNCTION("""COMPUTED_VALUE"""),2217.24)</f>
        <v>2217.24</v>
      </c>
    </row>
    <row r="606">
      <c r="A606" s="3">
        <f>IFERROR(__xludf.DUMMYFUNCTION("""COMPUTED_VALUE"""),42931.99861111111)</f>
        <v>42931.99861</v>
      </c>
      <c r="B606" s="4">
        <f>IFERROR(__xludf.DUMMYFUNCTION("""COMPUTED_VALUE"""),1964.31)</f>
        <v>1964.31</v>
      </c>
    </row>
    <row r="607">
      <c r="A607" s="3">
        <f>IFERROR(__xludf.DUMMYFUNCTION("""COMPUTED_VALUE"""),42932.99861111111)</f>
        <v>42932.99861</v>
      </c>
      <c r="B607" s="4">
        <f>IFERROR(__xludf.DUMMYFUNCTION("""COMPUTED_VALUE"""),1911.78)</f>
        <v>1911.78</v>
      </c>
    </row>
    <row r="608">
      <c r="A608" s="3">
        <f>IFERROR(__xludf.DUMMYFUNCTION("""COMPUTED_VALUE"""),42933.99861111111)</f>
        <v>42933.99861</v>
      </c>
      <c r="B608" s="4">
        <f>IFERROR(__xludf.DUMMYFUNCTION("""COMPUTED_VALUE"""),2235.19)</f>
        <v>2235.19</v>
      </c>
    </row>
    <row r="609">
      <c r="A609" s="3">
        <f>IFERROR(__xludf.DUMMYFUNCTION("""COMPUTED_VALUE"""),42934.99861111111)</f>
        <v>42934.99861</v>
      </c>
      <c r="B609" s="4">
        <f>IFERROR(__xludf.DUMMYFUNCTION("""COMPUTED_VALUE"""),2308.15)</f>
        <v>2308.15</v>
      </c>
    </row>
    <row r="610">
      <c r="A610" s="3">
        <f>IFERROR(__xludf.DUMMYFUNCTION("""COMPUTED_VALUE"""),42935.99861111111)</f>
        <v>42935.99861</v>
      </c>
      <c r="B610" s="4">
        <f>IFERROR(__xludf.DUMMYFUNCTION("""COMPUTED_VALUE"""),2258.99)</f>
        <v>2258.99</v>
      </c>
    </row>
    <row r="611">
      <c r="A611" s="3">
        <f>IFERROR(__xludf.DUMMYFUNCTION("""COMPUTED_VALUE"""),42936.99861111111)</f>
        <v>42936.99861</v>
      </c>
      <c r="B611" s="4">
        <f>IFERROR(__xludf.DUMMYFUNCTION("""COMPUTED_VALUE"""),2873.48)</f>
        <v>2873.48</v>
      </c>
    </row>
    <row r="612">
      <c r="A612" s="3">
        <f>IFERROR(__xludf.DUMMYFUNCTION("""COMPUTED_VALUE"""),42937.99861111111)</f>
        <v>42937.99861</v>
      </c>
      <c r="B612" s="4">
        <f>IFERROR(__xludf.DUMMYFUNCTION("""COMPUTED_VALUE"""),2657.45)</f>
        <v>2657.45</v>
      </c>
    </row>
    <row r="613">
      <c r="A613" s="3">
        <f>IFERROR(__xludf.DUMMYFUNCTION("""COMPUTED_VALUE"""),42938.99861111111)</f>
        <v>42938.99861</v>
      </c>
      <c r="B613" s="4">
        <f>IFERROR(__xludf.DUMMYFUNCTION("""COMPUTED_VALUE"""),2825.27)</f>
        <v>2825.27</v>
      </c>
    </row>
    <row r="614">
      <c r="A614" s="3">
        <f>IFERROR(__xludf.DUMMYFUNCTION("""COMPUTED_VALUE"""),42939.99861111111)</f>
        <v>42939.99861</v>
      </c>
      <c r="B614" s="4">
        <f>IFERROR(__xludf.DUMMYFUNCTION("""COMPUTED_VALUE"""),2754.28)</f>
        <v>2754.28</v>
      </c>
    </row>
    <row r="615">
      <c r="A615" s="3">
        <f>IFERROR(__xludf.DUMMYFUNCTION("""COMPUTED_VALUE"""),42940.99861111111)</f>
        <v>42940.99861</v>
      </c>
      <c r="B615" s="4">
        <f>IFERROR(__xludf.DUMMYFUNCTION("""COMPUTED_VALUE"""),2762.26)</f>
        <v>2762.26</v>
      </c>
    </row>
    <row r="616">
      <c r="A616" s="3">
        <f>IFERROR(__xludf.DUMMYFUNCTION("""COMPUTED_VALUE"""),42941.99861111111)</f>
        <v>42941.99861</v>
      </c>
      <c r="B616" s="4">
        <f>IFERROR(__xludf.DUMMYFUNCTION("""COMPUTED_VALUE"""),2564.0)</f>
        <v>2564</v>
      </c>
    </row>
    <row r="617">
      <c r="A617" s="3">
        <f>IFERROR(__xludf.DUMMYFUNCTION("""COMPUTED_VALUE"""),42942.99861111111)</f>
        <v>42942.99861</v>
      </c>
      <c r="B617" s="4">
        <f>IFERROR(__xludf.DUMMYFUNCTION("""COMPUTED_VALUE"""),2525.99)</f>
        <v>2525.99</v>
      </c>
    </row>
    <row r="618">
      <c r="A618" s="3">
        <f>IFERROR(__xludf.DUMMYFUNCTION("""COMPUTED_VALUE"""),42943.99861111111)</f>
        <v>42943.99861</v>
      </c>
      <c r="B618" s="4">
        <f>IFERROR(__xludf.DUMMYFUNCTION("""COMPUTED_VALUE"""),2664.99)</f>
        <v>2664.99</v>
      </c>
    </row>
    <row r="619">
      <c r="A619" s="3">
        <f>IFERROR(__xludf.DUMMYFUNCTION("""COMPUTED_VALUE"""),42944.99861111111)</f>
        <v>42944.99861</v>
      </c>
      <c r="B619" s="4">
        <f>IFERROR(__xludf.DUMMYFUNCTION("""COMPUTED_VALUE"""),2786.07)</f>
        <v>2786.07</v>
      </c>
    </row>
    <row r="620">
      <c r="A620" s="3">
        <f>IFERROR(__xludf.DUMMYFUNCTION("""COMPUTED_VALUE"""),42945.99861111111)</f>
        <v>42945.99861</v>
      </c>
      <c r="B620" s="4">
        <f>IFERROR(__xludf.DUMMYFUNCTION("""COMPUTED_VALUE"""),2700.21)</f>
        <v>2700.21</v>
      </c>
    </row>
    <row r="621">
      <c r="A621" s="3">
        <f>IFERROR(__xludf.DUMMYFUNCTION("""COMPUTED_VALUE"""),42946.99861111111)</f>
        <v>42946.99861</v>
      </c>
      <c r="B621" s="4">
        <f>IFERROR(__xludf.DUMMYFUNCTION("""COMPUTED_VALUE"""),2723.99)</f>
        <v>2723.99</v>
      </c>
    </row>
    <row r="622">
      <c r="A622" s="3">
        <f>IFERROR(__xludf.DUMMYFUNCTION("""COMPUTED_VALUE"""),42947.99861111111)</f>
        <v>42947.99861</v>
      </c>
      <c r="B622" s="4">
        <f>IFERROR(__xludf.DUMMYFUNCTION("""COMPUTED_VALUE"""),2856.88)</f>
        <v>2856.88</v>
      </c>
    </row>
    <row r="623">
      <c r="A623" s="3">
        <f>IFERROR(__xludf.DUMMYFUNCTION("""COMPUTED_VALUE"""),42948.99861111111)</f>
        <v>42948.99861</v>
      </c>
      <c r="B623" s="4">
        <f>IFERROR(__xludf.DUMMYFUNCTION("""COMPUTED_VALUE"""),2732.59)</f>
        <v>2732.59</v>
      </c>
    </row>
    <row r="624">
      <c r="A624" s="3">
        <f>IFERROR(__xludf.DUMMYFUNCTION("""COMPUTED_VALUE"""),42949.99861111111)</f>
        <v>42949.99861</v>
      </c>
      <c r="B624" s="4">
        <f>IFERROR(__xludf.DUMMYFUNCTION("""COMPUTED_VALUE"""),2699.9)</f>
        <v>2699.9</v>
      </c>
    </row>
    <row r="625">
      <c r="A625" s="3">
        <f>IFERROR(__xludf.DUMMYFUNCTION("""COMPUTED_VALUE"""),42950.99861111111)</f>
        <v>42950.99861</v>
      </c>
      <c r="B625" s="4">
        <f>IFERROR(__xludf.DUMMYFUNCTION("""COMPUTED_VALUE"""),2787.02)</f>
        <v>2787.02</v>
      </c>
    </row>
    <row r="626">
      <c r="A626" s="3">
        <f>IFERROR(__xludf.DUMMYFUNCTION("""COMPUTED_VALUE"""),42951.99861111111)</f>
        <v>42951.99861</v>
      </c>
      <c r="B626" s="4">
        <f>IFERROR(__xludf.DUMMYFUNCTION("""COMPUTED_VALUE"""),2857.34)</f>
        <v>2857.34</v>
      </c>
    </row>
    <row r="627">
      <c r="A627" s="3">
        <f>IFERROR(__xludf.DUMMYFUNCTION("""COMPUTED_VALUE"""),42952.99861111111)</f>
        <v>42952.99861</v>
      </c>
      <c r="B627" s="4">
        <f>IFERROR(__xludf.DUMMYFUNCTION("""COMPUTED_VALUE"""),3243.49)</f>
        <v>3243.49</v>
      </c>
    </row>
    <row r="628">
      <c r="A628" s="3">
        <f>IFERROR(__xludf.DUMMYFUNCTION("""COMPUTED_VALUE"""),42953.99861111111)</f>
        <v>42953.99861</v>
      </c>
      <c r="B628" s="4">
        <f>IFERROR(__xludf.DUMMYFUNCTION("""COMPUTED_VALUE"""),3222.22)</f>
        <v>3222.22</v>
      </c>
    </row>
    <row r="629">
      <c r="A629" s="3">
        <f>IFERROR(__xludf.DUMMYFUNCTION("""COMPUTED_VALUE"""),42954.99861111111)</f>
        <v>42954.99861</v>
      </c>
      <c r="B629" s="4">
        <f>IFERROR(__xludf.DUMMYFUNCTION("""COMPUTED_VALUE"""),3398.23)</f>
        <v>3398.23</v>
      </c>
    </row>
    <row r="630">
      <c r="A630" s="3">
        <f>IFERROR(__xludf.DUMMYFUNCTION("""COMPUTED_VALUE"""),42955.99861111111)</f>
        <v>42955.99861</v>
      </c>
      <c r="B630" s="4">
        <f>IFERROR(__xludf.DUMMYFUNCTION("""COMPUTED_VALUE"""),3422.43)</f>
        <v>3422.43</v>
      </c>
    </row>
    <row r="631">
      <c r="A631" s="3">
        <f>IFERROR(__xludf.DUMMYFUNCTION("""COMPUTED_VALUE"""),42956.99861111111)</f>
        <v>42956.99861</v>
      </c>
      <c r="B631" s="4">
        <f>IFERROR(__xludf.DUMMYFUNCTION("""COMPUTED_VALUE"""),3342.8)</f>
        <v>3342.8</v>
      </c>
    </row>
    <row r="632">
      <c r="A632" s="3">
        <f>IFERROR(__xludf.DUMMYFUNCTION("""COMPUTED_VALUE"""),42957.99861111111)</f>
        <v>42957.99861</v>
      </c>
      <c r="B632" s="4">
        <f>IFERROR(__xludf.DUMMYFUNCTION("""COMPUTED_VALUE"""),3444.98)</f>
        <v>3444.98</v>
      </c>
    </row>
    <row r="633">
      <c r="A633" s="3">
        <f>IFERROR(__xludf.DUMMYFUNCTION("""COMPUTED_VALUE"""),42958.99861111111)</f>
        <v>42958.99861</v>
      </c>
      <c r="B633" s="4">
        <f>IFERROR(__xludf.DUMMYFUNCTION("""COMPUTED_VALUE"""),3656.15)</f>
        <v>3656.15</v>
      </c>
    </row>
    <row r="634">
      <c r="A634" s="3">
        <f>IFERROR(__xludf.DUMMYFUNCTION("""COMPUTED_VALUE"""),42959.99861111111)</f>
        <v>42959.99861</v>
      </c>
      <c r="B634" s="4">
        <f>IFERROR(__xludf.DUMMYFUNCTION("""COMPUTED_VALUE"""),3874.0)</f>
        <v>3874</v>
      </c>
    </row>
    <row r="635">
      <c r="A635" s="3">
        <f>IFERROR(__xludf.DUMMYFUNCTION("""COMPUTED_VALUE"""),42960.99861111111)</f>
        <v>42960.99861</v>
      </c>
      <c r="B635" s="4">
        <f>IFERROR(__xludf.DUMMYFUNCTION("""COMPUTED_VALUE"""),4060.47)</f>
        <v>4060.47</v>
      </c>
    </row>
    <row r="636">
      <c r="A636" s="3">
        <f>IFERROR(__xludf.DUMMYFUNCTION("""COMPUTED_VALUE"""),42961.99861111111)</f>
        <v>42961.99861</v>
      </c>
      <c r="B636" s="4">
        <f>IFERROR(__xludf.DUMMYFUNCTION("""COMPUTED_VALUE"""),4320.6)</f>
        <v>4320.6</v>
      </c>
    </row>
    <row r="637">
      <c r="A637" s="3">
        <f>IFERROR(__xludf.DUMMYFUNCTION("""COMPUTED_VALUE"""),42962.99861111111)</f>
        <v>42962.99861</v>
      </c>
      <c r="B637" s="4">
        <f>IFERROR(__xludf.DUMMYFUNCTION("""COMPUTED_VALUE"""),4159.93)</f>
        <v>4159.93</v>
      </c>
    </row>
    <row r="638">
      <c r="A638" s="3">
        <f>IFERROR(__xludf.DUMMYFUNCTION("""COMPUTED_VALUE"""),42963.99861111111)</f>
        <v>42963.99861</v>
      </c>
      <c r="B638" s="4">
        <f>IFERROR(__xludf.DUMMYFUNCTION("""COMPUTED_VALUE"""),4370.01)</f>
        <v>4370.01</v>
      </c>
    </row>
    <row r="639">
      <c r="A639" s="3">
        <f>IFERROR(__xludf.DUMMYFUNCTION("""COMPUTED_VALUE"""),42964.99861111111)</f>
        <v>42964.99861</v>
      </c>
      <c r="B639" s="4">
        <f>IFERROR(__xludf.DUMMYFUNCTION("""COMPUTED_VALUE"""),4280.01)</f>
        <v>4280.01</v>
      </c>
    </row>
    <row r="640">
      <c r="A640" s="3">
        <f>IFERROR(__xludf.DUMMYFUNCTION("""COMPUTED_VALUE"""),42965.99861111111)</f>
        <v>42965.99861</v>
      </c>
      <c r="B640" s="4">
        <f>IFERROR(__xludf.DUMMYFUNCTION("""COMPUTED_VALUE"""),4101.72)</f>
        <v>4101.72</v>
      </c>
    </row>
    <row r="641">
      <c r="A641" s="3">
        <f>IFERROR(__xludf.DUMMYFUNCTION("""COMPUTED_VALUE"""),42966.99861111111)</f>
        <v>42966.99861</v>
      </c>
      <c r="B641" s="4">
        <f>IFERROR(__xludf.DUMMYFUNCTION("""COMPUTED_VALUE"""),4157.41)</f>
        <v>4157.41</v>
      </c>
    </row>
    <row r="642">
      <c r="A642" s="3">
        <f>IFERROR(__xludf.DUMMYFUNCTION("""COMPUTED_VALUE"""),42967.99861111111)</f>
        <v>42967.99861</v>
      </c>
      <c r="B642" s="4">
        <f>IFERROR(__xludf.DUMMYFUNCTION("""COMPUTED_VALUE"""),4050.99)</f>
        <v>4050.99</v>
      </c>
    </row>
    <row r="643">
      <c r="A643" s="3">
        <f>IFERROR(__xludf.DUMMYFUNCTION("""COMPUTED_VALUE"""),42968.99861111111)</f>
        <v>42968.99861</v>
      </c>
      <c r="B643" s="4">
        <f>IFERROR(__xludf.DUMMYFUNCTION("""COMPUTED_VALUE"""),4002.0)</f>
        <v>4002</v>
      </c>
    </row>
    <row r="644">
      <c r="A644" s="3">
        <f>IFERROR(__xludf.DUMMYFUNCTION("""COMPUTED_VALUE"""),42969.99861111111)</f>
        <v>42969.99861</v>
      </c>
      <c r="B644" s="4">
        <f>IFERROR(__xludf.DUMMYFUNCTION("""COMPUTED_VALUE"""),4092.0)</f>
        <v>4092</v>
      </c>
    </row>
    <row r="645">
      <c r="A645" s="3">
        <f>IFERROR(__xludf.DUMMYFUNCTION("""COMPUTED_VALUE"""),42970.99861111111)</f>
        <v>42970.99861</v>
      </c>
      <c r="B645" s="4">
        <f>IFERROR(__xludf.DUMMYFUNCTION("""COMPUTED_VALUE"""),4143.49)</f>
        <v>4143.49</v>
      </c>
    </row>
    <row r="646">
      <c r="A646" s="3">
        <f>IFERROR(__xludf.DUMMYFUNCTION("""COMPUTED_VALUE"""),42971.99861111111)</f>
        <v>42971.99861</v>
      </c>
      <c r="B646" s="4">
        <f>IFERROR(__xludf.DUMMYFUNCTION("""COMPUTED_VALUE"""),4312.03)</f>
        <v>4312.03</v>
      </c>
    </row>
    <row r="647">
      <c r="A647" s="3">
        <f>IFERROR(__xludf.DUMMYFUNCTION("""COMPUTED_VALUE"""),42972.99861111111)</f>
        <v>42972.99861</v>
      </c>
      <c r="B647" s="4">
        <f>IFERROR(__xludf.DUMMYFUNCTION("""COMPUTED_VALUE"""),4360.0)</f>
        <v>4360</v>
      </c>
    </row>
    <row r="648">
      <c r="A648" s="3">
        <f>IFERROR(__xludf.DUMMYFUNCTION("""COMPUTED_VALUE"""),42973.99861111111)</f>
        <v>42973.99861</v>
      </c>
      <c r="B648" s="4">
        <f>IFERROR(__xludf.DUMMYFUNCTION("""COMPUTED_VALUE"""),4344.32)</f>
        <v>4344.32</v>
      </c>
    </row>
    <row r="649">
      <c r="A649" s="3">
        <f>IFERROR(__xludf.DUMMYFUNCTION("""COMPUTED_VALUE"""),42974.99861111111)</f>
        <v>42974.99861</v>
      </c>
      <c r="B649" s="4">
        <f>IFERROR(__xludf.DUMMYFUNCTION("""COMPUTED_VALUE"""),4340.11)</f>
        <v>4340.11</v>
      </c>
    </row>
    <row r="650">
      <c r="A650" s="3">
        <f>IFERROR(__xludf.DUMMYFUNCTION("""COMPUTED_VALUE"""),42975.99861111111)</f>
        <v>42975.99861</v>
      </c>
      <c r="B650" s="4">
        <f>IFERROR(__xludf.DUMMYFUNCTION("""COMPUTED_VALUE"""),4384.99)</f>
        <v>4384.99</v>
      </c>
    </row>
    <row r="651">
      <c r="A651" s="3">
        <f>IFERROR(__xludf.DUMMYFUNCTION("""COMPUTED_VALUE"""),42976.99861111111)</f>
        <v>42976.99861</v>
      </c>
      <c r="B651" s="4">
        <f>IFERROR(__xludf.DUMMYFUNCTION("""COMPUTED_VALUE"""),4599.0)</f>
        <v>4599</v>
      </c>
    </row>
    <row r="652">
      <c r="A652" s="3">
        <f>IFERROR(__xludf.DUMMYFUNCTION("""COMPUTED_VALUE"""),42977.99861111111)</f>
        <v>42977.99861</v>
      </c>
      <c r="B652" s="4">
        <f>IFERROR(__xludf.DUMMYFUNCTION("""COMPUTED_VALUE"""),4581.98)</f>
        <v>4581.98</v>
      </c>
    </row>
    <row r="653">
      <c r="A653" s="3">
        <f>IFERROR(__xludf.DUMMYFUNCTION("""COMPUTED_VALUE"""),42978.99861111111)</f>
        <v>42978.99861</v>
      </c>
      <c r="B653" s="4">
        <f>IFERROR(__xludf.DUMMYFUNCTION("""COMPUTED_VALUE"""),4743.94)</f>
        <v>4743.94</v>
      </c>
    </row>
    <row r="654">
      <c r="A654" s="3">
        <f>IFERROR(__xludf.DUMMYFUNCTION("""COMPUTED_VALUE"""),42979.99861111111)</f>
        <v>42979.99861</v>
      </c>
      <c r="B654" s="4">
        <f>IFERROR(__xludf.DUMMYFUNCTION("""COMPUTED_VALUE"""),4947.99)</f>
        <v>4947.99</v>
      </c>
    </row>
    <row r="655">
      <c r="A655" s="3">
        <f>IFERROR(__xludf.DUMMYFUNCTION("""COMPUTED_VALUE"""),42980.99861111111)</f>
        <v>42980.99861</v>
      </c>
      <c r="B655" s="4">
        <f>IFERROR(__xludf.DUMMYFUNCTION("""COMPUTED_VALUE"""),4649.99)</f>
        <v>4649.99</v>
      </c>
    </row>
    <row r="656">
      <c r="A656" s="3">
        <f>IFERROR(__xludf.DUMMYFUNCTION("""COMPUTED_VALUE"""),42981.99861111111)</f>
        <v>42981.99861</v>
      </c>
      <c r="B656" s="4">
        <f>IFERROR(__xludf.DUMMYFUNCTION("""COMPUTED_VALUE"""),4626.05)</f>
        <v>4626.05</v>
      </c>
    </row>
    <row r="657">
      <c r="A657" s="3">
        <f>IFERROR(__xludf.DUMMYFUNCTION("""COMPUTED_VALUE"""),42982.99861111111)</f>
        <v>42982.99861</v>
      </c>
      <c r="B657" s="4">
        <f>IFERROR(__xludf.DUMMYFUNCTION("""COMPUTED_VALUE"""),4498.25)</f>
        <v>4498.25</v>
      </c>
    </row>
    <row r="658">
      <c r="A658" s="3">
        <f>IFERROR(__xludf.DUMMYFUNCTION("""COMPUTED_VALUE"""),42983.99861111111)</f>
        <v>42983.99861</v>
      </c>
      <c r="B658" s="4">
        <f>IFERROR(__xludf.DUMMYFUNCTION("""COMPUTED_VALUE"""),4432.51)</f>
        <v>4432.51</v>
      </c>
    </row>
    <row r="659">
      <c r="A659" s="3">
        <f>IFERROR(__xludf.DUMMYFUNCTION("""COMPUTED_VALUE"""),42984.99861111111)</f>
        <v>42984.99861</v>
      </c>
      <c r="B659" s="4">
        <f>IFERROR(__xludf.DUMMYFUNCTION("""COMPUTED_VALUE"""),4616.18)</f>
        <v>4616.18</v>
      </c>
    </row>
    <row r="660">
      <c r="A660" s="3">
        <f>IFERROR(__xludf.DUMMYFUNCTION("""COMPUTED_VALUE"""),42985.99861111111)</f>
        <v>42985.99861</v>
      </c>
      <c r="B660" s="4">
        <f>IFERROR(__xludf.DUMMYFUNCTION("""COMPUTED_VALUE"""),4624.18)</f>
        <v>4624.18</v>
      </c>
    </row>
    <row r="661">
      <c r="A661" s="3">
        <f>IFERROR(__xludf.DUMMYFUNCTION("""COMPUTED_VALUE"""),42986.99861111111)</f>
        <v>42986.99861</v>
      </c>
      <c r="B661" s="4">
        <f>IFERROR(__xludf.DUMMYFUNCTION("""COMPUTED_VALUE"""),4350.0)</f>
        <v>4350</v>
      </c>
    </row>
    <row r="662">
      <c r="A662" s="3">
        <f>IFERROR(__xludf.DUMMYFUNCTION("""COMPUTED_VALUE"""),42987.99861111111)</f>
        <v>42987.99861</v>
      </c>
      <c r="B662" s="4">
        <f>IFERROR(__xludf.DUMMYFUNCTION("""COMPUTED_VALUE"""),4334.36)</f>
        <v>4334.36</v>
      </c>
    </row>
    <row r="663">
      <c r="A663" s="3">
        <f>IFERROR(__xludf.DUMMYFUNCTION("""COMPUTED_VALUE"""),42988.99861111111)</f>
        <v>42988.99861</v>
      </c>
      <c r="B663" s="4">
        <f>IFERROR(__xludf.DUMMYFUNCTION("""COMPUTED_VALUE"""),4251.36)</f>
        <v>4251.36</v>
      </c>
    </row>
    <row r="664">
      <c r="A664" s="3">
        <f>IFERROR(__xludf.DUMMYFUNCTION("""COMPUTED_VALUE"""),42989.99861111111)</f>
        <v>42989.99861</v>
      </c>
      <c r="B664" s="4">
        <f>IFERROR(__xludf.DUMMYFUNCTION("""COMPUTED_VALUE"""),4210.72)</f>
        <v>4210.72</v>
      </c>
    </row>
    <row r="665">
      <c r="A665" s="3">
        <f>IFERROR(__xludf.DUMMYFUNCTION("""COMPUTED_VALUE"""),42990.99861111111)</f>
        <v>42990.99861</v>
      </c>
      <c r="B665" s="4">
        <f>IFERROR(__xludf.DUMMYFUNCTION("""COMPUTED_VALUE"""),4164.52)</f>
        <v>4164.52</v>
      </c>
    </row>
    <row r="666">
      <c r="A666" s="3">
        <f>IFERROR(__xludf.DUMMYFUNCTION("""COMPUTED_VALUE"""),42991.99861111111)</f>
        <v>42991.99861</v>
      </c>
      <c r="B666" s="4">
        <f>IFERROR(__xludf.DUMMYFUNCTION("""COMPUTED_VALUE"""),3855.32)</f>
        <v>3855.32</v>
      </c>
    </row>
    <row r="667">
      <c r="A667" s="3">
        <f>IFERROR(__xludf.DUMMYFUNCTION("""COMPUTED_VALUE"""),42992.99861111111)</f>
        <v>42992.99861</v>
      </c>
      <c r="B667" s="4">
        <f>IFERROR(__xludf.DUMMYFUNCTION("""COMPUTED_VALUE"""),3250.4)</f>
        <v>3250.4</v>
      </c>
    </row>
    <row r="668">
      <c r="A668" s="3">
        <f>IFERROR(__xludf.DUMMYFUNCTION("""COMPUTED_VALUE"""),42993.99861111111)</f>
        <v>42993.99861</v>
      </c>
      <c r="B668" s="4">
        <f>IFERROR(__xludf.DUMMYFUNCTION("""COMPUTED_VALUE"""),3740.02)</f>
        <v>3740.02</v>
      </c>
    </row>
    <row r="669">
      <c r="A669" s="3">
        <f>IFERROR(__xludf.DUMMYFUNCTION("""COMPUTED_VALUE"""),42994.99861111111)</f>
        <v>42994.99861</v>
      </c>
      <c r="B669" s="4">
        <f>IFERROR(__xludf.DUMMYFUNCTION("""COMPUTED_VALUE"""),3726.51)</f>
        <v>3726.51</v>
      </c>
    </row>
    <row r="670">
      <c r="A670" s="3">
        <f>IFERROR(__xludf.DUMMYFUNCTION("""COMPUTED_VALUE"""),42995.99861111111)</f>
        <v>42995.99861</v>
      </c>
      <c r="B670" s="4">
        <f>IFERROR(__xludf.DUMMYFUNCTION("""COMPUTED_VALUE"""),3719.97)</f>
        <v>3719.97</v>
      </c>
    </row>
    <row r="671">
      <c r="A671" s="3">
        <f>IFERROR(__xludf.DUMMYFUNCTION("""COMPUTED_VALUE"""),42996.99861111111)</f>
        <v>42996.99861</v>
      </c>
      <c r="B671" s="4">
        <f>IFERROR(__xludf.DUMMYFUNCTION("""COMPUTED_VALUE"""),4100.0)</f>
        <v>4100</v>
      </c>
    </row>
    <row r="672">
      <c r="A672" s="3">
        <f>IFERROR(__xludf.DUMMYFUNCTION("""COMPUTED_VALUE"""),42997.99861111111)</f>
        <v>42997.99861</v>
      </c>
      <c r="B672" s="4">
        <f>IFERROR(__xludf.DUMMYFUNCTION("""COMPUTED_VALUE"""),3910.11)</f>
        <v>3910.11</v>
      </c>
    </row>
    <row r="673">
      <c r="A673" s="3">
        <f>IFERROR(__xludf.DUMMYFUNCTION("""COMPUTED_VALUE"""),42998.99861111111)</f>
        <v>42998.99861</v>
      </c>
      <c r="B673" s="4">
        <f>IFERROR(__xludf.DUMMYFUNCTION("""COMPUTED_VALUE"""),3872.06)</f>
        <v>3872.06</v>
      </c>
    </row>
    <row r="674">
      <c r="A674" s="3">
        <f>IFERROR(__xludf.DUMMYFUNCTION("""COMPUTED_VALUE"""),42999.99861111111)</f>
        <v>42999.99861</v>
      </c>
      <c r="B674" s="4">
        <f>IFERROR(__xludf.DUMMYFUNCTION("""COMPUTED_VALUE"""),3617.47)</f>
        <v>3617.47</v>
      </c>
    </row>
    <row r="675">
      <c r="A675" s="3">
        <f>IFERROR(__xludf.DUMMYFUNCTION("""COMPUTED_VALUE"""),43000.99861111111)</f>
        <v>43000.99861</v>
      </c>
      <c r="B675" s="4">
        <f>IFERROR(__xludf.DUMMYFUNCTION("""COMPUTED_VALUE"""),3619.01)</f>
        <v>3619.01</v>
      </c>
    </row>
    <row r="676">
      <c r="A676" s="3">
        <f>IFERROR(__xludf.DUMMYFUNCTION("""COMPUTED_VALUE"""),43001.99861111111)</f>
        <v>43001.99861</v>
      </c>
      <c r="B676" s="4">
        <f>IFERROR(__xludf.DUMMYFUNCTION("""COMPUTED_VALUE"""),3787.33)</f>
        <v>3787.33</v>
      </c>
    </row>
    <row r="677">
      <c r="A677" s="3">
        <f>IFERROR(__xludf.DUMMYFUNCTION("""COMPUTED_VALUE"""),43002.99861111111)</f>
        <v>43002.99861</v>
      </c>
      <c r="B677" s="4">
        <f>IFERROR(__xludf.DUMMYFUNCTION("""COMPUTED_VALUE"""),3669.01)</f>
        <v>3669.01</v>
      </c>
    </row>
    <row r="678">
      <c r="A678" s="3">
        <f>IFERROR(__xludf.DUMMYFUNCTION("""COMPUTED_VALUE"""),43003.99861111111)</f>
        <v>43003.99861</v>
      </c>
      <c r="B678" s="4">
        <f>IFERROR(__xludf.DUMMYFUNCTION("""COMPUTED_VALUE"""),3919.78)</f>
        <v>3919.78</v>
      </c>
    </row>
    <row r="679">
      <c r="A679" s="3">
        <f>IFERROR(__xludf.DUMMYFUNCTION("""COMPUTED_VALUE"""),43004.99861111111)</f>
        <v>43004.99861</v>
      </c>
      <c r="B679" s="4">
        <f>IFERROR(__xludf.DUMMYFUNCTION("""COMPUTED_VALUE"""),3885.09)</f>
        <v>3885.09</v>
      </c>
    </row>
    <row r="680">
      <c r="A680" s="3">
        <f>IFERROR(__xludf.DUMMYFUNCTION("""COMPUTED_VALUE"""),43005.99861111111)</f>
        <v>43005.99861</v>
      </c>
      <c r="B680" s="4">
        <f>IFERROR(__xludf.DUMMYFUNCTION("""COMPUTED_VALUE"""),4200.0)</f>
        <v>4200</v>
      </c>
    </row>
    <row r="681">
      <c r="A681" s="3">
        <f>IFERROR(__xludf.DUMMYFUNCTION("""COMPUTED_VALUE"""),43006.99861111111)</f>
        <v>43006.99861</v>
      </c>
      <c r="B681" s="4">
        <f>IFERROR(__xludf.DUMMYFUNCTION("""COMPUTED_VALUE"""),4189.42)</f>
        <v>4189.42</v>
      </c>
    </row>
    <row r="682">
      <c r="A682" s="3">
        <f>IFERROR(__xludf.DUMMYFUNCTION("""COMPUTED_VALUE"""),43007.99861111111)</f>
        <v>43007.99861</v>
      </c>
      <c r="B682" s="4">
        <f>IFERROR(__xludf.DUMMYFUNCTION("""COMPUTED_VALUE"""),4156.99)</f>
        <v>4156.99</v>
      </c>
    </row>
    <row r="683">
      <c r="A683" s="3">
        <f>IFERROR(__xludf.DUMMYFUNCTION("""COMPUTED_VALUE"""),43008.99861111111)</f>
        <v>43008.99861</v>
      </c>
      <c r="B683" s="4">
        <f>IFERROR(__xludf.DUMMYFUNCTION("""COMPUTED_VALUE"""),4339.0)</f>
        <v>4339</v>
      </c>
    </row>
    <row r="684">
      <c r="A684" s="3">
        <f>IFERROR(__xludf.DUMMYFUNCTION("""COMPUTED_VALUE"""),43009.99861111111)</f>
        <v>43009.99861</v>
      </c>
      <c r="B684" s="4">
        <f>IFERROR(__xludf.DUMMYFUNCTION("""COMPUTED_VALUE"""),4394.81)</f>
        <v>4394.81</v>
      </c>
    </row>
    <row r="685">
      <c r="A685" s="3">
        <f>IFERROR(__xludf.DUMMYFUNCTION("""COMPUTED_VALUE"""),43010.99861111111)</f>
        <v>43010.99861</v>
      </c>
      <c r="B685" s="4">
        <f>IFERROR(__xludf.DUMMYFUNCTION("""COMPUTED_VALUE"""),4392.71)</f>
        <v>4392.71</v>
      </c>
    </row>
    <row r="686">
      <c r="A686" s="3">
        <f>IFERROR(__xludf.DUMMYFUNCTION("""COMPUTED_VALUE"""),43011.99861111111)</f>
        <v>43011.99861</v>
      </c>
      <c r="B686" s="4">
        <f>IFERROR(__xludf.DUMMYFUNCTION("""COMPUTED_VALUE"""),4307.99)</f>
        <v>4307.99</v>
      </c>
    </row>
    <row r="687">
      <c r="A687" s="3">
        <f>IFERROR(__xludf.DUMMYFUNCTION("""COMPUTED_VALUE"""),43012.99861111111)</f>
        <v>43012.99861</v>
      </c>
      <c r="B687" s="4">
        <f>IFERROR(__xludf.DUMMYFUNCTION("""COMPUTED_VALUE"""),4214.84)</f>
        <v>4214.84</v>
      </c>
    </row>
    <row r="688">
      <c r="A688" s="3">
        <f>IFERROR(__xludf.DUMMYFUNCTION("""COMPUTED_VALUE"""),43013.99861111111)</f>
        <v>43013.99861</v>
      </c>
      <c r="B688" s="4">
        <f>IFERROR(__xludf.DUMMYFUNCTION("""COMPUTED_VALUE"""),4320.04)</f>
        <v>4320.04</v>
      </c>
    </row>
    <row r="689">
      <c r="A689" s="3">
        <f>IFERROR(__xludf.DUMMYFUNCTION("""COMPUTED_VALUE"""),43014.99861111111)</f>
        <v>43014.99861</v>
      </c>
      <c r="B689" s="4">
        <f>IFERROR(__xludf.DUMMYFUNCTION("""COMPUTED_VALUE"""),4362.99)</f>
        <v>4362.99</v>
      </c>
    </row>
    <row r="690">
      <c r="A690" s="3">
        <f>IFERROR(__xludf.DUMMYFUNCTION("""COMPUTED_VALUE"""),43015.99861111111)</f>
        <v>43015.99861</v>
      </c>
      <c r="B690" s="4">
        <f>IFERROR(__xludf.DUMMYFUNCTION("""COMPUTED_VALUE"""),4425.0)</f>
        <v>4425</v>
      </c>
    </row>
    <row r="691">
      <c r="A691" s="3">
        <f>IFERROR(__xludf.DUMMYFUNCTION("""COMPUTED_VALUE"""),43016.99861111111)</f>
        <v>43016.99861</v>
      </c>
      <c r="B691" s="4">
        <f>IFERROR(__xludf.DUMMYFUNCTION("""COMPUTED_VALUE"""),4603.49)</f>
        <v>4603.49</v>
      </c>
    </row>
    <row r="692">
      <c r="A692" s="3">
        <f>IFERROR(__xludf.DUMMYFUNCTION("""COMPUTED_VALUE"""),43017.99861111111)</f>
        <v>43017.99861</v>
      </c>
      <c r="B692" s="4">
        <f>IFERROR(__xludf.DUMMYFUNCTION("""COMPUTED_VALUE"""),4769.55)</f>
        <v>4769.55</v>
      </c>
    </row>
    <row r="693">
      <c r="A693" s="3">
        <f>IFERROR(__xludf.DUMMYFUNCTION("""COMPUTED_VALUE"""),43018.99861111111)</f>
        <v>43018.99861</v>
      </c>
      <c r="B693" s="4">
        <f>IFERROR(__xludf.DUMMYFUNCTION("""COMPUTED_VALUE"""),4750.0)</f>
        <v>4750</v>
      </c>
    </row>
    <row r="694">
      <c r="A694" s="3">
        <f>IFERROR(__xludf.DUMMYFUNCTION("""COMPUTED_VALUE"""),43019.99861111111)</f>
        <v>43019.99861</v>
      </c>
      <c r="B694" s="4">
        <f>IFERROR(__xludf.DUMMYFUNCTION("""COMPUTED_VALUE"""),4814.99)</f>
        <v>4814.99</v>
      </c>
    </row>
    <row r="695">
      <c r="A695" s="3">
        <f>IFERROR(__xludf.DUMMYFUNCTION("""COMPUTED_VALUE"""),43020.99861111111)</f>
        <v>43020.99861</v>
      </c>
      <c r="B695" s="4">
        <f>IFERROR(__xludf.DUMMYFUNCTION("""COMPUTED_VALUE"""),5440.0)</f>
        <v>5440</v>
      </c>
    </row>
    <row r="696">
      <c r="A696" s="3">
        <f>IFERROR(__xludf.DUMMYFUNCTION("""COMPUTED_VALUE"""),43021.99861111111)</f>
        <v>43021.99861</v>
      </c>
      <c r="B696" s="4">
        <f>IFERROR(__xludf.DUMMYFUNCTION("""COMPUTED_VALUE"""),5624.8)</f>
        <v>5624.8</v>
      </c>
    </row>
    <row r="697">
      <c r="A697" s="3">
        <f>IFERROR(__xludf.DUMMYFUNCTION("""COMPUTED_VALUE"""),43022.99861111111)</f>
        <v>43022.99861</v>
      </c>
      <c r="B697" s="4">
        <f>IFERROR(__xludf.DUMMYFUNCTION("""COMPUTED_VALUE"""),5819.13)</f>
        <v>5819.13</v>
      </c>
    </row>
    <row r="698">
      <c r="A698" s="3">
        <f>IFERROR(__xludf.DUMMYFUNCTION("""COMPUTED_VALUE"""),43023.99861111111)</f>
        <v>43023.99861</v>
      </c>
      <c r="B698" s="4">
        <f>IFERROR(__xludf.DUMMYFUNCTION("""COMPUTED_VALUE"""),5693.7)</f>
        <v>5693.7</v>
      </c>
    </row>
    <row r="699">
      <c r="A699" s="3">
        <f>IFERROR(__xludf.DUMMYFUNCTION("""COMPUTED_VALUE"""),43024.99861111111)</f>
        <v>43024.99861</v>
      </c>
      <c r="B699" s="4">
        <f>IFERROR(__xludf.DUMMYFUNCTION("""COMPUTED_VALUE"""),5754.9)</f>
        <v>5754.9</v>
      </c>
    </row>
    <row r="700">
      <c r="A700" s="3">
        <f>IFERROR(__xludf.DUMMYFUNCTION("""COMPUTED_VALUE"""),43025.99861111111)</f>
        <v>43025.99861</v>
      </c>
      <c r="B700" s="4">
        <f>IFERROR(__xludf.DUMMYFUNCTION("""COMPUTED_VALUE"""),5594.0)</f>
        <v>5594</v>
      </c>
    </row>
    <row r="701">
      <c r="A701" s="3">
        <f>IFERROR(__xludf.DUMMYFUNCTION("""COMPUTED_VALUE"""),43026.99861111111)</f>
        <v>43026.99861</v>
      </c>
      <c r="B701" s="4">
        <f>IFERROR(__xludf.DUMMYFUNCTION("""COMPUTED_VALUE"""),5574.44)</f>
        <v>5574.44</v>
      </c>
    </row>
    <row r="702">
      <c r="A702" s="3">
        <f>IFERROR(__xludf.DUMMYFUNCTION("""COMPUTED_VALUE"""),43027.99861111111)</f>
        <v>43027.99861</v>
      </c>
      <c r="B702" s="4">
        <f>IFERROR(__xludf.DUMMYFUNCTION("""COMPUTED_VALUE"""),5704.01)</f>
        <v>5704.01</v>
      </c>
    </row>
    <row r="703">
      <c r="A703" s="3">
        <f>IFERROR(__xludf.DUMMYFUNCTION("""COMPUTED_VALUE"""),43028.99861111111)</f>
        <v>43028.99861</v>
      </c>
      <c r="B703" s="4">
        <f>IFERROR(__xludf.DUMMYFUNCTION("""COMPUTED_VALUE"""),5989.1)</f>
        <v>5989.1</v>
      </c>
    </row>
    <row r="704">
      <c r="A704" s="3">
        <f>IFERROR(__xludf.DUMMYFUNCTION("""COMPUTED_VALUE"""),43029.99861111111)</f>
        <v>43029.99861</v>
      </c>
      <c r="B704" s="4">
        <f>IFERROR(__xludf.DUMMYFUNCTION("""COMPUTED_VALUE"""),6024.86)</f>
        <v>6024.86</v>
      </c>
    </row>
    <row r="705">
      <c r="A705" s="3">
        <f>IFERROR(__xludf.DUMMYFUNCTION("""COMPUTED_VALUE"""),43030.99861111111)</f>
        <v>43030.99861</v>
      </c>
      <c r="B705" s="4">
        <f>IFERROR(__xludf.DUMMYFUNCTION("""COMPUTED_VALUE"""),6005.05)</f>
        <v>6005.05</v>
      </c>
    </row>
    <row r="706">
      <c r="A706" s="3">
        <f>IFERROR(__xludf.DUMMYFUNCTION("""COMPUTED_VALUE"""),43031.99861111111)</f>
        <v>43031.99861</v>
      </c>
      <c r="B706" s="4">
        <f>IFERROR(__xludf.DUMMYFUNCTION("""COMPUTED_VALUE"""),5905.99)</f>
        <v>5905.99</v>
      </c>
    </row>
    <row r="707">
      <c r="A707" s="3">
        <f>IFERROR(__xludf.DUMMYFUNCTION("""COMPUTED_VALUE"""),43032.99861111111)</f>
        <v>43032.99861</v>
      </c>
      <c r="B707" s="4">
        <f>IFERROR(__xludf.DUMMYFUNCTION("""COMPUTED_VALUE"""),5525.43)</f>
        <v>5525.43</v>
      </c>
    </row>
    <row r="708">
      <c r="A708" s="3">
        <f>IFERROR(__xludf.DUMMYFUNCTION("""COMPUTED_VALUE"""),43033.99861111111)</f>
        <v>43033.99861</v>
      </c>
      <c r="B708" s="4">
        <f>IFERROR(__xludf.DUMMYFUNCTION("""COMPUTED_VALUE"""),5739.97)</f>
        <v>5739.97</v>
      </c>
    </row>
    <row r="709">
      <c r="A709" s="3">
        <f>IFERROR(__xludf.DUMMYFUNCTION("""COMPUTED_VALUE"""),43034.99861111111)</f>
        <v>43034.99861</v>
      </c>
      <c r="B709" s="4">
        <f>IFERROR(__xludf.DUMMYFUNCTION("""COMPUTED_VALUE"""),5891.61)</f>
        <v>5891.61</v>
      </c>
    </row>
    <row r="710">
      <c r="A710" s="3">
        <f>IFERROR(__xludf.DUMMYFUNCTION("""COMPUTED_VALUE"""),43035.99861111111)</f>
        <v>43035.99861</v>
      </c>
      <c r="B710" s="4">
        <f>IFERROR(__xludf.DUMMYFUNCTION("""COMPUTED_VALUE"""),5780.0)</f>
        <v>5780</v>
      </c>
    </row>
    <row r="711">
      <c r="A711" s="3">
        <f>IFERROR(__xludf.DUMMYFUNCTION("""COMPUTED_VALUE"""),43036.99861111111)</f>
        <v>43036.99861</v>
      </c>
      <c r="B711" s="4">
        <f>IFERROR(__xludf.DUMMYFUNCTION("""COMPUTED_VALUE"""),5752.01)</f>
        <v>5752.01</v>
      </c>
    </row>
    <row r="712">
      <c r="A712" s="3">
        <f>IFERROR(__xludf.DUMMYFUNCTION("""COMPUTED_VALUE"""),43037.99861111111)</f>
        <v>43037.99861</v>
      </c>
      <c r="B712" s="4">
        <f>IFERROR(__xludf.DUMMYFUNCTION("""COMPUTED_VALUE"""),6140.01)</f>
        <v>6140.01</v>
      </c>
    </row>
    <row r="713">
      <c r="A713" s="3">
        <f>IFERROR(__xludf.DUMMYFUNCTION("""COMPUTED_VALUE"""),43038.99861111111)</f>
        <v>43038.99861</v>
      </c>
      <c r="B713" s="4">
        <f>IFERROR(__xludf.DUMMYFUNCTION("""COMPUTED_VALUE"""),6124.16)</f>
        <v>6124.16</v>
      </c>
    </row>
    <row r="714">
      <c r="A714" s="3">
        <f>IFERROR(__xludf.DUMMYFUNCTION("""COMPUTED_VALUE"""),43039.99861111111)</f>
        <v>43039.99861</v>
      </c>
      <c r="B714" s="4">
        <f>IFERROR(__xludf.DUMMYFUNCTION("""COMPUTED_VALUE"""),6445.01)</f>
        <v>6445.01</v>
      </c>
    </row>
    <row r="715">
      <c r="A715" s="3">
        <f>IFERROR(__xludf.DUMMYFUNCTION("""COMPUTED_VALUE"""),43040.99861111111)</f>
        <v>43040.99861</v>
      </c>
      <c r="B715" s="4">
        <f>IFERROR(__xludf.DUMMYFUNCTION("""COMPUTED_VALUE"""),6783.69)</f>
        <v>6783.69</v>
      </c>
    </row>
    <row r="716">
      <c r="A716" s="3">
        <f>IFERROR(__xludf.DUMMYFUNCTION("""COMPUTED_VALUE"""),43041.99861111111)</f>
        <v>43041.99861</v>
      </c>
      <c r="B716" s="4">
        <f>IFERROR(__xludf.DUMMYFUNCTION("""COMPUTED_VALUE"""),7039.98)</f>
        <v>7039.98</v>
      </c>
    </row>
    <row r="717">
      <c r="A717" s="3">
        <f>IFERROR(__xludf.DUMMYFUNCTION("""COMPUTED_VALUE"""),43042.99861111111)</f>
        <v>43042.99861</v>
      </c>
      <c r="B717" s="4">
        <f>IFERROR(__xludf.DUMMYFUNCTION("""COMPUTED_VALUE"""),7170.01)</f>
        <v>7170.01</v>
      </c>
    </row>
    <row r="718">
      <c r="A718" s="3">
        <f>IFERROR(__xludf.DUMMYFUNCTION("""COMPUTED_VALUE"""),43043.99861111111)</f>
        <v>43043.99861</v>
      </c>
      <c r="B718" s="4">
        <f>IFERROR(__xludf.DUMMYFUNCTION("""COMPUTED_VALUE"""),7412.55)</f>
        <v>7412.55</v>
      </c>
    </row>
    <row r="719">
      <c r="A719" s="3">
        <f>IFERROR(__xludf.DUMMYFUNCTION("""COMPUTED_VALUE"""),43044.99861111111)</f>
        <v>43044.99861</v>
      </c>
      <c r="B719" s="4">
        <f>IFERROR(__xludf.DUMMYFUNCTION("""COMPUTED_VALUE"""),7392.0)</f>
        <v>7392</v>
      </c>
    </row>
    <row r="720">
      <c r="A720" s="3">
        <f>IFERROR(__xludf.DUMMYFUNCTION("""COMPUTED_VALUE"""),43045.99861111111)</f>
        <v>43045.99861</v>
      </c>
      <c r="B720" s="4">
        <f>IFERROR(__xludf.DUMMYFUNCTION("""COMPUTED_VALUE"""),6969.76)</f>
        <v>6969.76</v>
      </c>
    </row>
    <row r="721">
      <c r="A721" s="3">
        <f>IFERROR(__xludf.DUMMYFUNCTION("""COMPUTED_VALUE"""),43046.99861111111)</f>
        <v>43046.99861</v>
      </c>
      <c r="B721" s="4">
        <f>IFERROR(__xludf.DUMMYFUNCTION("""COMPUTED_VALUE"""),7126.63)</f>
        <v>7126.63</v>
      </c>
    </row>
    <row r="722">
      <c r="A722" s="3">
        <f>IFERROR(__xludf.DUMMYFUNCTION("""COMPUTED_VALUE"""),43047.99861111111)</f>
        <v>43047.99861</v>
      </c>
      <c r="B722" s="4">
        <f>IFERROR(__xludf.DUMMYFUNCTION("""COMPUTED_VALUE"""),7467.96)</f>
        <v>7467.96</v>
      </c>
    </row>
    <row r="723">
      <c r="A723" s="3">
        <f>IFERROR(__xludf.DUMMYFUNCTION("""COMPUTED_VALUE"""),43048.99861111111)</f>
        <v>43048.99861</v>
      </c>
      <c r="B723" s="4">
        <f>IFERROR(__xludf.DUMMYFUNCTION("""COMPUTED_VALUE"""),7156.0)</f>
        <v>7156</v>
      </c>
    </row>
    <row r="724">
      <c r="A724" s="3">
        <f>IFERROR(__xludf.DUMMYFUNCTION("""COMPUTED_VALUE"""),43049.99861111111)</f>
        <v>43049.99861</v>
      </c>
      <c r="B724" s="4">
        <f>IFERROR(__xludf.DUMMYFUNCTION("""COMPUTED_VALUE"""),6577.62)</f>
        <v>6577.62</v>
      </c>
    </row>
    <row r="725">
      <c r="A725" s="3">
        <f>IFERROR(__xludf.DUMMYFUNCTION("""COMPUTED_VALUE"""),43050.99861111111)</f>
        <v>43050.99861</v>
      </c>
      <c r="B725" s="4">
        <f>IFERROR(__xludf.DUMMYFUNCTION("""COMPUTED_VALUE"""),6346.7)</f>
        <v>6346.7</v>
      </c>
    </row>
    <row r="726">
      <c r="A726" s="3">
        <f>IFERROR(__xludf.DUMMYFUNCTION("""COMPUTED_VALUE"""),43051.99861111111)</f>
        <v>43051.99861</v>
      </c>
      <c r="B726" s="4">
        <f>IFERROR(__xludf.DUMMYFUNCTION("""COMPUTED_VALUE"""),5886.35)</f>
        <v>5886.35</v>
      </c>
    </row>
    <row r="727">
      <c r="A727" s="3">
        <f>IFERROR(__xludf.DUMMYFUNCTION("""COMPUTED_VALUE"""),43052.99861111111)</f>
        <v>43052.99861</v>
      </c>
      <c r="B727" s="4">
        <f>IFERROR(__xludf.DUMMYFUNCTION("""COMPUTED_VALUE"""),6535.87)</f>
        <v>6535.87</v>
      </c>
    </row>
    <row r="728">
      <c r="A728" s="3">
        <f>IFERROR(__xludf.DUMMYFUNCTION("""COMPUTED_VALUE"""),43053.99861111111)</f>
        <v>43053.99861</v>
      </c>
      <c r="B728" s="4">
        <f>IFERROR(__xludf.DUMMYFUNCTION("""COMPUTED_VALUE"""),6605.0)</f>
        <v>6605</v>
      </c>
    </row>
    <row r="729">
      <c r="A729" s="3">
        <f>IFERROR(__xludf.DUMMYFUNCTION("""COMPUTED_VALUE"""),43054.99861111111)</f>
        <v>43054.99861</v>
      </c>
      <c r="B729" s="4">
        <f>IFERROR(__xludf.DUMMYFUNCTION("""COMPUTED_VALUE"""),7294.0)</f>
        <v>7294</v>
      </c>
    </row>
    <row r="730">
      <c r="A730" s="3">
        <f>IFERROR(__xludf.DUMMYFUNCTION("""COMPUTED_VALUE"""),43055.99861111111)</f>
        <v>43055.99861</v>
      </c>
      <c r="B730" s="4">
        <f>IFERROR(__xludf.DUMMYFUNCTION("""COMPUTED_VALUE"""),7838.53)</f>
        <v>7838.53</v>
      </c>
    </row>
    <row r="731">
      <c r="A731" s="3">
        <f>IFERROR(__xludf.DUMMYFUNCTION("""COMPUTED_VALUE"""),43056.99861111111)</f>
        <v>43056.99861</v>
      </c>
      <c r="B731" s="4">
        <f>IFERROR(__xludf.DUMMYFUNCTION("""COMPUTED_VALUE"""),7714.71)</f>
        <v>7714.71</v>
      </c>
    </row>
    <row r="732">
      <c r="A732" s="3">
        <f>IFERROR(__xludf.DUMMYFUNCTION("""COMPUTED_VALUE"""),43057.99861111111)</f>
        <v>43057.99861</v>
      </c>
      <c r="B732" s="4">
        <f>IFERROR(__xludf.DUMMYFUNCTION("""COMPUTED_VALUE"""),7777.01)</f>
        <v>7777.01</v>
      </c>
    </row>
    <row r="733">
      <c r="A733" s="3">
        <f>IFERROR(__xludf.DUMMYFUNCTION("""COMPUTED_VALUE"""),43058.99861111111)</f>
        <v>43058.99861</v>
      </c>
      <c r="B733" s="4">
        <f>IFERROR(__xludf.DUMMYFUNCTION("""COMPUTED_VALUE"""),8031.82)</f>
        <v>8031.82</v>
      </c>
    </row>
    <row r="734">
      <c r="A734" s="3">
        <f>IFERROR(__xludf.DUMMYFUNCTION("""COMPUTED_VALUE"""),43059.99861111111)</f>
        <v>43059.99861</v>
      </c>
      <c r="B734" s="4">
        <f>IFERROR(__xludf.DUMMYFUNCTION("""COMPUTED_VALUE"""),8256.01)</f>
        <v>8256.01</v>
      </c>
    </row>
    <row r="735">
      <c r="A735" s="3">
        <f>IFERROR(__xludf.DUMMYFUNCTION("""COMPUTED_VALUE"""),43060.99861111111)</f>
        <v>43060.99861</v>
      </c>
      <c r="B735" s="4">
        <f>IFERROR(__xludf.DUMMYFUNCTION("""COMPUTED_VALUE"""),8109.0)</f>
        <v>8109</v>
      </c>
    </row>
    <row r="736">
      <c r="A736" s="3">
        <f>IFERROR(__xludf.DUMMYFUNCTION("""COMPUTED_VALUE"""),43061.99861111111)</f>
        <v>43061.99861</v>
      </c>
      <c r="B736" s="4">
        <f>IFERROR(__xludf.DUMMYFUNCTION("""COMPUTED_VALUE"""),8250.0)</f>
        <v>8250</v>
      </c>
    </row>
    <row r="737">
      <c r="A737" s="3">
        <f>IFERROR(__xludf.DUMMYFUNCTION("""COMPUTED_VALUE"""),43062.99861111111)</f>
        <v>43062.99861</v>
      </c>
      <c r="B737" s="4">
        <f>IFERROR(__xludf.DUMMYFUNCTION("""COMPUTED_VALUE"""),8031.16)</f>
        <v>8031.16</v>
      </c>
    </row>
    <row r="738">
      <c r="A738" s="3">
        <f>IFERROR(__xludf.DUMMYFUNCTION("""COMPUTED_VALUE"""),43063.99861111111)</f>
        <v>43063.99861</v>
      </c>
      <c r="B738" s="4">
        <f>IFERROR(__xludf.DUMMYFUNCTION("""COMPUTED_VALUE"""),8215.01)</f>
        <v>8215.01</v>
      </c>
    </row>
    <row r="739">
      <c r="A739" s="3">
        <f>IFERROR(__xludf.DUMMYFUNCTION("""COMPUTED_VALUE"""),43064.99861111111)</f>
        <v>43064.99861</v>
      </c>
      <c r="B739" s="4">
        <f>IFERROR(__xludf.DUMMYFUNCTION("""COMPUTED_VALUE"""),8795.5)</f>
        <v>8795.5</v>
      </c>
    </row>
    <row r="740">
      <c r="A740" s="3">
        <f>IFERROR(__xludf.DUMMYFUNCTION("""COMPUTED_VALUE"""),43065.99861111111)</f>
        <v>43065.99861</v>
      </c>
      <c r="B740" s="4">
        <f>IFERROR(__xludf.DUMMYFUNCTION("""COMPUTED_VALUE"""),9401.11)</f>
        <v>9401.11</v>
      </c>
    </row>
    <row r="741">
      <c r="A741" s="3">
        <f>IFERROR(__xludf.DUMMYFUNCTION("""COMPUTED_VALUE"""),43066.99861111111)</f>
        <v>43066.99861</v>
      </c>
      <c r="B741" s="4">
        <f>IFERROR(__xludf.DUMMYFUNCTION("""COMPUTED_VALUE"""),9768.71)</f>
        <v>9768.71</v>
      </c>
    </row>
    <row r="742">
      <c r="A742" s="3">
        <f>IFERROR(__xludf.DUMMYFUNCTION("""COMPUTED_VALUE"""),43067.99861111111)</f>
        <v>43067.99861</v>
      </c>
      <c r="B742" s="4">
        <f>IFERROR(__xludf.DUMMYFUNCTION("""COMPUTED_VALUE"""),9949.0)</f>
        <v>9949</v>
      </c>
    </row>
    <row r="743">
      <c r="A743" s="3">
        <f>IFERROR(__xludf.DUMMYFUNCTION("""COMPUTED_VALUE"""),43068.99861111111)</f>
        <v>43068.99861</v>
      </c>
      <c r="B743" s="4">
        <f>IFERROR(__xludf.DUMMYFUNCTION("""COMPUTED_VALUE"""),9935.98)</f>
        <v>9935.98</v>
      </c>
    </row>
    <row r="744">
      <c r="A744" s="3">
        <f>IFERROR(__xludf.DUMMYFUNCTION("""COMPUTED_VALUE"""),43069.99861111111)</f>
        <v>43069.99861</v>
      </c>
      <c r="B744" s="4">
        <f>IFERROR(__xludf.DUMMYFUNCTION("""COMPUTED_VALUE"""),9903.0)</f>
        <v>9903</v>
      </c>
    </row>
    <row r="745">
      <c r="A745" s="3">
        <f>IFERROR(__xludf.DUMMYFUNCTION("""COMPUTED_VALUE"""),43070.99861111111)</f>
        <v>43070.99861</v>
      </c>
      <c r="B745" s="4">
        <f>IFERROR(__xludf.DUMMYFUNCTION("""COMPUTED_VALUE"""),10869.84)</f>
        <v>10869.84</v>
      </c>
    </row>
    <row r="746">
      <c r="A746" s="3">
        <f>IFERROR(__xludf.DUMMYFUNCTION("""COMPUTED_VALUE"""),43071.99861111111)</f>
        <v>43071.99861</v>
      </c>
      <c r="B746" s="4">
        <f>IFERROR(__xludf.DUMMYFUNCTION("""COMPUTED_VALUE"""),10930.24)</f>
        <v>10930.24</v>
      </c>
    </row>
    <row r="747">
      <c r="A747" s="3">
        <f>IFERROR(__xludf.DUMMYFUNCTION("""COMPUTED_VALUE"""),43072.99861111111)</f>
        <v>43072.99861</v>
      </c>
      <c r="B747" s="4">
        <f>IFERROR(__xludf.DUMMYFUNCTION("""COMPUTED_VALUE"""),11290.0)</f>
        <v>11290</v>
      </c>
    </row>
    <row r="748">
      <c r="A748" s="3">
        <f>IFERROR(__xludf.DUMMYFUNCTION("""COMPUTED_VALUE"""),43073.99861111111)</f>
        <v>43073.99861</v>
      </c>
      <c r="B748" s="4">
        <f>IFERROR(__xludf.DUMMYFUNCTION("""COMPUTED_VALUE"""),11643.98)</f>
        <v>11643.98</v>
      </c>
    </row>
    <row r="749">
      <c r="A749" s="3">
        <f>IFERROR(__xludf.DUMMYFUNCTION("""COMPUTED_VALUE"""),43074.99861111111)</f>
        <v>43074.99861</v>
      </c>
      <c r="B749" s="4">
        <f>IFERROR(__xludf.DUMMYFUNCTION("""COMPUTED_VALUE"""),11718.35)</f>
        <v>11718.35</v>
      </c>
    </row>
    <row r="750">
      <c r="A750" s="3">
        <f>IFERROR(__xludf.DUMMYFUNCTION("""COMPUTED_VALUE"""),43075.99861111111)</f>
        <v>43075.99861</v>
      </c>
      <c r="B750" s="4">
        <f>IFERROR(__xludf.DUMMYFUNCTION("""COMPUTED_VALUE"""),14090.0)</f>
        <v>14090</v>
      </c>
    </row>
    <row r="751">
      <c r="A751" s="3">
        <f>IFERROR(__xludf.DUMMYFUNCTION("""COMPUTED_VALUE"""),43076.99861111111)</f>
        <v>43076.99861</v>
      </c>
      <c r="B751" s="4">
        <f>IFERROR(__xludf.DUMMYFUNCTION("""COMPUTED_VALUE"""),17390.01)</f>
        <v>17390.01</v>
      </c>
    </row>
    <row r="752">
      <c r="A752" s="3">
        <f>IFERROR(__xludf.DUMMYFUNCTION("""COMPUTED_VALUE"""),43077.99861111111)</f>
        <v>43077.99861</v>
      </c>
      <c r="B752" s="4">
        <f>IFERROR(__xludf.DUMMYFUNCTION("""COMPUTED_VALUE"""),16367.03)</f>
        <v>16367.03</v>
      </c>
    </row>
    <row r="753">
      <c r="A753" s="3">
        <f>IFERROR(__xludf.DUMMYFUNCTION("""COMPUTED_VALUE"""),43078.99861111111)</f>
        <v>43078.99861</v>
      </c>
      <c r="B753" s="4">
        <f>IFERROR(__xludf.DUMMYFUNCTION("""COMPUTED_VALUE"""),15309.98)</f>
        <v>15309.98</v>
      </c>
    </row>
    <row r="754">
      <c r="A754" s="3">
        <f>IFERROR(__xludf.DUMMYFUNCTION("""COMPUTED_VALUE"""),43079.99861111111)</f>
        <v>43079.99861</v>
      </c>
      <c r="B754" s="4">
        <f>IFERROR(__xludf.DUMMYFUNCTION("""COMPUTED_VALUE"""),15290.01)</f>
        <v>15290.01</v>
      </c>
    </row>
    <row r="755">
      <c r="A755" s="3">
        <f>IFERROR(__xludf.DUMMYFUNCTION("""COMPUTED_VALUE"""),43080.99861111111)</f>
        <v>43080.99861</v>
      </c>
      <c r="B755" s="4">
        <f>IFERROR(__xludf.DUMMYFUNCTION("""COMPUTED_VALUE"""),16885.76)</f>
        <v>16885.76</v>
      </c>
    </row>
    <row r="756">
      <c r="A756" s="3">
        <f>IFERROR(__xludf.DUMMYFUNCTION("""COMPUTED_VALUE"""),43081.99861111111)</f>
        <v>43081.99861</v>
      </c>
      <c r="B756" s="4">
        <f>IFERROR(__xludf.DUMMYFUNCTION("""COMPUTED_VALUE"""),17730.12)</f>
        <v>17730.12</v>
      </c>
    </row>
    <row r="757">
      <c r="A757" s="3">
        <f>IFERROR(__xludf.DUMMYFUNCTION("""COMPUTED_VALUE"""),43082.99861111111)</f>
        <v>43082.99861</v>
      </c>
      <c r="B757" s="4">
        <f>IFERROR(__xludf.DUMMYFUNCTION("""COMPUTED_VALUE"""),16689.61)</f>
        <v>16689.61</v>
      </c>
    </row>
    <row r="758">
      <c r="A758" s="3">
        <f>IFERROR(__xludf.DUMMYFUNCTION("""COMPUTED_VALUE"""),43083.99861111111)</f>
        <v>43083.99861</v>
      </c>
      <c r="B758" s="4">
        <f>IFERROR(__xludf.DUMMYFUNCTION("""COMPUTED_VALUE"""),16749.78)</f>
        <v>16749.78</v>
      </c>
    </row>
    <row r="759">
      <c r="A759" s="3">
        <f>IFERROR(__xludf.DUMMYFUNCTION("""COMPUTED_VALUE"""),43084.99861111111)</f>
        <v>43084.99861</v>
      </c>
      <c r="B759" s="4">
        <f>IFERROR(__xludf.DUMMYFUNCTION("""COMPUTED_VALUE"""),17738.67)</f>
        <v>17738.67</v>
      </c>
    </row>
    <row r="760">
      <c r="A760" s="3">
        <f>IFERROR(__xludf.DUMMYFUNCTION("""COMPUTED_VALUE"""),43085.99861111111)</f>
        <v>43085.99861</v>
      </c>
      <c r="B760" s="4">
        <f>IFERROR(__xludf.DUMMYFUNCTION("""COMPUTED_VALUE"""),19650.01)</f>
        <v>19650.01</v>
      </c>
    </row>
    <row r="761">
      <c r="A761" s="3">
        <f>IFERROR(__xludf.DUMMYFUNCTION("""COMPUTED_VALUE"""),43086.99861111111)</f>
        <v>43086.99861</v>
      </c>
      <c r="B761" s="4">
        <f>IFERROR(__xludf.DUMMYFUNCTION("""COMPUTED_VALUE"""),19378.99)</f>
        <v>19378.99</v>
      </c>
    </row>
    <row r="762">
      <c r="A762" s="3">
        <f>IFERROR(__xludf.DUMMYFUNCTION("""COMPUTED_VALUE"""),43087.99861111111)</f>
        <v>43087.99861</v>
      </c>
      <c r="B762" s="4">
        <f>IFERROR(__xludf.DUMMYFUNCTION("""COMPUTED_VALUE"""),19039.01)</f>
        <v>19039.01</v>
      </c>
    </row>
    <row r="763">
      <c r="A763" s="3">
        <f>IFERROR(__xludf.DUMMYFUNCTION("""COMPUTED_VALUE"""),43088.99861111111)</f>
        <v>43088.99861</v>
      </c>
      <c r="B763" s="4">
        <f>IFERROR(__xludf.DUMMYFUNCTION("""COMPUTED_VALUE"""),17838.73)</f>
        <v>17838.73</v>
      </c>
    </row>
    <row r="764">
      <c r="A764" s="3">
        <f>IFERROR(__xludf.DUMMYFUNCTION("""COMPUTED_VALUE"""),43089.99861111111)</f>
        <v>43089.99861</v>
      </c>
      <c r="B764" s="4">
        <f>IFERROR(__xludf.DUMMYFUNCTION("""COMPUTED_VALUE"""),16496.89)</f>
        <v>16496.89</v>
      </c>
    </row>
    <row r="765">
      <c r="A765" s="3">
        <f>IFERROR(__xludf.DUMMYFUNCTION("""COMPUTED_VALUE"""),43090.99861111111)</f>
        <v>43090.99861</v>
      </c>
      <c r="B765" s="4">
        <f>IFERROR(__xludf.DUMMYFUNCTION("""COMPUTED_VALUE"""),15758.8)</f>
        <v>15758.8</v>
      </c>
    </row>
    <row r="766">
      <c r="A766" s="3">
        <f>IFERROR(__xludf.DUMMYFUNCTION("""COMPUTED_VALUE"""),43091.99861111111)</f>
        <v>43091.99861</v>
      </c>
      <c r="B766" s="4">
        <f>IFERROR(__xludf.DUMMYFUNCTION("""COMPUTED_VALUE"""),14210.57)</f>
        <v>14210.57</v>
      </c>
    </row>
    <row r="767">
      <c r="A767" s="3">
        <f>IFERROR(__xludf.DUMMYFUNCTION("""COMPUTED_VALUE"""),43092.99861111111)</f>
        <v>43092.99861</v>
      </c>
      <c r="B767" s="4">
        <f>IFERROR(__xludf.DUMMYFUNCTION("""COMPUTED_VALUE"""),15075.89)</f>
        <v>15075.89</v>
      </c>
    </row>
    <row r="768">
      <c r="A768" s="3">
        <f>IFERROR(__xludf.DUMMYFUNCTION("""COMPUTED_VALUE"""),43093.99861111111)</f>
        <v>43093.99861</v>
      </c>
      <c r="B768" s="4">
        <f>IFERROR(__xludf.DUMMYFUNCTION("""COMPUTED_VALUE"""),14221.94)</f>
        <v>14221.94</v>
      </c>
    </row>
    <row r="769">
      <c r="A769" s="3">
        <f>IFERROR(__xludf.DUMMYFUNCTION("""COMPUTED_VALUE"""),43094.99861111111)</f>
        <v>43094.99861</v>
      </c>
      <c r="B769" s="4">
        <f>IFERROR(__xludf.DUMMYFUNCTION("""COMPUTED_VALUE"""),14171.98)</f>
        <v>14171.98</v>
      </c>
    </row>
    <row r="770">
      <c r="A770" s="3">
        <f>IFERROR(__xludf.DUMMYFUNCTION("""COMPUTED_VALUE"""),43095.99861111111)</f>
        <v>43095.99861</v>
      </c>
      <c r="B770" s="4">
        <f>IFERROR(__xludf.DUMMYFUNCTION("""COMPUTED_VALUE"""),15790.88)</f>
        <v>15790.88</v>
      </c>
    </row>
    <row r="771">
      <c r="A771" s="3">
        <f>IFERROR(__xludf.DUMMYFUNCTION("""COMPUTED_VALUE"""),43096.99861111111)</f>
        <v>43096.99861</v>
      </c>
      <c r="B771" s="4">
        <f>IFERROR(__xludf.DUMMYFUNCTION("""COMPUTED_VALUE"""),15367.08)</f>
        <v>15367.08</v>
      </c>
    </row>
    <row r="772">
      <c r="A772" s="3">
        <f>IFERROR(__xludf.DUMMYFUNCTION("""COMPUTED_VALUE"""),43097.99861111111)</f>
        <v>43097.99861</v>
      </c>
      <c r="B772" s="4">
        <f>IFERROR(__xludf.DUMMYFUNCTION("""COMPUTED_VALUE"""),14450.01)</f>
        <v>14450.01</v>
      </c>
    </row>
    <row r="773">
      <c r="A773" s="3">
        <f>IFERROR(__xludf.DUMMYFUNCTION("""COMPUTED_VALUE"""),43098.99861111111)</f>
        <v>43098.99861</v>
      </c>
      <c r="B773" s="4">
        <f>IFERROR(__xludf.DUMMYFUNCTION("""COMPUTED_VALUE"""),14565.05)</f>
        <v>14565.05</v>
      </c>
    </row>
    <row r="774">
      <c r="A774" s="3">
        <f>IFERROR(__xludf.DUMMYFUNCTION("""COMPUTED_VALUE"""),43099.99861111111)</f>
        <v>43099.99861</v>
      </c>
      <c r="B774" s="4">
        <f>IFERROR(__xludf.DUMMYFUNCTION("""COMPUTED_VALUE"""),12839.99)</f>
        <v>12839.99</v>
      </c>
    </row>
    <row r="775">
      <c r="A775" s="3">
        <f>IFERROR(__xludf.DUMMYFUNCTION("""COMPUTED_VALUE"""),43100.99861111111)</f>
        <v>43100.99861</v>
      </c>
      <c r="B775" s="4">
        <f>IFERROR(__xludf.DUMMYFUNCTION("""COMPUTED_VALUE"""),13863.13)</f>
        <v>13863.13</v>
      </c>
    </row>
    <row r="776">
      <c r="A776" s="3">
        <f>IFERROR(__xludf.DUMMYFUNCTION("""COMPUTED_VALUE"""),43101.99861111111)</f>
        <v>43101.99861</v>
      </c>
      <c r="B776" s="4">
        <f>IFERROR(__xludf.DUMMYFUNCTION("""COMPUTED_VALUE"""),13480.01)</f>
        <v>13480.01</v>
      </c>
    </row>
    <row r="777">
      <c r="A777" s="3">
        <f>IFERROR(__xludf.DUMMYFUNCTION("""COMPUTED_VALUE"""),43102.99861111111)</f>
        <v>43102.99861</v>
      </c>
      <c r="B777" s="4">
        <f>IFERROR(__xludf.DUMMYFUNCTION("""COMPUTED_VALUE"""),14781.51)</f>
        <v>14781.51</v>
      </c>
    </row>
    <row r="778">
      <c r="A778" s="3">
        <f>IFERROR(__xludf.DUMMYFUNCTION("""COMPUTED_VALUE"""),43103.99861111111)</f>
        <v>43103.99861</v>
      </c>
      <c r="B778" s="4">
        <f>IFERROR(__xludf.DUMMYFUNCTION("""COMPUTED_VALUE"""),15098.14)</f>
        <v>15098.14</v>
      </c>
    </row>
    <row r="779">
      <c r="A779" s="3">
        <f>IFERROR(__xludf.DUMMYFUNCTION("""COMPUTED_VALUE"""),43104.99861111111)</f>
        <v>43104.99861</v>
      </c>
      <c r="B779" s="4">
        <f>IFERROR(__xludf.DUMMYFUNCTION("""COMPUTED_VALUE"""),15144.99)</f>
        <v>15144.99</v>
      </c>
    </row>
    <row r="780">
      <c r="A780" s="3">
        <f>IFERROR(__xludf.DUMMYFUNCTION("""COMPUTED_VALUE"""),43105.99861111111)</f>
        <v>43105.99861</v>
      </c>
      <c r="B780" s="4">
        <f>IFERROR(__xludf.DUMMYFUNCTION("""COMPUTED_VALUE"""),16960.01)</f>
        <v>16960.01</v>
      </c>
    </row>
    <row r="781">
      <c r="A781" s="3">
        <f>IFERROR(__xludf.DUMMYFUNCTION("""COMPUTED_VALUE"""),43106.99861111111)</f>
        <v>43106.99861</v>
      </c>
      <c r="B781" s="4">
        <f>IFERROR(__xludf.DUMMYFUNCTION("""COMPUTED_VALUE"""),17098.99)</f>
        <v>17098.99</v>
      </c>
    </row>
    <row r="782">
      <c r="A782" s="3">
        <f>IFERROR(__xludf.DUMMYFUNCTION("""COMPUTED_VALUE"""),43107.99861111111)</f>
        <v>43107.99861</v>
      </c>
      <c r="B782" s="4">
        <f>IFERROR(__xludf.DUMMYFUNCTION("""COMPUTED_VALUE"""),16174.22)</f>
        <v>16174.22</v>
      </c>
    </row>
    <row r="783">
      <c r="A783" s="3">
        <f>IFERROR(__xludf.DUMMYFUNCTION("""COMPUTED_VALUE"""),43108.99861111111)</f>
        <v>43108.99861</v>
      </c>
      <c r="B783" s="4">
        <f>IFERROR(__xludf.DUMMYFUNCTION("""COMPUTED_VALUE"""),14993.74)</f>
        <v>14993.74</v>
      </c>
    </row>
    <row r="784">
      <c r="A784" s="3">
        <f>IFERROR(__xludf.DUMMYFUNCTION("""COMPUTED_VALUE"""),43109.99861111111)</f>
        <v>43109.99861</v>
      </c>
      <c r="B784" s="4">
        <f>IFERROR(__xludf.DUMMYFUNCTION("""COMPUTED_VALUE"""),14480.99)</f>
        <v>14480.99</v>
      </c>
    </row>
    <row r="785">
      <c r="A785" s="3">
        <f>IFERROR(__xludf.DUMMYFUNCTION("""COMPUTED_VALUE"""),43110.99861111111)</f>
        <v>43110.99861</v>
      </c>
      <c r="B785" s="4">
        <f>IFERROR(__xludf.DUMMYFUNCTION("""COMPUTED_VALUE"""),14875.18)</f>
        <v>14875.18</v>
      </c>
    </row>
    <row r="786">
      <c r="A786" s="3">
        <f>IFERROR(__xludf.DUMMYFUNCTION("""COMPUTED_VALUE"""),43111.99861111111)</f>
        <v>43111.99861</v>
      </c>
      <c r="B786" s="4">
        <f>IFERROR(__xludf.DUMMYFUNCTION("""COMPUTED_VALUE"""),13308.06)</f>
        <v>13308.06</v>
      </c>
    </row>
    <row r="787">
      <c r="A787" s="3">
        <f>IFERROR(__xludf.DUMMYFUNCTION("""COMPUTED_VALUE"""),43112.99861111111)</f>
        <v>43112.99861</v>
      </c>
      <c r="B787" s="4">
        <f>IFERROR(__xludf.DUMMYFUNCTION("""COMPUTED_VALUE"""),13820.0)</f>
        <v>13820</v>
      </c>
    </row>
    <row r="788">
      <c r="A788" s="3">
        <f>IFERROR(__xludf.DUMMYFUNCTION("""COMPUTED_VALUE"""),43113.99861111111)</f>
        <v>43113.99861</v>
      </c>
      <c r="B788" s="4">
        <f>IFERROR(__xludf.DUMMYFUNCTION("""COMPUTED_VALUE"""),14187.95)</f>
        <v>14187.95</v>
      </c>
    </row>
    <row r="789">
      <c r="A789" s="3">
        <f>IFERROR(__xludf.DUMMYFUNCTION("""COMPUTED_VALUE"""),43114.99861111111)</f>
        <v>43114.99861</v>
      </c>
      <c r="B789" s="4">
        <f>IFERROR(__xludf.DUMMYFUNCTION("""COMPUTED_VALUE"""),13656.23)</f>
        <v>13656.23</v>
      </c>
    </row>
    <row r="790">
      <c r="A790" s="3">
        <f>IFERROR(__xludf.DUMMYFUNCTION("""COMPUTED_VALUE"""),43115.99861111111)</f>
        <v>43115.99861</v>
      </c>
      <c r="B790" s="4">
        <f>IFERROR(__xludf.DUMMYFUNCTION("""COMPUTED_VALUE"""),13590.0)</f>
        <v>13590</v>
      </c>
    </row>
    <row r="791">
      <c r="A791" s="3">
        <f>IFERROR(__xludf.DUMMYFUNCTION("""COMPUTED_VALUE"""),43116.99861111111)</f>
        <v>43116.99861</v>
      </c>
      <c r="B791" s="4">
        <f>IFERROR(__xludf.DUMMYFUNCTION("""COMPUTED_VALUE"""),11570.01)</f>
        <v>11570.01</v>
      </c>
    </row>
    <row r="792">
      <c r="A792" s="3">
        <f>IFERROR(__xludf.DUMMYFUNCTION("""COMPUTED_VALUE"""),43117.99861111111)</f>
        <v>43117.99861</v>
      </c>
      <c r="B792" s="4">
        <f>IFERROR(__xludf.DUMMYFUNCTION("""COMPUTED_VALUE"""),11200.01)</f>
        <v>11200.01</v>
      </c>
    </row>
    <row r="793">
      <c r="A793" s="3">
        <f>IFERROR(__xludf.DUMMYFUNCTION("""COMPUTED_VALUE"""),43118.99861111111)</f>
        <v>43118.99861</v>
      </c>
      <c r="B793" s="4">
        <f>IFERROR(__xludf.DUMMYFUNCTION("""COMPUTED_VALUE"""),11305.53)</f>
        <v>11305.53</v>
      </c>
    </row>
    <row r="794">
      <c r="A794" s="3">
        <f>IFERROR(__xludf.DUMMYFUNCTION("""COMPUTED_VALUE"""),43119.99861111111)</f>
        <v>43119.99861</v>
      </c>
      <c r="B794" s="4">
        <f>IFERROR(__xludf.DUMMYFUNCTION("""COMPUTED_VALUE"""),11498.99)</f>
        <v>11498.99</v>
      </c>
    </row>
    <row r="795">
      <c r="A795" s="3">
        <f>IFERROR(__xludf.DUMMYFUNCTION("""COMPUTED_VALUE"""),43120.99861111111)</f>
        <v>43120.99861</v>
      </c>
      <c r="B795" s="4">
        <f>IFERROR(__xludf.DUMMYFUNCTION("""COMPUTED_VALUE"""),12762.8)</f>
        <v>12762.8</v>
      </c>
    </row>
    <row r="796">
      <c r="A796" s="3">
        <f>IFERROR(__xludf.DUMMYFUNCTION("""COMPUTED_VALUE"""),43121.99861111111)</f>
        <v>43121.99861</v>
      </c>
      <c r="B796" s="4">
        <f>IFERROR(__xludf.DUMMYFUNCTION("""COMPUTED_VALUE"""),11518.17)</f>
        <v>11518.17</v>
      </c>
    </row>
    <row r="797">
      <c r="A797" s="3">
        <f>IFERROR(__xludf.DUMMYFUNCTION("""COMPUTED_VALUE"""),43122.99861111111)</f>
        <v>43122.99861</v>
      </c>
      <c r="B797" s="4">
        <f>IFERROR(__xludf.DUMMYFUNCTION("""COMPUTED_VALUE"""),10766.7)</f>
        <v>10766.7</v>
      </c>
    </row>
    <row r="798">
      <c r="A798" s="3">
        <f>IFERROR(__xludf.DUMMYFUNCTION("""COMPUTED_VALUE"""),43123.99861111111)</f>
        <v>43123.99861</v>
      </c>
      <c r="B798" s="4">
        <f>IFERROR(__xludf.DUMMYFUNCTION("""COMPUTED_VALUE"""),10824.94)</f>
        <v>10824.94</v>
      </c>
    </row>
    <row r="799">
      <c r="A799" s="3">
        <f>IFERROR(__xludf.DUMMYFUNCTION("""COMPUTED_VALUE"""),43124.99861111111)</f>
        <v>43124.99861</v>
      </c>
      <c r="B799" s="4">
        <f>IFERROR(__xludf.DUMMYFUNCTION("""COMPUTED_VALUE"""),11356.79)</f>
        <v>11356.79</v>
      </c>
    </row>
    <row r="800">
      <c r="A800" s="3">
        <f>IFERROR(__xludf.DUMMYFUNCTION("""COMPUTED_VALUE"""),43125.99861111111)</f>
        <v>43125.99861</v>
      </c>
      <c r="B800" s="4">
        <f>IFERROR(__xludf.DUMMYFUNCTION("""COMPUTED_VALUE"""),11118.0)</f>
        <v>11118</v>
      </c>
    </row>
    <row r="801">
      <c r="A801" s="3">
        <f>IFERROR(__xludf.DUMMYFUNCTION("""COMPUTED_VALUE"""),43126.99861111111)</f>
        <v>43126.99861</v>
      </c>
      <c r="B801" s="4">
        <f>IFERROR(__xludf.DUMMYFUNCTION("""COMPUTED_VALUE"""),11086.89)</f>
        <v>11086.89</v>
      </c>
    </row>
    <row r="802">
      <c r="A802" s="3">
        <f>IFERROR(__xludf.DUMMYFUNCTION("""COMPUTED_VALUE"""),43127.99861111111)</f>
        <v>43127.99861</v>
      </c>
      <c r="B802" s="4">
        <f>IFERROR(__xludf.DUMMYFUNCTION("""COMPUTED_VALUE"""),11319.0)</f>
        <v>11319</v>
      </c>
    </row>
    <row r="803">
      <c r="A803" s="3">
        <f>IFERROR(__xludf.DUMMYFUNCTION("""COMPUTED_VALUE"""),43128.99861111111)</f>
        <v>43128.99861</v>
      </c>
      <c r="B803" s="4">
        <f>IFERROR(__xludf.DUMMYFUNCTION("""COMPUTED_VALUE"""),11536.0)</f>
        <v>11536</v>
      </c>
    </row>
    <row r="804">
      <c r="A804" s="3">
        <f>IFERROR(__xludf.DUMMYFUNCTION("""COMPUTED_VALUE"""),43129.99861111111)</f>
        <v>43129.99861</v>
      </c>
      <c r="B804" s="4">
        <f>IFERROR(__xludf.DUMMYFUNCTION("""COMPUTED_VALUE"""),11123.01)</f>
        <v>11123.01</v>
      </c>
    </row>
    <row r="805">
      <c r="A805" s="3">
        <f>IFERROR(__xludf.DUMMYFUNCTION("""COMPUTED_VALUE"""),43130.99861111111)</f>
        <v>43130.99861</v>
      </c>
      <c r="B805" s="4">
        <f>IFERROR(__xludf.DUMMYFUNCTION("""COMPUTED_VALUE"""),9995.0)</f>
        <v>9995</v>
      </c>
    </row>
    <row r="806">
      <c r="A806" s="3">
        <f>IFERROR(__xludf.DUMMYFUNCTION("""COMPUTED_VALUE"""),43131.99861111111)</f>
        <v>43131.99861</v>
      </c>
      <c r="B806" s="4">
        <f>IFERROR(__xludf.DUMMYFUNCTION("""COMPUTED_VALUE"""),10099.99)</f>
        <v>10099.99</v>
      </c>
    </row>
    <row r="807">
      <c r="A807" s="3">
        <f>IFERROR(__xludf.DUMMYFUNCTION("""COMPUTED_VALUE"""),43132.99861111111)</f>
        <v>43132.99861</v>
      </c>
      <c r="B807" s="4">
        <f>IFERROR(__xludf.DUMMYFUNCTION("""COMPUTED_VALUE"""),9014.23)</f>
        <v>9014.23</v>
      </c>
    </row>
    <row r="808">
      <c r="A808" s="3">
        <f>IFERROR(__xludf.DUMMYFUNCTION("""COMPUTED_VALUE"""),43133.99861111111)</f>
        <v>43133.99861</v>
      </c>
      <c r="B808" s="4">
        <f>IFERROR(__xludf.DUMMYFUNCTION("""COMPUTED_VALUE"""),8787.52)</f>
        <v>8787.52</v>
      </c>
    </row>
    <row r="809">
      <c r="A809" s="3">
        <f>IFERROR(__xludf.DUMMYFUNCTION("""COMPUTED_VALUE"""),43134.99861111111)</f>
        <v>43134.99861</v>
      </c>
      <c r="B809" s="4">
        <f>IFERROR(__xludf.DUMMYFUNCTION("""COMPUTED_VALUE"""),9240.0)</f>
        <v>9240</v>
      </c>
    </row>
    <row r="810">
      <c r="A810" s="3">
        <f>IFERROR(__xludf.DUMMYFUNCTION("""COMPUTED_VALUE"""),43135.99861111111)</f>
        <v>43135.99861</v>
      </c>
      <c r="B810" s="4">
        <f>IFERROR(__xludf.DUMMYFUNCTION("""COMPUTED_VALUE"""),8167.91)</f>
        <v>8167.91</v>
      </c>
    </row>
    <row r="811">
      <c r="A811" s="3">
        <f>IFERROR(__xludf.DUMMYFUNCTION("""COMPUTED_VALUE"""),43136.99861111111)</f>
        <v>43136.99861</v>
      </c>
      <c r="B811" s="4">
        <f>IFERROR(__xludf.DUMMYFUNCTION("""COMPUTED_VALUE"""),6905.19)</f>
        <v>6905.19</v>
      </c>
    </row>
    <row r="812">
      <c r="A812" s="3">
        <f>IFERROR(__xludf.DUMMYFUNCTION("""COMPUTED_VALUE"""),43137.99861111111)</f>
        <v>43137.99861</v>
      </c>
      <c r="B812" s="4">
        <f>IFERROR(__xludf.DUMMYFUNCTION("""COMPUTED_VALUE"""),7688.46)</f>
        <v>7688.46</v>
      </c>
    </row>
    <row r="813">
      <c r="A813" s="3">
        <f>IFERROR(__xludf.DUMMYFUNCTION("""COMPUTED_VALUE"""),43138.99861111111)</f>
        <v>43138.99861</v>
      </c>
      <c r="B813" s="4">
        <f>IFERROR(__xludf.DUMMYFUNCTION("""COMPUTED_VALUE"""),7575.75)</f>
        <v>7575.75</v>
      </c>
    </row>
    <row r="814">
      <c r="A814" s="3">
        <f>IFERROR(__xludf.DUMMYFUNCTION("""COMPUTED_VALUE"""),43139.99861111111)</f>
        <v>43139.99861</v>
      </c>
      <c r="B814" s="4">
        <f>IFERROR(__xludf.DUMMYFUNCTION("""COMPUTED_VALUE"""),8218.1)</f>
        <v>8218.1</v>
      </c>
    </row>
    <row r="815">
      <c r="A815" s="3">
        <f>IFERROR(__xludf.DUMMYFUNCTION("""COMPUTED_VALUE"""),43140.99861111111)</f>
        <v>43140.99861</v>
      </c>
      <c r="B815" s="4">
        <f>IFERROR(__xludf.DUMMYFUNCTION("""COMPUTED_VALUE"""),8671.01)</f>
        <v>8671.01</v>
      </c>
    </row>
    <row r="816">
      <c r="A816" s="3">
        <f>IFERROR(__xludf.DUMMYFUNCTION("""COMPUTED_VALUE"""),43141.99861111111)</f>
        <v>43141.99861</v>
      </c>
      <c r="B816" s="4">
        <f>IFERROR(__xludf.DUMMYFUNCTION("""COMPUTED_VALUE"""),8547.49)</f>
        <v>8547.49</v>
      </c>
    </row>
    <row r="817">
      <c r="A817" s="3">
        <f>IFERROR(__xludf.DUMMYFUNCTION("""COMPUTED_VALUE"""),43142.99861111111)</f>
        <v>43142.99861</v>
      </c>
      <c r="B817" s="4">
        <f>IFERROR(__xludf.DUMMYFUNCTION("""COMPUTED_VALUE"""),8072.99)</f>
        <v>8072.99</v>
      </c>
    </row>
    <row r="818">
      <c r="A818" s="3">
        <f>IFERROR(__xludf.DUMMYFUNCTION("""COMPUTED_VALUE"""),43143.99861111111)</f>
        <v>43143.99861</v>
      </c>
      <c r="B818" s="4">
        <f>IFERROR(__xludf.DUMMYFUNCTION("""COMPUTED_VALUE"""),8872.28)</f>
        <v>8872.28</v>
      </c>
    </row>
    <row r="819">
      <c r="A819" s="3">
        <f>IFERROR(__xludf.DUMMYFUNCTION("""COMPUTED_VALUE"""),43144.99861111111)</f>
        <v>43144.99861</v>
      </c>
      <c r="B819" s="4">
        <f>IFERROR(__xludf.DUMMYFUNCTION("""COMPUTED_VALUE"""),8520.01)</f>
        <v>8520.01</v>
      </c>
    </row>
    <row r="820">
      <c r="A820" s="3">
        <f>IFERROR(__xludf.DUMMYFUNCTION("""COMPUTED_VALUE"""),43145.99861111111)</f>
        <v>43145.99861</v>
      </c>
      <c r="B820" s="4">
        <f>IFERROR(__xludf.DUMMYFUNCTION("""COMPUTED_VALUE"""),9472.98)</f>
        <v>9472.98</v>
      </c>
    </row>
    <row r="821">
      <c r="A821" s="3">
        <f>IFERROR(__xludf.DUMMYFUNCTION("""COMPUTED_VALUE"""),43146.99861111111)</f>
        <v>43146.99861</v>
      </c>
      <c r="B821" s="4">
        <f>IFERROR(__xludf.DUMMYFUNCTION("""COMPUTED_VALUE"""),10031.23)</f>
        <v>10031.23</v>
      </c>
    </row>
    <row r="822">
      <c r="A822" s="3">
        <f>IFERROR(__xludf.DUMMYFUNCTION("""COMPUTED_VALUE"""),43147.99861111111)</f>
        <v>43147.99861</v>
      </c>
      <c r="B822" s="4">
        <f>IFERROR(__xludf.DUMMYFUNCTION("""COMPUTED_VALUE"""),10167.49)</f>
        <v>10167.49</v>
      </c>
    </row>
    <row r="823">
      <c r="A823" s="3">
        <f>IFERROR(__xludf.DUMMYFUNCTION("""COMPUTED_VALUE"""),43148.99861111111)</f>
        <v>43148.99861</v>
      </c>
      <c r="B823" s="4">
        <f>IFERROR(__xludf.DUMMYFUNCTION("""COMPUTED_VALUE"""),11121.5)</f>
        <v>11121.5</v>
      </c>
    </row>
    <row r="824">
      <c r="A824" s="3">
        <f>IFERROR(__xludf.DUMMYFUNCTION("""COMPUTED_VALUE"""),43149.99861111111)</f>
        <v>43149.99861</v>
      </c>
      <c r="B824" s="4">
        <f>IFERROR(__xludf.DUMMYFUNCTION("""COMPUTED_VALUE"""),10380.04)</f>
        <v>10380.04</v>
      </c>
    </row>
    <row r="825">
      <c r="A825" s="3">
        <f>IFERROR(__xludf.DUMMYFUNCTION("""COMPUTED_VALUE"""),43150.99861111111)</f>
        <v>43150.99861</v>
      </c>
      <c r="B825" s="4">
        <f>IFERROR(__xludf.DUMMYFUNCTION("""COMPUTED_VALUE"""),11140.0)</f>
        <v>11140</v>
      </c>
    </row>
    <row r="826">
      <c r="A826" s="3">
        <f>IFERROR(__xludf.DUMMYFUNCTION("""COMPUTED_VALUE"""),43151.99861111111)</f>
        <v>43151.99861</v>
      </c>
      <c r="B826" s="4">
        <f>IFERROR(__xludf.DUMMYFUNCTION("""COMPUTED_VALUE"""),11235.57)</f>
        <v>11235.57</v>
      </c>
    </row>
    <row r="827">
      <c r="A827" s="3">
        <f>IFERROR(__xludf.DUMMYFUNCTION("""COMPUTED_VALUE"""),43152.99861111111)</f>
        <v>43152.99861</v>
      </c>
      <c r="B827" s="4">
        <f>IFERROR(__xludf.DUMMYFUNCTION("""COMPUTED_VALUE"""),10454.27)</f>
        <v>10454.27</v>
      </c>
    </row>
    <row r="828">
      <c r="A828" s="3">
        <f>IFERROR(__xludf.DUMMYFUNCTION("""COMPUTED_VALUE"""),43153.99861111111)</f>
        <v>43153.99861</v>
      </c>
      <c r="B828" s="4">
        <f>IFERROR(__xludf.DUMMYFUNCTION("""COMPUTED_VALUE"""),9830.0)</f>
        <v>9830</v>
      </c>
    </row>
    <row r="829">
      <c r="A829" s="3">
        <f>IFERROR(__xludf.DUMMYFUNCTION("""COMPUTED_VALUE"""),43154.99861111111)</f>
        <v>43154.99861</v>
      </c>
      <c r="B829" s="4">
        <f>IFERROR(__xludf.DUMMYFUNCTION("""COMPUTED_VALUE"""),10144.99)</f>
        <v>10144.99</v>
      </c>
    </row>
    <row r="830">
      <c r="A830" s="3">
        <f>IFERROR(__xludf.DUMMYFUNCTION("""COMPUTED_VALUE"""),43155.99861111111)</f>
        <v>43155.99861</v>
      </c>
      <c r="B830" s="4">
        <f>IFERROR(__xludf.DUMMYFUNCTION("""COMPUTED_VALUE"""),9688.62)</f>
        <v>9688.62</v>
      </c>
    </row>
    <row r="831">
      <c r="A831" s="3">
        <f>IFERROR(__xludf.DUMMYFUNCTION("""COMPUTED_VALUE"""),43156.99861111111)</f>
        <v>43156.99861</v>
      </c>
      <c r="B831" s="4">
        <f>IFERROR(__xludf.DUMMYFUNCTION("""COMPUTED_VALUE"""),9597.99)</f>
        <v>9597.99</v>
      </c>
    </row>
    <row r="832">
      <c r="A832" s="3">
        <f>IFERROR(__xludf.DUMMYFUNCTION("""COMPUTED_VALUE"""),43157.99861111111)</f>
        <v>43157.99861</v>
      </c>
      <c r="B832" s="4">
        <f>IFERROR(__xludf.DUMMYFUNCTION("""COMPUTED_VALUE"""),10300.0)</f>
        <v>10300</v>
      </c>
    </row>
    <row r="833">
      <c r="A833" s="3">
        <f>IFERROR(__xludf.DUMMYFUNCTION("""COMPUTED_VALUE"""),43158.99861111111)</f>
        <v>43158.99861</v>
      </c>
      <c r="B833" s="4">
        <f>IFERROR(__xludf.DUMMYFUNCTION("""COMPUTED_VALUE"""),10566.57)</f>
        <v>10566.57</v>
      </c>
    </row>
    <row r="834">
      <c r="A834" s="3">
        <f>IFERROR(__xludf.DUMMYFUNCTION("""COMPUTED_VALUE"""),43159.99861111111)</f>
        <v>43159.99861</v>
      </c>
      <c r="B834" s="4">
        <f>IFERROR(__xludf.DUMMYFUNCTION("""COMPUTED_VALUE"""),10307.27)</f>
        <v>10307.27</v>
      </c>
    </row>
    <row r="835">
      <c r="A835" s="3">
        <f>IFERROR(__xludf.DUMMYFUNCTION("""COMPUTED_VALUE"""),43160.99861111111)</f>
        <v>43160.99861</v>
      </c>
      <c r="B835" s="4">
        <f>IFERROR(__xludf.DUMMYFUNCTION("""COMPUTED_VALUE"""),10895.92)</f>
        <v>10895.92</v>
      </c>
    </row>
    <row r="836">
      <c r="A836" s="3">
        <f>IFERROR(__xludf.DUMMYFUNCTION("""COMPUTED_VALUE"""),43161.99861111111)</f>
        <v>43161.99861</v>
      </c>
      <c r="B836" s="4">
        <f>IFERROR(__xludf.DUMMYFUNCTION("""COMPUTED_VALUE"""),11000.0)</f>
        <v>11000</v>
      </c>
    </row>
    <row r="837">
      <c r="A837" s="3">
        <f>IFERROR(__xludf.DUMMYFUNCTION("""COMPUTED_VALUE"""),43162.99861111111)</f>
        <v>43162.99861</v>
      </c>
      <c r="B837" s="4">
        <f>IFERROR(__xludf.DUMMYFUNCTION("""COMPUTED_VALUE"""),11432.5)</f>
        <v>11432.5</v>
      </c>
    </row>
    <row r="838">
      <c r="A838" s="3">
        <f>IFERROR(__xludf.DUMMYFUNCTION("""COMPUTED_VALUE"""),43163.99861111111)</f>
        <v>43163.99861</v>
      </c>
      <c r="B838" s="4">
        <f>IFERROR(__xludf.DUMMYFUNCTION("""COMPUTED_VALUE"""),11469.9)</f>
        <v>11469.9</v>
      </c>
    </row>
    <row r="839">
      <c r="A839" s="3">
        <f>IFERROR(__xludf.DUMMYFUNCTION("""COMPUTED_VALUE"""),43164.99861111111)</f>
        <v>43164.99861</v>
      </c>
      <c r="B839" s="4">
        <f>IFERROR(__xludf.DUMMYFUNCTION("""COMPUTED_VALUE"""),11377.54)</f>
        <v>11377.54</v>
      </c>
    </row>
    <row r="840">
      <c r="A840" s="3">
        <f>IFERROR(__xludf.DUMMYFUNCTION("""COMPUTED_VALUE"""),43165.99861111111)</f>
        <v>43165.99861</v>
      </c>
      <c r="B840" s="4">
        <f>IFERROR(__xludf.DUMMYFUNCTION("""COMPUTED_VALUE"""),10700.0)</f>
        <v>10700</v>
      </c>
    </row>
    <row r="841">
      <c r="A841" s="3">
        <f>IFERROR(__xludf.DUMMYFUNCTION("""COMPUTED_VALUE"""),43166.99861111111)</f>
        <v>43166.99861</v>
      </c>
      <c r="B841" s="4">
        <f>IFERROR(__xludf.DUMMYFUNCTION("""COMPUTED_VALUE"""),9925.0)</f>
        <v>9925</v>
      </c>
    </row>
    <row r="842">
      <c r="A842" s="3">
        <f>IFERROR(__xludf.DUMMYFUNCTION("""COMPUTED_VALUE"""),43167.99861111111)</f>
        <v>43167.99861</v>
      </c>
      <c r="B842" s="4">
        <f>IFERROR(__xludf.DUMMYFUNCTION("""COMPUTED_VALUE"""),9304.89)</f>
        <v>9304.89</v>
      </c>
    </row>
    <row r="843">
      <c r="A843" s="3">
        <f>IFERROR(__xludf.DUMMYFUNCTION("""COMPUTED_VALUE"""),43168.99861111111)</f>
        <v>43168.99861</v>
      </c>
      <c r="B843" s="4">
        <f>IFERROR(__xludf.DUMMYFUNCTION("""COMPUTED_VALUE"""),9255.0)</f>
        <v>9255</v>
      </c>
    </row>
    <row r="844">
      <c r="A844" s="3">
        <f>IFERROR(__xludf.DUMMYFUNCTION("""COMPUTED_VALUE"""),43169.99861111111)</f>
        <v>43169.99861</v>
      </c>
      <c r="B844" s="4">
        <f>IFERROR(__xludf.DUMMYFUNCTION("""COMPUTED_VALUE"""),8795.44)</f>
        <v>8795.44</v>
      </c>
    </row>
    <row r="845">
      <c r="A845" s="3">
        <f>IFERROR(__xludf.DUMMYFUNCTION("""COMPUTED_VALUE"""),43170.99861111111)</f>
        <v>43170.99861</v>
      </c>
      <c r="B845" s="4">
        <f>IFERROR(__xludf.DUMMYFUNCTION("""COMPUTED_VALUE"""),9533.88)</f>
        <v>9533.88</v>
      </c>
    </row>
    <row r="846">
      <c r="A846" s="3">
        <f>IFERROR(__xludf.DUMMYFUNCTION("""COMPUTED_VALUE"""),43171.99861111111)</f>
        <v>43171.99861</v>
      </c>
      <c r="B846" s="4">
        <f>IFERROR(__xludf.DUMMYFUNCTION("""COMPUTED_VALUE"""),9120.0)</f>
        <v>9120</v>
      </c>
    </row>
    <row r="847">
      <c r="A847" s="3">
        <f>IFERROR(__xludf.DUMMYFUNCTION("""COMPUTED_VALUE"""),43172.99861111111)</f>
        <v>43172.99861</v>
      </c>
      <c r="B847" s="4">
        <f>IFERROR(__xludf.DUMMYFUNCTION("""COMPUTED_VALUE"""),9145.41)</f>
        <v>9145.41</v>
      </c>
    </row>
    <row r="848">
      <c r="A848" s="3">
        <f>IFERROR(__xludf.DUMMYFUNCTION("""COMPUTED_VALUE"""),43173.99861111111)</f>
        <v>43173.99861</v>
      </c>
      <c r="B848" s="4">
        <f>IFERROR(__xludf.DUMMYFUNCTION("""COMPUTED_VALUE"""),8207.02)</f>
        <v>8207.02</v>
      </c>
    </row>
    <row r="849">
      <c r="A849" s="3">
        <f>IFERROR(__xludf.DUMMYFUNCTION("""COMPUTED_VALUE"""),43174.99861111111)</f>
        <v>43174.99861</v>
      </c>
      <c r="B849" s="4">
        <f>IFERROR(__xludf.DUMMYFUNCTION("""COMPUTED_VALUE"""),8259.99)</f>
        <v>8259.99</v>
      </c>
    </row>
    <row r="850">
      <c r="A850" s="3">
        <f>IFERROR(__xludf.DUMMYFUNCTION("""COMPUTED_VALUE"""),43175.99861111111)</f>
        <v>43175.99861</v>
      </c>
      <c r="B850" s="4">
        <f>IFERROR(__xludf.DUMMYFUNCTION("""COMPUTED_VALUE"""),8275.0)</f>
        <v>8275</v>
      </c>
    </row>
    <row r="851">
      <c r="A851" s="3">
        <f>IFERROR(__xludf.DUMMYFUNCTION("""COMPUTED_VALUE"""),43176.99861111111)</f>
        <v>43176.99861</v>
      </c>
      <c r="B851" s="4">
        <f>IFERROR(__xludf.DUMMYFUNCTION("""COMPUTED_VALUE"""),7857.6)</f>
        <v>7857.6</v>
      </c>
    </row>
    <row r="852">
      <c r="A852" s="3">
        <f>IFERROR(__xludf.DUMMYFUNCTION("""COMPUTED_VALUE"""),43177.99861111111)</f>
        <v>43177.99861</v>
      </c>
      <c r="B852" s="4">
        <f>IFERROR(__xludf.DUMMYFUNCTION("""COMPUTED_VALUE"""),8192.0)</f>
        <v>8192</v>
      </c>
    </row>
    <row r="853">
      <c r="A853" s="3">
        <f>IFERROR(__xludf.DUMMYFUNCTION("""COMPUTED_VALUE"""),43178.99861111111)</f>
        <v>43178.99861</v>
      </c>
      <c r="B853" s="4">
        <f>IFERROR(__xludf.DUMMYFUNCTION("""COMPUTED_VALUE"""),8589.0)</f>
        <v>8589</v>
      </c>
    </row>
    <row r="854">
      <c r="A854" s="3">
        <f>IFERROR(__xludf.DUMMYFUNCTION("""COMPUTED_VALUE"""),43179.99861111111)</f>
        <v>43179.99861</v>
      </c>
      <c r="B854" s="4">
        <f>IFERROR(__xludf.DUMMYFUNCTION("""COMPUTED_VALUE"""),8900.0)</f>
        <v>8900</v>
      </c>
    </row>
    <row r="855">
      <c r="A855" s="3">
        <f>IFERROR(__xludf.DUMMYFUNCTION("""COMPUTED_VALUE"""),43180.99861111111)</f>
        <v>43180.99861</v>
      </c>
      <c r="B855" s="4">
        <f>IFERROR(__xludf.DUMMYFUNCTION("""COMPUTED_VALUE"""),8891.81)</f>
        <v>8891.81</v>
      </c>
    </row>
    <row r="856">
      <c r="A856" s="3">
        <f>IFERROR(__xludf.DUMMYFUNCTION("""COMPUTED_VALUE"""),43181.99861111111)</f>
        <v>43181.99861</v>
      </c>
      <c r="B856" s="4">
        <f>IFERROR(__xludf.DUMMYFUNCTION("""COMPUTED_VALUE"""),8715.09)</f>
        <v>8715.09</v>
      </c>
    </row>
    <row r="857">
      <c r="A857" s="3">
        <f>IFERROR(__xludf.DUMMYFUNCTION("""COMPUTED_VALUE"""),43182.99861111111)</f>
        <v>43182.99861</v>
      </c>
      <c r="B857" s="4">
        <f>IFERROR(__xludf.DUMMYFUNCTION("""COMPUTED_VALUE"""),8927.1)</f>
        <v>8927.1</v>
      </c>
    </row>
    <row r="858">
      <c r="A858" s="3">
        <f>IFERROR(__xludf.DUMMYFUNCTION("""COMPUTED_VALUE"""),43183.99861111111)</f>
        <v>43183.99861</v>
      </c>
      <c r="B858" s="4">
        <f>IFERROR(__xludf.DUMMYFUNCTION("""COMPUTED_VALUE"""),8531.34)</f>
        <v>8531.34</v>
      </c>
    </row>
    <row r="859">
      <c r="A859" s="3">
        <f>IFERROR(__xludf.DUMMYFUNCTION("""COMPUTED_VALUE"""),43184.99861111111)</f>
        <v>43184.99861</v>
      </c>
      <c r="B859" s="4">
        <f>IFERROR(__xludf.DUMMYFUNCTION("""COMPUTED_VALUE"""),8453.0)</f>
        <v>8453</v>
      </c>
    </row>
    <row r="860">
      <c r="A860" s="3">
        <f>IFERROR(__xludf.DUMMYFUNCTION("""COMPUTED_VALUE"""),43185.99861111111)</f>
        <v>43185.99861</v>
      </c>
      <c r="B860" s="4">
        <f>IFERROR(__xludf.DUMMYFUNCTION("""COMPUTED_VALUE"""),8145.0)</f>
        <v>8145</v>
      </c>
    </row>
    <row r="861">
      <c r="A861" s="3">
        <f>IFERROR(__xludf.DUMMYFUNCTION("""COMPUTED_VALUE"""),43186.99861111111)</f>
        <v>43186.99861</v>
      </c>
      <c r="B861" s="4">
        <f>IFERROR(__xludf.DUMMYFUNCTION("""COMPUTED_VALUE"""),7793.61)</f>
        <v>7793.61</v>
      </c>
    </row>
    <row r="862">
      <c r="A862" s="3">
        <f>IFERROR(__xludf.DUMMYFUNCTION("""COMPUTED_VALUE"""),43187.99861111111)</f>
        <v>43187.99861</v>
      </c>
      <c r="B862" s="4">
        <f>IFERROR(__xludf.DUMMYFUNCTION("""COMPUTED_VALUE"""),7942.72)</f>
        <v>7942.72</v>
      </c>
    </row>
    <row r="863">
      <c r="A863" s="3">
        <f>IFERROR(__xludf.DUMMYFUNCTION("""COMPUTED_VALUE"""),43188.99861111111)</f>
        <v>43188.99861</v>
      </c>
      <c r="B863" s="4">
        <f>IFERROR(__xludf.DUMMYFUNCTION("""COMPUTED_VALUE"""),7080.0)</f>
        <v>7080</v>
      </c>
    </row>
    <row r="864">
      <c r="A864" s="3">
        <f>IFERROR(__xludf.DUMMYFUNCTION("""COMPUTED_VALUE"""),43189.99861111111)</f>
        <v>43189.99861</v>
      </c>
      <c r="B864" s="4">
        <f>IFERROR(__xludf.DUMMYFUNCTION("""COMPUTED_VALUE"""),6848.01)</f>
        <v>6848.01</v>
      </c>
    </row>
    <row r="865">
      <c r="A865" s="3">
        <f>IFERROR(__xludf.DUMMYFUNCTION("""COMPUTED_VALUE"""),43190.99861111111)</f>
        <v>43190.99861</v>
      </c>
      <c r="B865" s="4">
        <f>IFERROR(__xludf.DUMMYFUNCTION("""COMPUTED_VALUE"""),6928.5)</f>
        <v>6928.5</v>
      </c>
    </row>
    <row r="866">
      <c r="A866" s="3">
        <f>IFERROR(__xludf.DUMMYFUNCTION("""COMPUTED_VALUE"""),43191.99861111111)</f>
        <v>43191.99861</v>
      </c>
      <c r="B866" s="4">
        <f>IFERROR(__xludf.DUMMYFUNCTION("""COMPUTED_VALUE"""),6816.01)</f>
        <v>6816.01</v>
      </c>
    </row>
    <row r="867">
      <c r="A867" s="3">
        <f>IFERROR(__xludf.DUMMYFUNCTION("""COMPUTED_VALUE"""),43192.99861111111)</f>
        <v>43192.99861</v>
      </c>
      <c r="B867" s="4">
        <f>IFERROR(__xludf.DUMMYFUNCTION("""COMPUTED_VALUE"""),7045.01)</f>
        <v>7045.01</v>
      </c>
    </row>
    <row r="868">
      <c r="A868" s="3">
        <f>IFERROR(__xludf.DUMMYFUNCTION("""COMPUTED_VALUE"""),43193.99861111111)</f>
        <v>43193.99861</v>
      </c>
      <c r="B868" s="4">
        <f>IFERROR(__xludf.DUMMYFUNCTION("""COMPUTED_VALUE"""),7424.9)</f>
        <v>7424.9</v>
      </c>
    </row>
    <row r="869">
      <c r="A869" s="3">
        <f>IFERROR(__xludf.DUMMYFUNCTION("""COMPUTED_VALUE"""),43194.99861111111)</f>
        <v>43194.99861</v>
      </c>
      <c r="B869" s="4">
        <f>IFERROR(__xludf.DUMMYFUNCTION("""COMPUTED_VALUE"""),6791.68)</f>
        <v>6791.68</v>
      </c>
    </row>
    <row r="870">
      <c r="A870" s="3">
        <f>IFERROR(__xludf.DUMMYFUNCTION("""COMPUTED_VALUE"""),43195.99861111111)</f>
        <v>43195.99861</v>
      </c>
      <c r="B870" s="4">
        <f>IFERROR(__xludf.DUMMYFUNCTION("""COMPUTED_VALUE"""),6785.85)</f>
        <v>6785.85</v>
      </c>
    </row>
    <row r="871">
      <c r="A871" s="3">
        <f>IFERROR(__xludf.DUMMYFUNCTION("""COMPUTED_VALUE"""),43196.99861111111)</f>
        <v>43196.99861</v>
      </c>
      <c r="B871" s="4">
        <f>IFERROR(__xludf.DUMMYFUNCTION("""COMPUTED_VALUE"""),6619.01)</f>
        <v>6619.01</v>
      </c>
    </row>
    <row r="872">
      <c r="A872" s="3">
        <f>IFERROR(__xludf.DUMMYFUNCTION("""COMPUTED_VALUE"""),43197.99861111111)</f>
        <v>43197.99861</v>
      </c>
      <c r="B872" s="4">
        <f>IFERROR(__xludf.DUMMYFUNCTION("""COMPUTED_VALUE"""),6894.01)</f>
        <v>6894.01</v>
      </c>
    </row>
    <row r="873">
      <c r="A873" s="3">
        <f>IFERROR(__xludf.DUMMYFUNCTION("""COMPUTED_VALUE"""),43198.99861111111)</f>
        <v>43198.99861</v>
      </c>
      <c r="B873" s="4">
        <f>IFERROR(__xludf.DUMMYFUNCTION("""COMPUTED_VALUE"""),7020.01)</f>
        <v>7020.01</v>
      </c>
    </row>
    <row r="874">
      <c r="A874" s="3">
        <f>IFERROR(__xludf.DUMMYFUNCTION("""COMPUTED_VALUE"""),43199.99861111111)</f>
        <v>43199.99861</v>
      </c>
      <c r="B874" s="4">
        <f>IFERROR(__xludf.DUMMYFUNCTION("""COMPUTED_VALUE"""),6771.13)</f>
        <v>6771.13</v>
      </c>
    </row>
    <row r="875">
      <c r="A875" s="3">
        <f>IFERROR(__xludf.DUMMYFUNCTION("""COMPUTED_VALUE"""),43200.99861111111)</f>
        <v>43200.99861</v>
      </c>
      <c r="B875" s="4">
        <f>IFERROR(__xludf.DUMMYFUNCTION("""COMPUTED_VALUE"""),6824.99)</f>
        <v>6824.99</v>
      </c>
    </row>
    <row r="876">
      <c r="A876" s="3">
        <f>IFERROR(__xludf.DUMMYFUNCTION("""COMPUTED_VALUE"""),43201.99861111111)</f>
        <v>43201.99861</v>
      </c>
      <c r="B876" s="4">
        <f>IFERROR(__xludf.DUMMYFUNCTION("""COMPUTED_VALUE"""),6942.99)</f>
        <v>6942.99</v>
      </c>
    </row>
    <row r="877">
      <c r="A877" s="3">
        <f>IFERROR(__xludf.DUMMYFUNCTION("""COMPUTED_VALUE"""),43202.99861111111)</f>
        <v>43202.99861</v>
      </c>
      <c r="B877" s="4">
        <f>IFERROR(__xludf.DUMMYFUNCTION("""COMPUTED_VALUE"""),7916.0)</f>
        <v>7916</v>
      </c>
    </row>
    <row r="878">
      <c r="A878" s="3">
        <f>IFERROR(__xludf.DUMMYFUNCTION("""COMPUTED_VALUE"""),43203.99861111111)</f>
        <v>43203.99861</v>
      </c>
      <c r="B878" s="4">
        <f>IFERROR(__xludf.DUMMYFUNCTION("""COMPUTED_VALUE"""),7893.19)</f>
        <v>7893.19</v>
      </c>
    </row>
    <row r="879">
      <c r="A879" s="3">
        <f>IFERROR(__xludf.DUMMYFUNCTION("""COMPUTED_VALUE"""),43204.99861111111)</f>
        <v>43204.99861</v>
      </c>
      <c r="B879" s="4">
        <f>IFERROR(__xludf.DUMMYFUNCTION("""COMPUTED_VALUE"""),8003.11)</f>
        <v>8003.11</v>
      </c>
    </row>
    <row r="880">
      <c r="A880" s="3">
        <f>IFERROR(__xludf.DUMMYFUNCTION("""COMPUTED_VALUE"""),43205.99861111111)</f>
        <v>43205.99861</v>
      </c>
      <c r="B880" s="4">
        <f>IFERROR(__xludf.DUMMYFUNCTION("""COMPUTED_VALUE"""),8355.25)</f>
        <v>8355.25</v>
      </c>
    </row>
    <row r="881">
      <c r="A881" s="3">
        <f>IFERROR(__xludf.DUMMYFUNCTION("""COMPUTED_VALUE"""),43206.99861111111)</f>
        <v>43206.99861</v>
      </c>
      <c r="B881" s="4">
        <f>IFERROR(__xludf.DUMMYFUNCTION("""COMPUTED_VALUE"""),8048.93)</f>
        <v>8048.93</v>
      </c>
    </row>
    <row r="882">
      <c r="A882" s="3">
        <f>IFERROR(__xludf.DUMMYFUNCTION("""COMPUTED_VALUE"""),43207.99861111111)</f>
        <v>43207.99861</v>
      </c>
      <c r="B882" s="4">
        <f>IFERROR(__xludf.DUMMYFUNCTION("""COMPUTED_VALUE"""),7892.1)</f>
        <v>7892.1</v>
      </c>
    </row>
    <row r="883">
      <c r="A883" s="3">
        <f>IFERROR(__xludf.DUMMYFUNCTION("""COMPUTED_VALUE"""),43208.99861111111)</f>
        <v>43208.99861</v>
      </c>
      <c r="B883" s="4">
        <f>IFERROR(__xludf.DUMMYFUNCTION("""COMPUTED_VALUE"""),8152.05)</f>
        <v>8152.05</v>
      </c>
    </row>
    <row r="884">
      <c r="A884" s="3">
        <f>IFERROR(__xludf.DUMMYFUNCTION("""COMPUTED_VALUE"""),43209.99861111111)</f>
        <v>43209.99861</v>
      </c>
      <c r="B884" s="4">
        <f>IFERROR(__xludf.DUMMYFUNCTION("""COMPUTED_VALUE"""),8274.0)</f>
        <v>8274</v>
      </c>
    </row>
    <row r="885">
      <c r="A885" s="3">
        <f>IFERROR(__xludf.DUMMYFUNCTION("""COMPUTED_VALUE"""),43210.99861111111)</f>
        <v>43210.99861</v>
      </c>
      <c r="B885" s="4">
        <f>IFERROR(__xludf.DUMMYFUNCTION("""COMPUTED_VALUE"""),8866.27)</f>
        <v>8866.27</v>
      </c>
    </row>
    <row r="886">
      <c r="A886" s="3">
        <f>IFERROR(__xludf.DUMMYFUNCTION("""COMPUTED_VALUE"""),43211.99861111111)</f>
        <v>43211.99861</v>
      </c>
      <c r="B886" s="4">
        <f>IFERROR(__xludf.DUMMYFUNCTION("""COMPUTED_VALUE"""),8915.42)</f>
        <v>8915.42</v>
      </c>
    </row>
    <row r="887">
      <c r="A887" s="3">
        <f>IFERROR(__xludf.DUMMYFUNCTION("""COMPUTED_VALUE"""),43212.99861111111)</f>
        <v>43212.99861</v>
      </c>
      <c r="B887" s="4">
        <f>IFERROR(__xludf.DUMMYFUNCTION("""COMPUTED_VALUE"""),8795.01)</f>
        <v>8795.01</v>
      </c>
    </row>
    <row r="888">
      <c r="A888" s="3">
        <f>IFERROR(__xludf.DUMMYFUNCTION("""COMPUTED_VALUE"""),43213.99861111111)</f>
        <v>43213.99861</v>
      </c>
      <c r="B888" s="4">
        <f>IFERROR(__xludf.DUMMYFUNCTION("""COMPUTED_VALUE"""),8931.3)</f>
        <v>8931.3</v>
      </c>
    </row>
    <row r="889">
      <c r="A889" s="3">
        <f>IFERROR(__xludf.DUMMYFUNCTION("""COMPUTED_VALUE"""),43214.99861111111)</f>
        <v>43214.99861</v>
      </c>
      <c r="B889" s="4">
        <f>IFERROR(__xludf.DUMMYFUNCTION("""COMPUTED_VALUE"""),9645.1)</f>
        <v>9645.1</v>
      </c>
    </row>
    <row r="890">
      <c r="A890" s="3">
        <f>IFERROR(__xludf.DUMMYFUNCTION("""COMPUTED_VALUE"""),43215.99861111111)</f>
        <v>43215.99861</v>
      </c>
      <c r="B890" s="4">
        <f>IFERROR(__xludf.DUMMYFUNCTION("""COMPUTED_VALUE"""),8865.98)</f>
        <v>8865.98</v>
      </c>
    </row>
    <row r="891">
      <c r="A891" s="3">
        <f>IFERROR(__xludf.DUMMYFUNCTION("""COMPUTED_VALUE"""),43216.99861111111)</f>
        <v>43216.99861</v>
      </c>
      <c r="B891" s="4">
        <f>IFERROR(__xludf.DUMMYFUNCTION("""COMPUTED_VALUE"""),9272.11)</f>
        <v>9272.11</v>
      </c>
    </row>
    <row r="892">
      <c r="A892" s="3">
        <f>IFERROR(__xludf.DUMMYFUNCTION("""COMPUTED_VALUE"""),43217.99861111111)</f>
        <v>43217.99861</v>
      </c>
      <c r="B892" s="4">
        <f>IFERROR(__xludf.DUMMYFUNCTION("""COMPUTED_VALUE"""),8922.55)</f>
        <v>8922.55</v>
      </c>
    </row>
    <row r="893">
      <c r="A893" s="3">
        <f>IFERROR(__xludf.DUMMYFUNCTION("""COMPUTED_VALUE"""),43218.99861111111)</f>
        <v>43218.99861</v>
      </c>
      <c r="B893" s="4">
        <f>IFERROR(__xludf.DUMMYFUNCTION("""COMPUTED_VALUE"""),9329.99)</f>
        <v>9329.99</v>
      </c>
    </row>
    <row r="894">
      <c r="A894" s="3">
        <f>IFERROR(__xludf.DUMMYFUNCTION("""COMPUTED_VALUE"""),43219.99861111111)</f>
        <v>43219.99861</v>
      </c>
      <c r="B894" s="4">
        <f>IFERROR(__xludf.DUMMYFUNCTION("""COMPUTED_VALUE"""),9389.01)</f>
        <v>9389.01</v>
      </c>
    </row>
    <row r="895">
      <c r="A895" s="3">
        <f>IFERROR(__xludf.DUMMYFUNCTION("""COMPUTED_VALUE"""),43220.99861111111)</f>
        <v>43220.99861</v>
      </c>
      <c r="B895" s="4">
        <f>IFERROR(__xludf.DUMMYFUNCTION("""COMPUTED_VALUE"""),9243.83)</f>
        <v>9243.83</v>
      </c>
    </row>
    <row r="896">
      <c r="A896" s="3">
        <f>IFERROR(__xludf.DUMMYFUNCTION("""COMPUTED_VALUE"""),43221.99861111111)</f>
        <v>43221.99861</v>
      </c>
      <c r="B896" s="4">
        <f>IFERROR(__xludf.DUMMYFUNCTION("""COMPUTED_VALUE"""),9072.29)</f>
        <v>9072.29</v>
      </c>
    </row>
    <row r="897">
      <c r="A897" s="3">
        <f>IFERROR(__xludf.DUMMYFUNCTION("""COMPUTED_VALUE"""),43222.99861111111)</f>
        <v>43222.99861</v>
      </c>
      <c r="B897" s="4">
        <f>IFERROR(__xludf.DUMMYFUNCTION("""COMPUTED_VALUE"""),9190.48)</f>
        <v>9190.48</v>
      </c>
    </row>
    <row r="898">
      <c r="A898" s="3">
        <f>IFERROR(__xludf.DUMMYFUNCTION("""COMPUTED_VALUE"""),43223.99861111111)</f>
        <v>43223.99861</v>
      </c>
      <c r="B898" s="4">
        <f>IFERROR(__xludf.DUMMYFUNCTION("""COMPUTED_VALUE"""),9725.74)</f>
        <v>9725.74</v>
      </c>
    </row>
    <row r="899">
      <c r="A899" s="3">
        <f>IFERROR(__xludf.DUMMYFUNCTION("""COMPUTED_VALUE"""),43224.99861111111)</f>
        <v>43224.99861</v>
      </c>
      <c r="B899" s="4">
        <f>IFERROR(__xludf.DUMMYFUNCTION("""COMPUTED_VALUE"""),9685.0)</f>
        <v>9685</v>
      </c>
    </row>
    <row r="900">
      <c r="A900" s="3">
        <f>IFERROR(__xludf.DUMMYFUNCTION("""COMPUTED_VALUE"""),43225.99861111111)</f>
        <v>43225.99861</v>
      </c>
      <c r="B900" s="4">
        <f>IFERROR(__xludf.DUMMYFUNCTION("""COMPUTED_VALUE"""),9800.0)</f>
        <v>9800</v>
      </c>
    </row>
    <row r="901">
      <c r="A901" s="3">
        <f>IFERROR(__xludf.DUMMYFUNCTION("""COMPUTED_VALUE"""),43226.99861111111)</f>
        <v>43226.99861</v>
      </c>
      <c r="B901" s="4">
        <f>IFERROR(__xludf.DUMMYFUNCTION("""COMPUTED_VALUE"""),9600.0)</f>
        <v>9600</v>
      </c>
    </row>
    <row r="902">
      <c r="A902" s="3">
        <f>IFERROR(__xludf.DUMMYFUNCTION("""COMPUTED_VALUE"""),43227.99861111111)</f>
        <v>43227.99861</v>
      </c>
      <c r="B902" s="4">
        <f>IFERROR(__xludf.DUMMYFUNCTION("""COMPUTED_VALUE"""),9353.0)</f>
        <v>9353</v>
      </c>
    </row>
    <row r="903">
      <c r="A903" s="3">
        <f>IFERROR(__xludf.DUMMYFUNCTION("""COMPUTED_VALUE"""),43228.99861111111)</f>
        <v>43228.99861</v>
      </c>
      <c r="B903" s="4">
        <f>IFERROR(__xludf.DUMMYFUNCTION("""COMPUTED_VALUE"""),9177.82)</f>
        <v>9177.82</v>
      </c>
    </row>
    <row r="904">
      <c r="A904" s="3">
        <f>IFERROR(__xludf.DUMMYFUNCTION("""COMPUTED_VALUE"""),43229.99861111111)</f>
        <v>43229.99861</v>
      </c>
      <c r="B904" s="4">
        <f>IFERROR(__xludf.DUMMYFUNCTION("""COMPUTED_VALUE"""),9300.08)</f>
        <v>9300.08</v>
      </c>
    </row>
    <row r="905">
      <c r="A905" s="3">
        <f>IFERROR(__xludf.DUMMYFUNCTION("""COMPUTED_VALUE"""),43230.99861111111)</f>
        <v>43230.99861</v>
      </c>
      <c r="B905" s="4">
        <f>IFERROR(__xludf.DUMMYFUNCTION("""COMPUTED_VALUE"""),9010.51)</f>
        <v>9010.51</v>
      </c>
    </row>
    <row r="906">
      <c r="A906" s="3">
        <f>IFERROR(__xludf.DUMMYFUNCTION("""COMPUTED_VALUE"""),43231.99861111111)</f>
        <v>43231.99861</v>
      </c>
      <c r="B906" s="4">
        <f>IFERROR(__xludf.DUMMYFUNCTION("""COMPUTED_VALUE"""),8403.33)</f>
        <v>8403.33</v>
      </c>
    </row>
    <row r="907">
      <c r="A907" s="3">
        <f>IFERROR(__xludf.DUMMYFUNCTION("""COMPUTED_VALUE"""),43232.99861111111)</f>
        <v>43232.99861</v>
      </c>
      <c r="B907" s="4">
        <f>IFERROR(__xludf.DUMMYFUNCTION("""COMPUTED_VALUE"""),8475.0)</f>
        <v>8475</v>
      </c>
    </row>
    <row r="908">
      <c r="A908" s="3">
        <f>IFERROR(__xludf.DUMMYFUNCTION("""COMPUTED_VALUE"""),43233.99861111111)</f>
        <v>43233.99861</v>
      </c>
      <c r="B908" s="4">
        <f>IFERROR(__xludf.DUMMYFUNCTION("""COMPUTED_VALUE"""),8686.1)</f>
        <v>8686.1</v>
      </c>
    </row>
    <row r="909">
      <c r="A909" s="3">
        <f>IFERROR(__xludf.DUMMYFUNCTION("""COMPUTED_VALUE"""),43234.99861111111)</f>
        <v>43234.99861</v>
      </c>
      <c r="B909" s="4">
        <f>IFERROR(__xludf.DUMMYFUNCTION("""COMPUTED_VALUE"""),8670.0)</f>
        <v>8670</v>
      </c>
    </row>
    <row r="910">
      <c r="A910" s="3">
        <f>IFERROR(__xludf.DUMMYFUNCTION("""COMPUTED_VALUE"""),43235.99861111111)</f>
        <v>43235.99861</v>
      </c>
      <c r="B910" s="4">
        <f>IFERROR(__xludf.DUMMYFUNCTION("""COMPUTED_VALUE"""),8477.46)</f>
        <v>8477.46</v>
      </c>
    </row>
    <row r="911">
      <c r="A911" s="3">
        <f>IFERROR(__xludf.DUMMYFUNCTION("""COMPUTED_VALUE"""),43236.99861111111)</f>
        <v>43236.99861</v>
      </c>
      <c r="B911" s="4">
        <f>IFERROR(__xludf.DUMMYFUNCTION("""COMPUTED_VALUE"""),8344.0)</f>
        <v>8344</v>
      </c>
    </row>
    <row r="912">
      <c r="A912" s="3">
        <f>IFERROR(__xludf.DUMMYFUNCTION("""COMPUTED_VALUE"""),43237.99861111111)</f>
        <v>43237.99861</v>
      </c>
      <c r="B912" s="4">
        <f>IFERROR(__xludf.DUMMYFUNCTION("""COMPUTED_VALUE"""),8059.0)</f>
        <v>8059</v>
      </c>
    </row>
    <row r="913">
      <c r="A913" s="3">
        <f>IFERROR(__xludf.DUMMYFUNCTION("""COMPUTED_VALUE"""),43238.99861111111)</f>
        <v>43238.99861</v>
      </c>
      <c r="B913" s="4">
        <f>IFERROR(__xludf.DUMMYFUNCTION("""COMPUTED_VALUE"""),8238.51)</f>
        <v>8238.51</v>
      </c>
    </row>
    <row r="914">
      <c r="A914" s="3">
        <f>IFERROR(__xludf.DUMMYFUNCTION("""COMPUTED_VALUE"""),43239.99861111111)</f>
        <v>43239.99861</v>
      </c>
      <c r="B914" s="4">
        <f>IFERROR(__xludf.DUMMYFUNCTION("""COMPUTED_VALUE"""),8235.6)</f>
        <v>8235.6</v>
      </c>
    </row>
    <row r="915">
      <c r="A915" s="3">
        <f>IFERROR(__xludf.DUMMYFUNCTION("""COMPUTED_VALUE"""),43240.99861111111)</f>
        <v>43240.99861</v>
      </c>
      <c r="B915" s="4">
        <f>IFERROR(__xludf.DUMMYFUNCTION("""COMPUTED_VALUE"""),8516.86)</f>
        <v>8516.86</v>
      </c>
    </row>
    <row r="916">
      <c r="A916" s="3">
        <f>IFERROR(__xludf.DUMMYFUNCTION("""COMPUTED_VALUE"""),43241.99861111111)</f>
        <v>43241.99861</v>
      </c>
      <c r="B916" s="4">
        <f>IFERROR(__xludf.DUMMYFUNCTION("""COMPUTED_VALUE"""),8393.44)</f>
        <v>8393.44</v>
      </c>
    </row>
    <row r="917">
      <c r="A917" s="3">
        <f>IFERROR(__xludf.DUMMYFUNCTION("""COMPUTED_VALUE"""),43242.99861111111)</f>
        <v>43242.99861</v>
      </c>
      <c r="B917" s="4">
        <f>IFERROR(__xludf.DUMMYFUNCTION("""COMPUTED_VALUE"""),7987.7)</f>
        <v>7987.7</v>
      </c>
    </row>
    <row r="918">
      <c r="A918" s="3">
        <f>IFERROR(__xludf.DUMMYFUNCTION("""COMPUTED_VALUE"""),43243.99861111111)</f>
        <v>43243.99861</v>
      </c>
      <c r="B918" s="4">
        <f>IFERROR(__xludf.DUMMYFUNCTION("""COMPUTED_VALUE"""),7505.0)</f>
        <v>7505</v>
      </c>
    </row>
    <row r="919">
      <c r="A919" s="3">
        <f>IFERROR(__xludf.DUMMYFUNCTION("""COMPUTED_VALUE"""),43244.99861111111)</f>
        <v>43244.99861</v>
      </c>
      <c r="B919" s="4">
        <f>IFERROR(__xludf.DUMMYFUNCTION("""COMPUTED_VALUE"""),7584.15)</f>
        <v>7584.15</v>
      </c>
    </row>
    <row r="920">
      <c r="A920" s="3">
        <f>IFERROR(__xludf.DUMMYFUNCTION("""COMPUTED_VALUE"""),43245.99861111111)</f>
        <v>43245.99861</v>
      </c>
      <c r="B920" s="4">
        <f>IFERROR(__xludf.DUMMYFUNCTION("""COMPUTED_VALUE"""),7459.11)</f>
        <v>7459.11</v>
      </c>
    </row>
    <row r="921">
      <c r="A921" s="3">
        <f>IFERROR(__xludf.DUMMYFUNCTION("""COMPUTED_VALUE"""),43246.99861111111)</f>
        <v>43246.99861</v>
      </c>
      <c r="B921" s="4">
        <f>IFERROR(__xludf.DUMMYFUNCTION("""COMPUTED_VALUE"""),7337.95)</f>
        <v>7337.95</v>
      </c>
    </row>
    <row r="922">
      <c r="A922" s="3">
        <f>IFERROR(__xludf.DUMMYFUNCTION("""COMPUTED_VALUE"""),43247.99861111111)</f>
        <v>43247.99861</v>
      </c>
      <c r="B922" s="4">
        <f>IFERROR(__xludf.DUMMYFUNCTION("""COMPUTED_VALUE"""),7346.64)</f>
        <v>7346.64</v>
      </c>
    </row>
    <row r="923">
      <c r="A923" s="3">
        <f>IFERROR(__xludf.DUMMYFUNCTION("""COMPUTED_VALUE"""),43248.99861111111)</f>
        <v>43248.99861</v>
      </c>
      <c r="B923" s="4">
        <f>IFERROR(__xludf.DUMMYFUNCTION("""COMPUTED_VALUE"""),7107.94)</f>
        <v>7107.94</v>
      </c>
    </row>
    <row r="924">
      <c r="A924" s="3">
        <f>IFERROR(__xludf.DUMMYFUNCTION("""COMPUTED_VALUE"""),43249.99861111111)</f>
        <v>43249.99861</v>
      </c>
      <c r="B924" s="4">
        <f>IFERROR(__xludf.DUMMYFUNCTION("""COMPUTED_VALUE"""),7460.0)</f>
        <v>7460</v>
      </c>
    </row>
    <row r="925">
      <c r="A925" s="3">
        <f>IFERROR(__xludf.DUMMYFUNCTION("""COMPUTED_VALUE"""),43250.99861111111)</f>
        <v>43250.99861</v>
      </c>
      <c r="B925" s="4">
        <f>IFERROR(__xludf.DUMMYFUNCTION("""COMPUTED_VALUE"""),7380.01)</f>
        <v>7380.01</v>
      </c>
    </row>
    <row r="926">
      <c r="A926" s="3">
        <f>IFERROR(__xludf.DUMMYFUNCTION("""COMPUTED_VALUE"""),43251.99861111111)</f>
        <v>43251.99861</v>
      </c>
      <c r="B926" s="4">
        <f>IFERROR(__xludf.DUMMYFUNCTION("""COMPUTED_VALUE"""),7485.0)</f>
        <v>7485</v>
      </c>
    </row>
    <row r="927">
      <c r="A927" s="3">
        <f>IFERROR(__xludf.DUMMYFUNCTION("""COMPUTED_VALUE"""),43252.99861111111)</f>
        <v>43252.99861</v>
      </c>
      <c r="B927" s="4">
        <f>IFERROR(__xludf.DUMMYFUNCTION("""COMPUTED_VALUE"""),7514.32)</f>
        <v>7514.32</v>
      </c>
    </row>
    <row r="928">
      <c r="A928" s="3">
        <f>IFERROR(__xludf.DUMMYFUNCTION("""COMPUTED_VALUE"""),43253.99861111111)</f>
        <v>43253.99861</v>
      </c>
      <c r="B928" s="4">
        <f>IFERROR(__xludf.DUMMYFUNCTION("""COMPUTED_VALUE"""),7636.42)</f>
        <v>7636.42</v>
      </c>
    </row>
    <row r="929">
      <c r="A929" s="3">
        <f>IFERROR(__xludf.DUMMYFUNCTION("""COMPUTED_VALUE"""),43254.99861111111)</f>
        <v>43254.99861</v>
      </c>
      <c r="B929" s="4">
        <f>IFERROR(__xludf.DUMMYFUNCTION("""COMPUTED_VALUE"""),7706.37)</f>
        <v>7706.37</v>
      </c>
    </row>
    <row r="930">
      <c r="A930" s="3">
        <f>IFERROR(__xludf.DUMMYFUNCTION("""COMPUTED_VALUE"""),43255.99861111111)</f>
        <v>43255.99861</v>
      </c>
      <c r="B930" s="4">
        <f>IFERROR(__xludf.DUMMYFUNCTION("""COMPUTED_VALUE"""),7487.37)</f>
        <v>7487.37</v>
      </c>
    </row>
    <row r="931">
      <c r="A931" s="3">
        <f>IFERROR(__xludf.DUMMYFUNCTION("""COMPUTED_VALUE"""),43256.99861111111)</f>
        <v>43256.99861</v>
      </c>
      <c r="B931" s="4">
        <f>IFERROR(__xludf.DUMMYFUNCTION("""COMPUTED_VALUE"""),7612.51)</f>
        <v>7612.51</v>
      </c>
    </row>
    <row r="932">
      <c r="A932" s="3">
        <f>IFERROR(__xludf.DUMMYFUNCTION("""COMPUTED_VALUE"""),43257.99861111111)</f>
        <v>43257.99861</v>
      </c>
      <c r="B932" s="4">
        <f>IFERROR(__xludf.DUMMYFUNCTION("""COMPUTED_VALUE"""),7655.0)</f>
        <v>7655</v>
      </c>
    </row>
    <row r="933">
      <c r="A933" s="3">
        <f>IFERROR(__xludf.DUMMYFUNCTION("""COMPUTED_VALUE"""),43258.99861111111)</f>
        <v>43258.99861</v>
      </c>
      <c r="B933" s="4">
        <f>IFERROR(__xludf.DUMMYFUNCTION("""COMPUTED_VALUE"""),7684.93)</f>
        <v>7684.93</v>
      </c>
    </row>
    <row r="934">
      <c r="A934" s="3">
        <f>IFERROR(__xludf.DUMMYFUNCTION("""COMPUTED_VALUE"""),43259.99861111111)</f>
        <v>43259.99861</v>
      </c>
      <c r="B934" s="4">
        <f>IFERROR(__xludf.DUMMYFUNCTION("""COMPUTED_VALUE"""),7618.8)</f>
        <v>7618.8</v>
      </c>
    </row>
    <row r="935">
      <c r="A935" s="3">
        <f>IFERROR(__xludf.DUMMYFUNCTION("""COMPUTED_VALUE"""),43260.99861111111)</f>
        <v>43260.99861</v>
      </c>
      <c r="B935" s="4">
        <f>IFERROR(__xludf.DUMMYFUNCTION("""COMPUTED_VALUE"""),7496.4)</f>
        <v>7496.4</v>
      </c>
    </row>
    <row r="936">
      <c r="A936" s="3">
        <f>IFERROR(__xludf.DUMMYFUNCTION("""COMPUTED_VALUE"""),43261.99861111111)</f>
        <v>43261.99861</v>
      </c>
      <c r="B936" s="4">
        <f>IFERROR(__xludf.DUMMYFUNCTION("""COMPUTED_VALUE"""),6770.31)</f>
        <v>6770.31</v>
      </c>
    </row>
    <row r="937">
      <c r="A937" s="3">
        <f>IFERROR(__xludf.DUMMYFUNCTION("""COMPUTED_VALUE"""),43262.99861111111)</f>
        <v>43262.99861</v>
      </c>
      <c r="B937" s="4">
        <f>IFERROR(__xludf.DUMMYFUNCTION("""COMPUTED_VALUE"""),6881.0)</f>
        <v>6881</v>
      </c>
    </row>
    <row r="938">
      <c r="A938" s="3">
        <f>IFERROR(__xludf.DUMMYFUNCTION("""COMPUTED_VALUE"""),43263.99861111111)</f>
        <v>43263.99861</v>
      </c>
      <c r="B938" s="4">
        <f>IFERROR(__xludf.DUMMYFUNCTION("""COMPUTED_VALUE"""),6545.0)</f>
        <v>6545</v>
      </c>
    </row>
    <row r="939">
      <c r="A939" s="3">
        <f>IFERROR(__xludf.DUMMYFUNCTION("""COMPUTED_VALUE"""),43264.99861111111)</f>
        <v>43264.99861</v>
      </c>
      <c r="B939" s="4">
        <f>IFERROR(__xludf.DUMMYFUNCTION("""COMPUTED_VALUE"""),6302.31)</f>
        <v>6302.31</v>
      </c>
    </row>
    <row r="940">
      <c r="A940" s="3">
        <f>IFERROR(__xludf.DUMMYFUNCTION("""COMPUTED_VALUE"""),43265.99861111111)</f>
        <v>43265.99861</v>
      </c>
      <c r="B940" s="4">
        <f>IFERROR(__xludf.DUMMYFUNCTION("""COMPUTED_VALUE"""),6638.49)</f>
        <v>6638.49</v>
      </c>
    </row>
    <row r="941">
      <c r="A941" s="3">
        <f>IFERROR(__xludf.DUMMYFUNCTION("""COMPUTED_VALUE"""),43266.99861111111)</f>
        <v>43266.99861</v>
      </c>
      <c r="B941" s="4">
        <f>IFERROR(__xludf.DUMMYFUNCTION("""COMPUTED_VALUE"""),6391.22)</f>
        <v>6391.22</v>
      </c>
    </row>
    <row r="942">
      <c r="A942" s="3">
        <f>IFERROR(__xludf.DUMMYFUNCTION("""COMPUTED_VALUE"""),43267.99861111111)</f>
        <v>43267.99861</v>
      </c>
      <c r="B942" s="4">
        <f>IFERROR(__xludf.DUMMYFUNCTION("""COMPUTED_VALUE"""),6484.29)</f>
        <v>6484.29</v>
      </c>
    </row>
    <row r="943">
      <c r="A943" s="3">
        <f>IFERROR(__xludf.DUMMYFUNCTION("""COMPUTED_VALUE"""),43268.99861111111)</f>
        <v>43268.99861</v>
      </c>
      <c r="B943" s="4">
        <f>IFERROR(__xludf.DUMMYFUNCTION("""COMPUTED_VALUE"""),6447.16)</f>
        <v>6447.16</v>
      </c>
    </row>
    <row r="944">
      <c r="A944" s="3">
        <f>IFERROR(__xludf.DUMMYFUNCTION("""COMPUTED_VALUE"""),43269.99861111111)</f>
        <v>43269.99861</v>
      </c>
      <c r="B944" s="4">
        <f>IFERROR(__xludf.DUMMYFUNCTION("""COMPUTED_VALUE"""),6709.02)</f>
        <v>6709.02</v>
      </c>
    </row>
    <row r="945">
      <c r="A945" s="3">
        <f>IFERROR(__xludf.DUMMYFUNCTION("""COMPUTED_VALUE"""),43270.99861111111)</f>
        <v>43270.99861</v>
      </c>
      <c r="B945" s="4">
        <f>IFERROR(__xludf.DUMMYFUNCTION("""COMPUTED_VALUE"""),6736.41)</f>
        <v>6736.41</v>
      </c>
    </row>
    <row r="946">
      <c r="A946" s="3">
        <f>IFERROR(__xludf.DUMMYFUNCTION("""COMPUTED_VALUE"""),43271.99861111111)</f>
        <v>43271.99861</v>
      </c>
      <c r="B946" s="4">
        <f>IFERROR(__xludf.DUMMYFUNCTION("""COMPUTED_VALUE"""),6759.18)</f>
        <v>6759.18</v>
      </c>
    </row>
    <row r="947">
      <c r="A947" s="3">
        <f>IFERROR(__xludf.DUMMYFUNCTION("""COMPUTED_VALUE"""),43272.99861111111)</f>
        <v>43272.99861</v>
      </c>
      <c r="B947" s="4">
        <f>IFERROR(__xludf.DUMMYFUNCTION("""COMPUTED_VALUE"""),6719.01)</f>
        <v>6719.01</v>
      </c>
    </row>
    <row r="948">
      <c r="A948" s="3">
        <f>IFERROR(__xludf.DUMMYFUNCTION("""COMPUTED_VALUE"""),43273.99861111111)</f>
        <v>43273.99861</v>
      </c>
      <c r="B948" s="4">
        <f>IFERROR(__xludf.DUMMYFUNCTION("""COMPUTED_VALUE"""),6059.82)</f>
        <v>6059.82</v>
      </c>
    </row>
    <row r="949">
      <c r="A949" s="3">
        <f>IFERROR(__xludf.DUMMYFUNCTION("""COMPUTED_VALUE"""),43274.99861111111)</f>
        <v>43274.99861</v>
      </c>
      <c r="B949" s="4">
        <f>IFERROR(__xludf.DUMMYFUNCTION("""COMPUTED_VALUE"""),6178.29)</f>
        <v>6178.29</v>
      </c>
    </row>
    <row r="950">
      <c r="A950" s="3">
        <f>IFERROR(__xludf.DUMMYFUNCTION("""COMPUTED_VALUE"""),43275.99861111111)</f>
        <v>43275.99861</v>
      </c>
      <c r="B950" s="4">
        <f>IFERROR(__xludf.DUMMYFUNCTION("""COMPUTED_VALUE"""),6149.99)</f>
        <v>6149.99</v>
      </c>
    </row>
    <row r="951">
      <c r="A951" s="3">
        <f>IFERROR(__xludf.DUMMYFUNCTION("""COMPUTED_VALUE"""),43276.99861111111)</f>
        <v>43276.99861</v>
      </c>
      <c r="B951" s="4">
        <f>IFERROR(__xludf.DUMMYFUNCTION("""COMPUTED_VALUE"""),6246.01)</f>
        <v>6246.01</v>
      </c>
    </row>
    <row r="952">
      <c r="A952" s="3">
        <f>IFERROR(__xludf.DUMMYFUNCTION("""COMPUTED_VALUE"""),43277.99861111111)</f>
        <v>43277.99861</v>
      </c>
      <c r="B952" s="4">
        <f>IFERROR(__xludf.DUMMYFUNCTION("""COMPUTED_VALUE"""),6074.0)</f>
        <v>6074</v>
      </c>
    </row>
    <row r="953">
      <c r="A953" s="3">
        <f>IFERROR(__xludf.DUMMYFUNCTION("""COMPUTED_VALUE"""),43278.99861111111)</f>
        <v>43278.99861</v>
      </c>
      <c r="B953" s="4">
        <f>IFERROR(__xludf.DUMMYFUNCTION("""COMPUTED_VALUE"""),6132.17)</f>
        <v>6132.17</v>
      </c>
    </row>
    <row r="954">
      <c r="A954" s="3">
        <f>IFERROR(__xludf.DUMMYFUNCTION("""COMPUTED_VALUE"""),43279.99861111111)</f>
        <v>43279.99861</v>
      </c>
      <c r="B954" s="4">
        <f>IFERROR(__xludf.DUMMYFUNCTION("""COMPUTED_VALUE"""),5851.66)</f>
        <v>5851.66</v>
      </c>
    </row>
    <row r="955">
      <c r="A955" s="3">
        <f>IFERROR(__xludf.DUMMYFUNCTION("""COMPUTED_VALUE"""),43280.99861111111)</f>
        <v>43280.99861</v>
      </c>
      <c r="B955" s="4">
        <f>IFERROR(__xludf.DUMMYFUNCTION("""COMPUTED_VALUE"""),6202.36)</f>
        <v>6202.36</v>
      </c>
    </row>
    <row r="956">
      <c r="A956" s="3">
        <f>IFERROR(__xludf.DUMMYFUNCTION("""COMPUTED_VALUE"""),43281.99861111111)</f>
        <v>43281.99861</v>
      </c>
      <c r="B956" s="4">
        <f>IFERROR(__xludf.DUMMYFUNCTION("""COMPUTED_VALUE"""),6383.19)</f>
        <v>6383.19</v>
      </c>
    </row>
    <row r="957">
      <c r="A957" s="3">
        <f>IFERROR(__xludf.DUMMYFUNCTION("""COMPUTED_VALUE"""),43282.99861111111)</f>
        <v>43282.99861</v>
      </c>
      <c r="B957" s="4">
        <f>IFERROR(__xludf.DUMMYFUNCTION("""COMPUTED_VALUE"""),6349.5)</f>
        <v>6349.5</v>
      </c>
    </row>
    <row r="958">
      <c r="A958" s="3">
        <f>IFERROR(__xludf.DUMMYFUNCTION("""COMPUTED_VALUE"""),43283.99861111111)</f>
        <v>43283.99861</v>
      </c>
      <c r="B958" s="4">
        <f>IFERROR(__xludf.DUMMYFUNCTION("""COMPUTED_VALUE"""),6611.79)</f>
        <v>6611.79</v>
      </c>
    </row>
    <row r="959">
      <c r="A959" s="3">
        <f>IFERROR(__xludf.DUMMYFUNCTION("""COMPUTED_VALUE"""),43284.99861111111)</f>
        <v>43284.99861</v>
      </c>
      <c r="B959" s="4">
        <f>IFERROR(__xludf.DUMMYFUNCTION("""COMPUTED_VALUE"""),6502.62)</f>
        <v>6502.62</v>
      </c>
    </row>
    <row r="960">
      <c r="A960" s="3">
        <f>IFERROR(__xludf.DUMMYFUNCTION("""COMPUTED_VALUE"""),43285.99861111111)</f>
        <v>43285.99861</v>
      </c>
      <c r="B960" s="4">
        <f>IFERROR(__xludf.DUMMYFUNCTION("""COMPUTED_VALUE"""),6587.47)</f>
        <v>6587.47</v>
      </c>
    </row>
    <row r="961">
      <c r="A961" s="3">
        <f>IFERROR(__xludf.DUMMYFUNCTION("""COMPUTED_VALUE"""),43286.99861111111)</f>
        <v>43286.99861</v>
      </c>
      <c r="B961" s="4">
        <f>IFERROR(__xludf.DUMMYFUNCTION("""COMPUTED_VALUE"""),6532.95)</f>
        <v>6532.95</v>
      </c>
    </row>
    <row r="962">
      <c r="A962" s="3">
        <f>IFERROR(__xludf.DUMMYFUNCTION("""COMPUTED_VALUE"""),43287.99861111111)</f>
        <v>43287.99861</v>
      </c>
      <c r="B962" s="4">
        <f>IFERROR(__xludf.DUMMYFUNCTION("""COMPUTED_VALUE"""),6600.0)</f>
        <v>6600</v>
      </c>
    </row>
    <row r="963">
      <c r="A963" s="3">
        <f>IFERROR(__xludf.DUMMYFUNCTION("""COMPUTED_VALUE"""),43288.99861111111)</f>
        <v>43288.99861</v>
      </c>
      <c r="B963" s="4">
        <f>IFERROR(__xludf.DUMMYFUNCTION("""COMPUTED_VALUE"""),6753.28)</f>
        <v>6753.28</v>
      </c>
    </row>
    <row r="964">
      <c r="A964" s="3">
        <f>IFERROR(__xludf.DUMMYFUNCTION("""COMPUTED_VALUE"""),43289.99861111111)</f>
        <v>43289.99861</v>
      </c>
      <c r="B964" s="4">
        <f>IFERROR(__xludf.DUMMYFUNCTION("""COMPUTED_VALUE"""),6701.97)</f>
        <v>6701.97</v>
      </c>
    </row>
    <row r="965">
      <c r="A965" s="3">
        <f>IFERROR(__xludf.DUMMYFUNCTION("""COMPUTED_VALUE"""),43290.99861111111)</f>
        <v>43290.99861</v>
      </c>
      <c r="B965" s="4">
        <f>IFERROR(__xludf.DUMMYFUNCTION("""COMPUTED_VALUE"""),6664.01)</f>
        <v>6664.01</v>
      </c>
    </row>
    <row r="966">
      <c r="A966" s="3">
        <f>IFERROR(__xludf.DUMMYFUNCTION("""COMPUTED_VALUE"""),43291.99861111111)</f>
        <v>43291.99861</v>
      </c>
      <c r="B966" s="4">
        <f>IFERROR(__xludf.DUMMYFUNCTION("""COMPUTED_VALUE"""),6303.7)</f>
        <v>6303.7</v>
      </c>
    </row>
    <row r="967">
      <c r="A967" s="3">
        <f>IFERROR(__xludf.DUMMYFUNCTION("""COMPUTED_VALUE"""),43292.99861111111)</f>
        <v>43292.99861</v>
      </c>
      <c r="B967" s="4">
        <f>IFERROR(__xludf.DUMMYFUNCTION("""COMPUTED_VALUE"""),6390.04)</f>
        <v>6390.04</v>
      </c>
    </row>
    <row r="968">
      <c r="A968" s="3">
        <f>IFERROR(__xludf.DUMMYFUNCTION("""COMPUTED_VALUE"""),43293.99861111111)</f>
        <v>43293.99861</v>
      </c>
      <c r="B968" s="4">
        <f>IFERROR(__xludf.DUMMYFUNCTION("""COMPUTED_VALUE"""),6249.75)</f>
        <v>6249.75</v>
      </c>
    </row>
    <row r="969">
      <c r="A969" s="3">
        <f>IFERROR(__xludf.DUMMYFUNCTION("""COMPUTED_VALUE"""),43294.99861111111)</f>
        <v>43294.99861</v>
      </c>
      <c r="B969" s="4">
        <f>IFERROR(__xludf.DUMMYFUNCTION("""COMPUTED_VALUE"""),6216.29)</f>
        <v>6216.29</v>
      </c>
    </row>
    <row r="970">
      <c r="A970" s="3">
        <f>IFERROR(__xludf.DUMMYFUNCTION("""COMPUTED_VALUE"""),43295.99861111111)</f>
        <v>43295.99861</v>
      </c>
      <c r="B970" s="4">
        <f>IFERROR(__xludf.DUMMYFUNCTION("""COMPUTED_VALUE"""),6248.65)</f>
        <v>6248.65</v>
      </c>
    </row>
    <row r="971">
      <c r="A971" s="3">
        <f>IFERROR(__xludf.DUMMYFUNCTION("""COMPUTED_VALUE"""),43296.99861111111)</f>
        <v>43296.99861</v>
      </c>
      <c r="B971" s="4">
        <f>IFERROR(__xludf.DUMMYFUNCTION("""COMPUTED_VALUE"""),6348.73)</f>
        <v>6348.73</v>
      </c>
    </row>
    <row r="972">
      <c r="A972" s="3">
        <f>IFERROR(__xludf.DUMMYFUNCTION("""COMPUTED_VALUE"""),43297.99861111111)</f>
        <v>43297.99861</v>
      </c>
      <c r="B972" s="4">
        <f>IFERROR(__xludf.DUMMYFUNCTION("""COMPUTED_VALUE"""),6728.81)</f>
        <v>6728.81</v>
      </c>
    </row>
    <row r="973">
      <c r="A973" s="3">
        <f>IFERROR(__xludf.DUMMYFUNCTION("""COMPUTED_VALUE"""),43298.99861111111)</f>
        <v>43298.99861</v>
      </c>
      <c r="B973" s="4">
        <f>IFERROR(__xludf.DUMMYFUNCTION("""COMPUTED_VALUE"""),7315.01)</f>
        <v>7315.01</v>
      </c>
    </row>
    <row r="974">
      <c r="A974" s="3">
        <f>IFERROR(__xludf.DUMMYFUNCTION("""COMPUTED_VALUE"""),43299.99861111111)</f>
        <v>43299.99861</v>
      </c>
      <c r="B974" s="4">
        <f>IFERROR(__xludf.DUMMYFUNCTION("""COMPUTED_VALUE"""),7378.99)</f>
        <v>7378.99</v>
      </c>
    </row>
    <row r="975">
      <c r="A975" s="3">
        <f>IFERROR(__xludf.DUMMYFUNCTION("""COMPUTED_VALUE"""),43300.99861111111)</f>
        <v>43300.99861</v>
      </c>
      <c r="B975" s="4">
        <f>IFERROR(__xludf.DUMMYFUNCTION("""COMPUTED_VALUE"""),7470.01)</f>
        <v>7470.01</v>
      </c>
    </row>
    <row r="976">
      <c r="A976" s="3">
        <f>IFERROR(__xludf.DUMMYFUNCTION("""COMPUTED_VALUE"""),43301.99861111111)</f>
        <v>43301.99861</v>
      </c>
      <c r="B976" s="4">
        <f>IFERROR(__xludf.DUMMYFUNCTION("""COMPUTED_VALUE"""),7334.46)</f>
        <v>7334.46</v>
      </c>
    </row>
    <row r="977">
      <c r="A977" s="3">
        <f>IFERROR(__xludf.DUMMYFUNCTION("""COMPUTED_VALUE"""),43302.99861111111)</f>
        <v>43302.99861</v>
      </c>
      <c r="B977" s="4">
        <f>IFERROR(__xludf.DUMMYFUNCTION("""COMPUTED_VALUE"""),7408.0)</f>
        <v>7408</v>
      </c>
    </row>
    <row r="978">
      <c r="A978" s="3">
        <f>IFERROR(__xludf.DUMMYFUNCTION("""COMPUTED_VALUE"""),43303.99861111111)</f>
        <v>43303.99861</v>
      </c>
      <c r="B978" s="4">
        <f>IFERROR(__xludf.DUMMYFUNCTION("""COMPUTED_VALUE"""),7397.8)</f>
        <v>7397.8</v>
      </c>
    </row>
    <row r="979">
      <c r="A979" s="3">
        <f>IFERROR(__xludf.DUMMYFUNCTION("""COMPUTED_VALUE"""),43304.99861111111)</f>
        <v>43304.99861</v>
      </c>
      <c r="B979" s="4">
        <f>IFERROR(__xludf.DUMMYFUNCTION("""COMPUTED_VALUE"""),7720.09)</f>
        <v>7720.09</v>
      </c>
    </row>
    <row r="980">
      <c r="A980" s="3">
        <f>IFERROR(__xludf.DUMMYFUNCTION("""COMPUTED_VALUE"""),43305.99861111111)</f>
        <v>43305.99861</v>
      </c>
      <c r="B980" s="4">
        <f>IFERROR(__xludf.DUMMYFUNCTION("""COMPUTED_VALUE"""),8385.5)</f>
        <v>8385.5</v>
      </c>
    </row>
    <row r="981">
      <c r="A981" s="3">
        <f>IFERROR(__xludf.DUMMYFUNCTION("""COMPUTED_VALUE"""),43306.99861111111)</f>
        <v>43306.99861</v>
      </c>
      <c r="B981" s="4">
        <f>IFERROR(__xludf.DUMMYFUNCTION("""COMPUTED_VALUE"""),8157.15)</f>
        <v>8157.15</v>
      </c>
    </row>
    <row r="982">
      <c r="A982" s="3">
        <f>IFERROR(__xludf.DUMMYFUNCTION("""COMPUTED_VALUE"""),43307.99861111111)</f>
        <v>43307.99861</v>
      </c>
      <c r="B982" s="4">
        <f>IFERROR(__xludf.DUMMYFUNCTION("""COMPUTED_VALUE"""),7931.99)</f>
        <v>7931.99</v>
      </c>
    </row>
    <row r="983">
      <c r="A983" s="3">
        <f>IFERROR(__xludf.DUMMYFUNCTION("""COMPUTED_VALUE"""),43308.99861111111)</f>
        <v>43308.99861</v>
      </c>
      <c r="B983" s="4">
        <f>IFERROR(__xludf.DUMMYFUNCTION("""COMPUTED_VALUE"""),8184.21)</f>
        <v>8184.21</v>
      </c>
    </row>
    <row r="984">
      <c r="A984" s="3">
        <f>IFERROR(__xludf.DUMMYFUNCTION("""COMPUTED_VALUE"""),43309.99861111111)</f>
        <v>43309.99861</v>
      </c>
      <c r="B984" s="4">
        <f>IFERROR(__xludf.DUMMYFUNCTION("""COMPUTED_VALUE"""),8228.9)</f>
        <v>8228.9</v>
      </c>
    </row>
    <row r="985">
      <c r="A985" s="3">
        <f>IFERROR(__xludf.DUMMYFUNCTION("""COMPUTED_VALUE"""),43310.99861111111)</f>
        <v>43310.99861</v>
      </c>
      <c r="B985" s="4">
        <f>IFERROR(__xludf.DUMMYFUNCTION("""COMPUTED_VALUE"""),8216.34)</f>
        <v>8216.34</v>
      </c>
    </row>
    <row r="986">
      <c r="A986" s="3">
        <f>IFERROR(__xludf.DUMMYFUNCTION("""COMPUTED_VALUE"""),43311.99861111111)</f>
        <v>43311.99861</v>
      </c>
      <c r="B986" s="4">
        <f>IFERROR(__xludf.DUMMYFUNCTION("""COMPUTED_VALUE"""),8170.01)</f>
        <v>8170.01</v>
      </c>
    </row>
    <row r="987">
      <c r="A987" s="3">
        <f>IFERROR(__xludf.DUMMYFUNCTION("""COMPUTED_VALUE"""),43312.99861111111)</f>
        <v>43312.99861</v>
      </c>
      <c r="B987" s="4">
        <f>IFERROR(__xludf.DUMMYFUNCTION("""COMPUTED_VALUE"""),7727.27)</f>
        <v>7727.27</v>
      </c>
    </row>
    <row r="988">
      <c r="A988" s="3">
        <f>IFERROR(__xludf.DUMMYFUNCTION("""COMPUTED_VALUE"""),43313.99861111111)</f>
        <v>43313.99861</v>
      </c>
      <c r="B988" s="4">
        <f>IFERROR(__xludf.DUMMYFUNCTION("""COMPUTED_VALUE"""),7603.99)</f>
        <v>7603.99</v>
      </c>
    </row>
    <row r="989">
      <c r="A989" s="3">
        <f>IFERROR(__xludf.DUMMYFUNCTION("""COMPUTED_VALUE"""),43314.99861111111)</f>
        <v>43314.99861</v>
      </c>
      <c r="B989" s="4">
        <f>IFERROR(__xludf.DUMMYFUNCTION("""COMPUTED_VALUE"""),7533.92)</f>
        <v>7533.92</v>
      </c>
    </row>
    <row r="990">
      <c r="A990" s="3">
        <f>IFERROR(__xludf.DUMMYFUNCTION("""COMPUTED_VALUE"""),43315.99861111111)</f>
        <v>43315.99861</v>
      </c>
      <c r="B990" s="4">
        <f>IFERROR(__xludf.DUMMYFUNCTION("""COMPUTED_VALUE"""),7414.08)</f>
        <v>7414.08</v>
      </c>
    </row>
    <row r="991">
      <c r="A991" s="3">
        <f>IFERROR(__xludf.DUMMYFUNCTION("""COMPUTED_VALUE"""),43316.99861111111)</f>
        <v>43316.99861</v>
      </c>
      <c r="B991" s="4">
        <f>IFERROR(__xludf.DUMMYFUNCTION("""COMPUTED_VALUE"""),7005.0)</f>
        <v>7005</v>
      </c>
    </row>
    <row r="992">
      <c r="A992" s="3">
        <f>IFERROR(__xludf.DUMMYFUNCTION("""COMPUTED_VALUE"""),43317.99861111111)</f>
        <v>43317.99861</v>
      </c>
      <c r="B992" s="4">
        <f>IFERROR(__xludf.DUMMYFUNCTION("""COMPUTED_VALUE"""),7030.01)</f>
        <v>7030.01</v>
      </c>
    </row>
    <row r="993">
      <c r="A993" s="3">
        <f>IFERROR(__xludf.DUMMYFUNCTION("""COMPUTED_VALUE"""),43318.99861111111)</f>
        <v>43318.99861</v>
      </c>
      <c r="B993" s="4">
        <f>IFERROR(__xludf.DUMMYFUNCTION("""COMPUTED_VALUE"""),6938.0)</f>
        <v>6938</v>
      </c>
    </row>
    <row r="994">
      <c r="A994" s="3">
        <f>IFERROR(__xludf.DUMMYFUNCTION("""COMPUTED_VALUE"""),43319.99861111111)</f>
        <v>43319.99861</v>
      </c>
      <c r="B994" s="4">
        <f>IFERROR(__xludf.DUMMYFUNCTION("""COMPUTED_VALUE"""),6718.22)</f>
        <v>6718.22</v>
      </c>
    </row>
    <row r="995">
      <c r="A995" s="3">
        <f>IFERROR(__xludf.DUMMYFUNCTION("""COMPUTED_VALUE"""),43320.99861111111)</f>
        <v>43320.99861</v>
      </c>
      <c r="B995" s="4">
        <f>IFERROR(__xludf.DUMMYFUNCTION("""COMPUTED_VALUE"""),6282.5)</f>
        <v>6282.5</v>
      </c>
    </row>
    <row r="996">
      <c r="A996" s="3">
        <f>IFERROR(__xludf.DUMMYFUNCTION("""COMPUTED_VALUE"""),43321.99861111111)</f>
        <v>43321.99861</v>
      </c>
      <c r="B996" s="4">
        <f>IFERROR(__xludf.DUMMYFUNCTION("""COMPUTED_VALUE"""),6546.45)</f>
        <v>6546.45</v>
      </c>
    </row>
    <row r="997">
      <c r="A997" s="3">
        <f>IFERROR(__xludf.DUMMYFUNCTION("""COMPUTED_VALUE"""),43322.99861111111)</f>
        <v>43322.99861</v>
      </c>
      <c r="B997" s="4">
        <f>IFERROR(__xludf.DUMMYFUNCTION("""COMPUTED_VALUE"""),6146.01)</f>
        <v>6146.01</v>
      </c>
    </row>
    <row r="998">
      <c r="A998" s="3">
        <f>IFERROR(__xludf.DUMMYFUNCTION("""COMPUTED_VALUE"""),43323.99861111111)</f>
        <v>43323.99861</v>
      </c>
      <c r="B998" s="4">
        <f>IFERROR(__xludf.DUMMYFUNCTION("""COMPUTED_VALUE"""),6235.56)</f>
        <v>6235.56</v>
      </c>
    </row>
    <row r="999">
      <c r="A999" s="3">
        <f>IFERROR(__xludf.DUMMYFUNCTION("""COMPUTED_VALUE"""),43324.99861111111)</f>
        <v>43324.99861</v>
      </c>
      <c r="B999" s="4">
        <f>IFERROR(__xludf.DUMMYFUNCTION("""COMPUTED_VALUE"""),6316.01)</f>
        <v>6316.01</v>
      </c>
    </row>
    <row r="1000">
      <c r="A1000" s="3">
        <f>IFERROR(__xludf.DUMMYFUNCTION("""COMPUTED_VALUE"""),43325.99861111111)</f>
        <v>43325.99861</v>
      </c>
      <c r="B1000" s="4">
        <f>IFERROR(__xludf.DUMMYFUNCTION("""COMPUTED_VALUE"""),6253.67)</f>
        <v>6253.67</v>
      </c>
    </row>
    <row r="1001">
      <c r="A1001" s="3">
        <f>IFERROR(__xludf.DUMMYFUNCTION("""COMPUTED_VALUE"""),43326.99861111111)</f>
        <v>43326.99861</v>
      </c>
      <c r="B1001" s="4">
        <f>IFERROR(__xludf.DUMMYFUNCTION("""COMPUTED_VALUE"""),6195.01)</f>
        <v>6195.01</v>
      </c>
    </row>
    <row r="1002">
      <c r="A1002" s="3">
        <f>IFERROR(__xludf.DUMMYFUNCTION("""COMPUTED_VALUE"""),43327.99861111111)</f>
        <v>43327.99861</v>
      </c>
      <c r="B1002" s="4">
        <f>IFERROR(__xludf.DUMMYFUNCTION("""COMPUTED_VALUE"""),6269.01)</f>
        <v>6269.01</v>
      </c>
    </row>
    <row r="1003">
      <c r="A1003" s="3">
        <f>IFERROR(__xludf.DUMMYFUNCTION("""COMPUTED_VALUE"""),43328.99861111111)</f>
        <v>43328.99861</v>
      </c>
      <c r="B1003" s="4">
        <f>IFERROR(__xludf.DUMMYFUNCTION("""COMPUTED_VALUE"""),6315.9)</f>
        <v>6315.9</v>
      </c>
    </row>
    <row r="1004">
      <c r="A1004" s="3">
        <f>IFERROR(__xludf.DUMMYFUNCTION("""COMPUTED_VALUE"""),43329.99861111111)</f>
        <v>43329.99861</v>
      </c>
      <c r="B1004" s="4">
        <f>IFERROR(__xludf.DUMMYFUNCTION("""COMPUTED_VALUE"""),6585.49)</f>
        <v>6585.49</v>
      </c>
    </row>
    <row r="1005">
      <c r="A1005" s="3">
        <f>IFERROR(__xludf.DUMMYFUNCTION("""COMPUTED_VALUE"""),43330.99861111111)</f>
        <v>43330.99861</v>
      </c>
      <c r="B1005" s="4">
        <f>IFERROR(__xludf.DUMMYFUNCTION("""COMPUTED_VALUE"""),6396.64)</f>
        <v>6396.64</v>
      </c>
    </row>
    <row r="1006">
      <c r="A1006" s="3">
        <f>IFERROR(__xludf.DUMMYFUNCTION("""COMPUTED_VALUE"""),43331.99861111111)</f>
        <v>43331.99861</v>
      </c>
      <c r="B1006" s="4">
        <f>IFERROR(__xludf.DUMMYFUNCTION("""COMPUTED_VALUE"""),6489.53)</f>
        <v>6489.53</v>
      </c>
    </row>
    <row r="1007">
      <c r="A1007" s="3">
        <f>IFERROR(__xludf.DUMMYFUNCTION("""COMPUTED_VALUE"""),43332.99861111111)</f>
        <v>43332.99861</v>
      </c>
      <c r="B1007" s="4">
        <f>IFERROR(__xludf.DUMMYFUNCTION("""COMPUTED_VALUE"""),6258.74)</f>
        <v>6258.74</v>
      </c>
    </row>
    <row r="1008">
      <c r="A1008" s="3">
        <f>IFERROR(__xludf.DUMMYFUNCTION("""COMPUTED_VALUE"""),43333.99861111111)</f>
        <v>43333.99861</v>
      </c>
      <c r="B1008" s="4">
        <f>IFERROR(__xludf.DUMMYFUNCTION("""COMPUTED_VALUE"""),6475.89)</f>
        <v>6475.89</v>
      </c>
    </row>
    <row r="1009">
      <c r="A1009" s="3">
        <f>IFERROR(__xludf.DUMMYFUNCTION("""COMPUTED_VALUE"""),43334.99861111111)</f>
        <v>43334.99861</v>
      </c>
      <c r="B1009" s="4">
        <f>IFERROR(__xludf.DUMMYFUNCTION("""COMPUTED_VALUE"""),6359.99)</f>
        <v>6359.99</v>
      </c>
    </row>
    <row r="1010">
      <c r="A1010" s="3">
        <f>IFERROR(__xludf.DUMMYFUNCTION("""COMPUTED_VALUE"""),43335.99861111111)</f>
        <v>43335.99861</v>
      </c>
      <c r="B1010" s="4">
        <f>IFERROR(__xludf.DUMMYFUNCTION("""COMPUTED_VALUE"""),6526.36)</f>
        <v>6526.36</v>
      </c>
    </row>
    <row r="1011">
      <c r="A1011" s="3">
        <f>IFERROR(__xludf.DUMMYFUNCTION("""COMPUTED_VALUE"""),43336.99861111111)</f>
        <v>43336.99861</v>
      </c>
      <c r="B1011" s="4">
        <f>IFERROR(__xludf.DUMMYFUNCTION("""COMPUTED_VALUE"""),6690.88)</f>
        <v>6690.88</v>
      </c>
    </row>
    <row r="1012">
      <c r="A1012" s="3">
        <f>IFERROR(__xludf.DUMMYFUNCTION("""COMPUTED_VALUE"""),43337.99861111111)</f>
        <v>43337.99861</v>
      </c>
      <c r="B1012" s="4">
        <f>IFERROR(__xludf.DUMMYFUNCTION("""COMPUTED_VALUE"""),6737.52)</f>
        <v>6737.52</v>
      </c>
    </row>
    <row r="1013">
      <c r="A1013" s="3">
        <f>IFERROR(__xludf.DUMMYFUNCTION("""COMPUTED_VALUE"""),43338.99861111111)</f>
        <v>43338.99861</v>
      </c>
      <c r="B1013" s="4">
        <f>IFERROR(__xludf.DUMMYFUNCTION("""COMPUTED_VALUE"""),6709.98)</f>
        <v>6709.98</v>
      </c>
    </row>
    <row r="1014">
      <c r="A1014" s="3">
        <f>IFERROR(__xludf.DUMMYFUNCTION("""COMPUTED_VALUE"""),43339.99861111111)</f>
        <v>43339.99861</v>
      </c>
      <c r="B1014" s="4">
        <f>IFERROR(__xludf.DUMMYFUNCTION("""COMPUTED_VALUE"""),6911.9)</f>
        <v>6911.9</v>
      </c>
    </row>
    <row r="1015">
      <c r="A1015" s="3">
        <f>IFERROR(__xludf.DUMMYFUNCTION("""COMPUTED_VALUE"""),43340.99861111111)</f>
        <v>43340.99861</v>
      </c>
      <c r="B1015" s="4">
        <f>IFERROR(__xludf.DUMMYFUNCTION("""COMPUTED_VALUE"""),7071.01)</f>
        <v>7071.01</v>
      </c>
    </row>
    <row r="1016">
      <c r="A1016" s="3">
        <f>IFERROR(__xludf.DUMMYFUNCTION("""COMPUTED_VALUE"""),43341.99861111111)</f>
        <v>43341.99861</v>
      </c>
      <c r="B1016" s="4">
        <f>IFERROR(__xludf.DUMMYFUNCTION("""COMPUTED_VALUE"""),7030.9)</f>
        <v>7030.9</v>
      </c>
    </row>
    <row r="1017">
      <c r="A1017" s="3">
        <f>IFERROR(__xludf.DUMMYFUNCTION("""COMPUTED_VALUE"""),43342.99861111111)</f>
        <v>43342.99861</v>
      </c>
      <c r="B1017" s="4">
        <f>IFERROR(__xludf.DUMMYFUNCTION("""COMPUTED_VALUE"""),6983.0)</f>
        <v>6983</v>
      </c>
    </row>
    <row r="1018">
      <c r="A1018" s="3">
        <f>IFERROR(__xludf.DUMMYFUNCTION("""COMPUTED_VALUE"""),43343.99861111111)</f>
        <v>43343.99861</v>
      </c>
      <c r="B1018" s="4">
        <f>IFERROR(__xludf.DUMMYFUNCTION("""COMPUTED_VALUE"""),7015.01)</f>
        <v>7015.01</v>
      </c>
    </row>
    <row r="1019">
      <c r="A1019" s="3">
        <f>IFERROR(__xludf.DUMMYFUNCTION("""COMPUTED_VALUE"""),43344.99861111111)</f>
        <v>43344.99861</v>
      </c>
      <c r="B1019" s="4">
        <f>IFERROR(__xludf.DUMMYFUNCTION("""COMPUTED_VALUE"""),7191.08)</f>
        <v>7191.08</v>
      </c>
    </row>
    <row r="1020">
      <c r="A1020" s="3">
        <f>IFERROR(__xludf.DUMMYFUNCTION("""COMPUTED_VALUE"""),43345.99861111111)</f>
        <v>43345.99861</v>
      </c>
      <c r="B1020" s="4">
        <f>IFERROR(__xludf.DUMMYFUNCTION("""COMPUTED_VALUE"""),7295.0)</f>
        <v>7295</v>
      </c>
    </row>
    <row r="1021">
      <c r="A1021" s="3">
        <f>IFERROR(__xludf.DUMMYFUNCTION("""COMPUTED_VALUE"""),43346.99861111111)</f>
        <v>43346.99861</v>
      </c>
      <c r="B1021" s="4">
        <f>IFERROR(__xludf.DUMMYFUNCTION("""COMPUTED_VALUE"""),7256.98)</f>
        <v>7256.98</v>
      </c>
    </row>
    <row r="1022">
      <c r="A1022" s="3">
        <f>IFERROR(__xludf.DUMMYFUNCTION("""COMPUTED_VALUE"""),43347.99861111111)</f>
        <v>43347.99861</v>
      </c>
      <c r="B1022" s="4">
        <f>IFERROR(__xludf.DUMMYFUNCTION("""COMPUTED_VALUE"""),7360.0)</f>
        <v>7360</v>
      </c>
    </row>
    <row r="1023">
      <c r="A1023" s="3">
        <f>IFERROR(__xludf.DUMMYFUNCTION("""COMPUTED_VALUE"""),43348.99861111111)</f>
        <v>43348.99861</v>
      </c>
      <c r="B1023" s="4">
        <f>IFERROR(__xludf.DUMMYFUNCTION("""COMPUTED_VALUE"""),6687.96)</f>
        <v>6687.96</v>
      </c>
    </row>
    <row r="1024">
      <c r="A1024" s="3">
        <f>IFERROR(__xludf.DUMMYFUNCTION("""COMPUTED_VALUE"""),43349.99861111111)</f>
        <v>43349.99861</v>
      </c>
      <c r="B1024" s="4">
        <f>IFERROR(__xludf.DUMMYFUNCTION("""COMPUTED_VALUE"""),6495.0)</f>
        <v>6495</v>
      </c>
    </row>
    <row r="1025">
      <c r="A1025" s="3">
        <f>IFERROR(__xludf.DUMMYFUNCTION("""COMPUTED_VALUE"""),43350.99861111111)</f>
        <v>43350.99861</v>
      </c>
      <c r="B1025" s="4">
        <f>IFERROR(__xludf.DUMMYFUNCTION("""COMPUTED_VALUE"""),6395.01)</f>
        <v>6395.01</v>
      </c>
    </row>
    <row r="1026">
      <c r="A1026" s="3">
        <f>IFERROR(__xludf.DUMMYFUNCTION("""COMPUTED_VALUE"""),43351.99861111111)</f>
        <v>43351.99861</v>
      </c>
      <c r="B1026" s="4">
        <f>IFERROR(__xludf.DUMMYFUNCTION("""COMPUTED_VALUE"""),6188.0)</f>
        <v>6188</v>
      </c>
    </row>
    <row r="1027">
      <c r="A1027" s="3">
        <f>IFERROR(__xludf.DUMMYFUNCTION("""COMPUTED_VALUE"""),43352.99861111111)</f>
        <v>43352.99861</v>
      </c>
      <c r="B1027" s="4">
        <f>IFERROR(__xludf.DUMMYFUNCTION("""COMPUTED_VALUE"""),6235.01)</f>
        <v>6235.01</v>
      </c>
    </row>
    <row r="1028">
      <c r="A1028" s="3">
        <f>IFERROR(__xludf.DUMMYFUNCTION("""COMPUTED_VALUE"""),43353.99861111111)</f>
        <v>43353.99861</v>
      </c>
      <c r="B1028" s="4">
        <f>IFERROR(__xludf.DUMMYFUNCTION("""COMPUTED_VALUE"""),6300.0)</f>
        <v>6300</v>
      </c>
    </row>
    <row r="1029">
      <c r="A1029" s="3">
        <f>IFERROR(__xludf.DUMMYFUNCTION("""COMPUTED_VALUE"""),43354.99861111111)</f>
        <v>43354.99861</v>
      </c>
      <c r="B1029" s="4">
        <f>IFERROR(__xludf.DUMMYFUNCTION("""COMPUTED_VALUE"""),6282.53)</f>
        <v>6282.53</v>
      </c>
    </row>
    <row r="1030">
      <c r="A1030" s="3">
        <f>IFERROR(__xludf.DUMMYFUNCTION("""COMPUTED_VALUE"""),43355.99861111111)</f>
        <v>43355.99861</v>
      </c>
      <c r="B1030" s="4">
        <f>IFERROR(__xludf.DUMMYFUNCTION("""COMPUTED_VALUE"""),6326.0)</f>
        <v>6326</v>
      </c>
    </row>
    <row r="1031">
      <c r="A1031" s="3">
        <f>IFERROR(__xludf.DUMMYFUNCTION("""COMPUTED_VALUE"""),43356.99861111111)</f>
        <v>43356.99861</v>
      </c>
      <c r="B1031" s="4">
        <f>IFERROR(__xludf.DUMMYFUNCTION("""COMPUTED_VALUE"""),6485.99)</f>
        <v>6485.99</v>
      </c>
    </row>
    <row r="1032">
      <c r="A1032" s="3">
        <f>IFERROR(__xludf.DUMMYFUNCTION("""COMPUTED_VALUE"""),43357.99861111111)</f>
        <v>43357.99861</v>
      </c>
      <c r="B1032" s="4">
        <f>IFERROR(__xludf.DUMMYFUNCTION("""COMPUTED_VALUE"""),6478.04)</f>
        <v>6478.04</v>
      </c>
    </row>
    <row r="1033">
      <c r="A1033" s="3">
        <f>IFERROR(__xludf.DUMMYFUNCTION("""COMPUTED_VALUE"""),43358.99861111111)</f>
        <v>43358.99861</v>
      </c>
      <c r="B1033" s="4">
        <f>IFERROR(__xludf.DUMMYFUNCTION("""COMPUTED_VALUE"""),6518.68)</f>
        <v>6518.68</v>
      </c>
    </row>
    <row r="1034">
      <c r="A1034" s="3">
        <f>IFERROR(__xludf.DUMMYFUNCTION("""COMPUTED_VALUE"""),43359.99861111111)</f>
        <v>43359.99861</v>
      </c>
      <c r="B1034" s="4">
        <f>IFERROR(__xludf.DUMMYFUNCTION("""COMPUTED_VALUE"""),6498.0)</f>
        <v>6498</v>
      </c>
    </row>
    <row r="1035">
      <c r="A1035" s="3">
        <f>IFERROR(__xludf.DUMMYFUNCTION("""COMPUTED_VALUE"""),43360.99861111111)</f>
        <v>43360.99861</v>
      </c>
      <c r="B1035" s="4">
        <f>IFERROR(__xludf.DUMMYFUNCTION("""COMPUTED_VALUE"""),6250.7)</f>
        <v>6250.7</v>
      </c>
    </row>
    <row r="1036">
      <c r="A1036" s="3">
        <f>IFERROR(__xludf.DUMMYFUNCTION("""COMPUTED_VALUE"""),43361.99861111111)</f>
        <v>43361.99861</v>
      </c>
      <c r="B1036" s="4">
        <f>IFERROR(__xludf.DUMMYFUNCTION("""COMPUTED_VALUE"""),6335.7)</f>
        <v>6335.7</v>
      </c>
    </row>
    <row r="1037">
      <c r="A1037" s="3">
        <f>IFERROR(__xludf.DUMMYFUNCTION("""COMPUTED_VALUE"""),43362.99861111111)</f>
        <v>43362.99861</v>
      </c>
      <c r="B1037" s="4">
        <f>IFERROR(__xludf.DUMMYFUNCTION("""COMPUTED_VALUE"""),6386.94)</f>
        <v>6386.94</v>
      </c>
    </row>
    <row r="1038">
      <c r="A1038" s="3">
        <f>IFERROR(__xludf.DUMMYFUNCTION("""COMPUTED_VALUE"""),43363.99861111111)</f>
        <v>43363.99861</v>
      </c>
      <c r="B1038" s="4">
        <f>IFERROR(__xludf.DUMMYFUNCTION("""COMPUTED_VALUE"""),6493.11)</f>
        <v>6493.11</v>
      </c>
    </row>
    <row r="1039">
      <c r="A1039" s="3">
        <f>IFERROR(__xludf.DUMMYFUNCTION("""COMPUTED_VALUE"""),43364.99861111111)</f>
        <v>43364.99861</v>
      </c>
      <c r="B1039" s="4">
        <f>IFERROR(__xludf.DUMMYFUNCTION("""COMPUTED_VALUE"""),6750.0)</f>
        <v>6750</v>
      </c>
    </row>
    <row r="1040">
      <c r="A1040" s="3">
        <f>IFERROR(__xludf.DUMMYFUNCTION("""COMPUTED_VALUE"""),43365.99861111111)</f>
        <v>43365.99861</v>
      </c>
      <c r="B1040" s="4">
        <f>IFERROR(__xludf.DUMMYFUNCTION("""COMPUTED_VALUE"""),6707.33)</f>
        <v>6707.33</v>
      </c>
    </row>
    <row r="1041">
      <c r="A1041" s="3">
        <f>IFERROR(__xludf.DUMMYFUNCTION("""COMPUTED_VALUE"""),43366.99861111111)</f>
        <v>43366.99861</v>
      </c>
      <c r="B1041" s="4">
        <f>IFERROR(__xludf.DUMMYFUNCTION("""COMPUTED_VALUE"""),6696.99)</f>
        <v>6696.99</v>
      </c>
    </row>
    <row r="1042">
      <c r="A1042" s="3">
        <f>IFERROR(__xludf.DUMMYFUNCTION("""COMPUTED_VALUE"""),43367.99861111111)</f>
        <v>43367.99861</v>
      </c>
      <c r="B1042" s="4">
        <f>IFERROR(__xludf.DUMMYFUNCTION("""COMPUTED_VALUE"""),6582.09)</f>
        <v>6582.09</v>
      </c>
    </row>
    <row r="1043">
      <c r="A1043" s="3">
        <f>IFERROR(__xludf.DUMMYFUNCTION("""COMPUTED_VALUE"""),43368.99861111111)</f>
        <v>43368.99861</v>
      </c>
      <c r="B1043" s="4">
        <f>IFERROR(__xludf.DUMMYFUNCTION("""COMPUTED_VALUE"""),6436.89)</f>
        <v>6436.89</v>
      </c>
    </row>
    <row r="1044">
      <c r="A1044" s="3">
        <f>IFERROR(__xludf.DUMMYFUNCTION("""COMPUTED_VALUE"""),43369.99861111111)</f>
        <v>43369.99861</v>
      </c>
      <c r="B1044" s="4">
        <f>IFERROR(__xludf.DUMMYFUNCTION("""COMPUTED_VALUE"""),6455.66)</f>
        <v>6455.66</v>
      </c>
    </row>
    <row r="1045">
      <c r="A1045" s="3">
        <f>IFERROR(__xludf.DUMMYFUNCTION("""COMPUTED_VALUE"""),43370.99861111111)</f>
        <v>43370.99861</v>
      </c>
      <c r="B1045" s="4">
        <f>IFERROR(__xludf.DUMMYFUNCTION("""COMPUTED_VALUE"""),6680.01)</f>
        <v>6680.01</v>
      </c>
    </row>
    <row r="1046">
      <c r="A1046" s="3">
        <f>IFERROR(__xludf.DUMMYFUNCTION("""COMPUTED_VALUE"""),43371.99861111111)</f>
        <v>43371.99861</v>
      </c>
      <c r="B1046" s="4">
        <f>IFERROR(__xludf.DUMMYFUNCTION("""COMPUTED_VALUE"""),6620.01)</f>
        <v>6620.01</v>
      </c>
    </row>
    <row r="1047">
      <c r="A1047" s="3">
        <f>IFERROR(__xludf.DUMMYFUNCTION("""COMPUTED_VALUE"""),43372.99861111111)</f>
        <v>43372.99861</v>
      </c>
      <c r="B1047" s="4">
        <f>IFERROR(__xludf.DUMMYFUNCTION("""COMPUTED_VALUE"""),6581.0)</f>
        <v>6581</v>
      </c>
    </row>
    <row r="1048">
      <c r="A1048" s="3">
        <f>IFERROR(__xludf.DUMMYFUNCTION("""COMPUTED_VALUE"""),43373.99861111111)</f>
        <v>43373.99861</v>
      </c>
      <c r="B1048" s="4">
        <f>IFERROR(__xludf.DUMMYFUNCTION("""COMPUTED_VALUE"""),6605.0)</f>
        <v>6605</v>
      </c>
    </row>
    <row r="1049">
      <c r="A1049" s="3">
        <f>IFERROR(__xludf.DUMMYFUNCTION("""COMPUTED_VALUE"""),43374.99861111111)</f>
        <v>43374.99861</v>
      </c>
      <c r="B1049" s="4">
        <f>IFERROR(__xludf.DUMMYFUNCTION("""COMPUTED_VALUE"""),6572.83)</f>
        <v>6572.83</v>
      </c>
    </row>
    <row r="1050">
      <c r="A1050" s="3">
        <f>IFERROR(__xludf.DUMMYFUNCTION("""COMPUTED_VALUE"""),43375.99861111111)</f>
        <v>43375.99861</v>
      </c>
      <c r="B1050" s="4">
        <f>IFERROR(__xludf.DUMMYFUNCTION("""COMPUTED_VALUE"""),6498.46)</f>
        <v>6498.46</v>
      </c>
    </row>
    <row r="1051">
      <c r="A1051" s="3">
        <f>IFERROR(__xludf.DUMMYFUNCTION("""COMPUTED_VALUE"""),43376.99861111111)</f>
        <v>43376.99861</v>
      </c>
      <c r="B1051" s="4">
        <f>IFERROR(__xludf.DUMMYFUNCTION("""COMPUTED_VALUE"""),6466.03)</f>
        <v>6466.03</v>
      </c>
    </row>
    <row r="1052">
      <c r="A1052" s="3">
        <f>IFERROR(__xludf.DUMMYFUNCTION("""COMPUTED_VALUE"""),43377.99861111111)</f>
        <v>43377.99861</v>
      </c>
      <c r="B1052" s="4">
        <f>IFERROR(__xludf.DUMMYFUNCTION("""COMPUTED_VALUE"""),6547.45)</f>
        <v>6547.45</v>
      </c>
    </row>
    <row r="1053">
      <c r="A1053" s="3">
        <f>IFERROR(__xludf.DUMMYFUNCTION("""COMPUTED_VALUE"""),43378.99861111111)</f>
        <v>43378.99861</v>
      </c>
      <c r="B1053" s="4">
        <f>IFERROR(__xludf.DUMMYFUNCTION("""COMPUTED_VALUE"""),6593.94)</f>
        <v>6593.94</v>
      </c>
    </row>
    <row r="1054">
      <c r="A1054" s="3">
        <f>IFERROR(__xludf.DUMMYFUNCTION("""COMPUTED_VALUE"""),43379.99861111111)</f>
        <v>43379.99861</v>
      </c>
      <c r="B1054" s="4">
        <f>IFERROR(__xludf.DUMMYFUNCTION("""COMPUTED_VALUE"""),6552.43)</f>
        <v>6552.43</v>
      </c>
    </row>
    <row r="1055">
      <c r="A1055" s="3">
        <f>IFERROR(__xludf.DUMMYFUNCTION("""COMPUTED_VALUE"""),43380.99861111111)</f>
        <v>43380.99861</v>
      </c>
      <c r="B1055" s="4">
        <f>IFERROR(__xludf.DUMMYFUNCTION("""COMPUTED_VALUE"""),6570.0)</f>
        <v>6570</v>
      </c>
    </row>
    <row r="1056">
      <c r="A1056" s="3">
        <f>IFERROR(__xludf.DUMMYFUNCTION("""COMPUTED_VALUE"""),43381.99861111111)</f>
        <v>43381.99861</v>
      </c>
      <c r="B1056" s="4">
        <f>IFERROR(__xludf.DUMMYFUNCTION("""COMPUTED_VALUE"""),6608.07)</f>
        <v>6608.07</v>
      </c>
    </row>
    <row r="1057">
      <c r="A1057" s="3">
        <f>IFERROR(__xludf.DUMMYFUNCTION("""COMPUTED_VALUE"""),43382.99861111111)</f>
        <v>43382.99861</v>
      </c>
      <c r="B1057" s="4">
        <f>IFERROR(__xludf.DUMMYFUNCTION("""COMPUTED_VALUE"""),6589.48)</f>
        <v>6589.48</v>
      </c>
    </row>
    <row r="1058">
      <c r="A1058" s="3">
        <f>IFERROR(__xludf.DUMMYFUNCTION("""COMPUTED_VALUE"""),43383.99861111111)</f>
        <v>43383.99861</v>
      </c>
      <c r="B1058" s="4">
        <f>IFERROR(__xludf.DUMMYFUNCTION("""COMPUTED_VALUE"""),6524.56)</f>
        <v>6524.56</v>
      </c>
    </row>
    <row r="1059">
      <c r="A1059" s="3">
        <f>IFERROR(__xludf.DUMMYFUNCTION("""COMPUTED_VALUE"""),43384.99861111111)</f>
        <v>43384.99861</v>
      </c>
      <c r="B1059" s="4">
        <f>IFERROR(__xludf.DUMMYFUNCTION("""COMPUTED_VALUE"""),6154.69)</f>
        <v>6154.69</v>
      </c>
    </row>
    <row r="1060">
      <c r="A1060" s="3">
        <f>IFERROR(__xludf.DUMMYFUNCTION("""COMPUTED_VALUE"""),43385.99861111111)</f>
        <v>43385.99861</v>
      </c>
      <c r="B1060" s="4">
        <f>IFERROR(__xludf.DUMMYFUNCTION("""COMPUTED_VALUE"""),6188.01)</f>
        <v>6188.01</v>
      </c>
    </row>
    <row r="1061">
      <c r="A1061" s="3">
        <f>IFERROR(__xludf.DUMMYFUNCTION("""COMPUTED_VALUE"""),43386.99861111111)</f>
        <v>43386.99861</v>
      </c>
      <c r="B1061" s="4">
        <f>IFERROR(__xludf.DUMMYFUNCTION("""COMPUTED_VALUE"""),6196.0)</f>
        <v>6196</v>
      </c>
    </row>
    <row r="1062">
      <c r="A1062" s="3">
        <f>IFERROR(__xludf.DUMMYFUNCTION("""COMPUTED_VALUE"""),43387.99861111111)</f>
        <v>43387.99861</v>
      </c>
      <c r="B1062" s="4">
        <f>IFERROR(__xludf.DUMMYFUNCTION("""COMPUTED_VALUE"""),6183.49)</f>
        <v>6183.49</v>
      </c>
    </row>
    <row r="1063">
      <c r="A1063" s="3">
        <f>IFERROR(__xludf.DUMMYFUNCTION("""COMPUTED_VALUE"""),43388.99861111111)</f>
        <v>43388.99861</v>
      </c>
      <c r="B1063" s="4">
        <f>IFERROR(__xludf.DUMMYFUNCTION("""COMPUTED_VALUE"""),6440.42)</f>
        <v>6440.42</v>
      </c>
    </row>
    <row r="1064">
      <c r="A1064" s="3">
        <f>IFERROR(__xludf.DUMMYFUNCTION("""COMPUTED_VALUE"""),43389.99861111111)</f>
        <v>43389.99861</v>
      </c>
      <c r="B1064" s="4">
        <f>IFERROR(__xludf.DUMMYFUNCTION("""COMPUTED_VALUE"""),6457.11)</f>
        <v>6457.11</v>
      </c>
    </row>
    <row r="1065">
      <c r="A1065" s="3">
        <f>IFERROR(__xludf.DUMMYFUNCTION("""COMPUTED_VALUE"""),43390.99861111111)</f>
        <v>43390.99861</v>
      </c>
      <c r="B1065" s="4">
        <f>IFERROR(__xludf.DUMMYFUNCTION("""COMPUTED_VALUE"""),6443.7)</f>
        <v>6443.7</v>
      </c>
    </row>
    <row r="1066">
      <c r="A1066" s="3">
        <f>IFERROR(__xludf.DUMMYFUNCTION("""COMPUTED_VALUE"""),43391.99861111111)</f>
        <v>43391.99861</v>
      </c>
      <c r="B1066" s="4">
        <f>IFERROR(__xludf.DUMMYFUNCTION("""COMPUTED_VALUE"""),6394.96)</f>
        <v>6394.96</v>
      </c>
    </row>
    <row r="1067">
      <c r="A1067" s="3">
        <f>IFERROR(__xludf.DUMMYFUNCTION("""COMPUTED_VALUE"""),43392.99861111111)</f>
        <v>43392.99861</v>
      </c>
      <c r="B1067" s="4">
        <f>IFERROR(__xludf.DUMMYFUNCTION("""COMPUTED_VALUE"""),6382.99)</f>
        <v>6382.99</v>
      </c>
    </row>
    <row r="1068">
      <c r="A1068" s="3">
        <f>IFERROR(__xludf.DUMMYFUNCTION("""COMPUTED_VALUE"""),43393.99861111111)</f>
        <v>43393.99861</v>
      </c>
      <c r="B1068" s="4">
        <f>IFERROR(__xludf.DUMMYFUNCTION("""COMPUTED_VALUE"""),6414.0)</f>
        <v>6414</v>
      </c>
    </row>
    <row r="1069">
      <c r="A1069" s="3">
        <f>IFERROR(__xludf.DUMMYFUNCTION("""COMPUTED_VALUE"""),43394.99861111111)</f>
        <v>43394.99861</v>
      </c>
      <c r="B1069" s="4">
        <f>IFERROR(__xludf.DUMMYFUNCTION("""COMPUTED_VALUE"""),6415.88)</f>
        <v>6415.88</v>
      </c>
    </row>
    <row r="1070">
      <c r="A1070" s="3">
        <f>IFERROR(__xludf.DUMMYFUNCTION("""COMPUTED_VALUE"""),43395.99861111111)</f>
        <v>43395.99861</v>
      </c>
      <c r="B1070" s="4">
        <f>IFERROR(__xludf.DUMMYFUNCTION("""COMPUTED_VALUE"""),6407.65)</f>
        <v>6407.65</v>
      </c>
    </row>
    <row r="1071">
      <c r="A1071" s="3">
        <f>IFERROR(__xludf.DUMMYFUNCTION("""COMPUTED_VALUE"""),43396.99861111111)</f>
        <v>43396.99861</v>
      </c>
      <c r="B1071" s="4">
        <f>IFERROR(__xludf.DUMMYFUNCTION("""COMPUTED_VALUE"""),6395.14)</f>
        <v>6395.14</v>
      </c>
    </row>
    <row r="1072">
      <c r="A1072" s="3">
        <f>IFERROR(__xludf.DUMMYFUNCTION("""COMPUTED_VALUE"""),43397.99861111111)</f>
        <v>43397.99861</v>
      </c>
      <c r="B1072" s="4">
        <f>IFERROR(__xludf.DUMMYFUNCTION("""COMPUTED_VALUE"""),6415.98)</f>
        <v>6415.98</v>
      </c>
    </row>
    <row r="1073">
      <c r="A1073" s="3">
        <f>IFERROR(__xludf.DUMMYFUNCTION("""COMPUTED_VALUE"""),43398.99861111111)</f>
        <v>43398.99861</v>
      </c>
      <c r="B1073" s="4">
        <f>IFERROR(__xludf.DUMMYFUNCTION("""COMPUTED_VALUE"""),6395.58)</f>
        <v>6395.58</v>
      </c>
    </row>
    <row r="1074">
      <c r="A1074" s="3">
        <f>IFERROR(__xludf.DUMMYFUNCTION("""COMPUTED_VALUE"""),43399.99861111111)</f>
        <v>43399.99861</v>
      </c>
      <c r="B1074" s="4">
        <f>IFERROR(__xludf.DUMMYFUNCTION("""COMPUTED_VALUE"""),6404.87)</f>
        <v>6404.87</v>
      </c>
    </row>
    <row r="1075">
      <c r="A1075" s="3">
        <f>IFERROR(__xludf.DUMMYFUNCTION("""COMPUTED_VALUE"""),43400.99861111111)</f>
        <v>43400.99861</v>
      </c>
      <c r="B1075" s="4">
        <f>IFERROR(__xludf.DUMMYFUNCTION("""COMPUTED_VALUE"""),6409.12)</f>
        <v>6409.12</v>
      </c>
    </row>
    <row r="1076">
      <c r="A1076" s="3">
        <f>IFERROR(__xludf.DUMMYFUNCTION("""COMPUTED_VALUE"""),43401.99861111111)</f>
        <v>43401.99861</v>
      </c>
      <c r="B1076" s="4">
        <f>IFERROR(__xludf.DUMMYFUNCTION("""COMPUTED_VALUE"""),6403.62)</f>
        <v>6403.62</v>
      </c>
    </row>
    <row r="1077">
      <c r="A1077" s="3">
        <f>IFERROR(__xludf.DUMMYFUNCTION("""COMPUTED_VALUE"""),43402.99861111111)</f>
        <v>43402.99861</v>
      </c>
      <c r="B1077" s="4">
        <f>IFERROR(__xludf.DUMMYFUNCTION("""COMPUTED_VALUE"""),6266.0)</f>
        <v>6266</v>
      </c>
    </row>
    <row r="1078">
      <c r="A1078" s="3">
        <f>IFERROR(__xludf.DUMMYFUNCTION("""COMPUTED_VALUE"""),43403.99861111111)</f>
        <v>43403.99861</v>
      </c>
      <c r="B1078" s="4">
        <f>IFERROR(__xludf.DUMMYFUNCTION("""COMPUTED_VALUE"""),6267.63)</f>
        <v>6267.63</v>
      </c>
    </row>
    <row r="1079">
      <c r="A1079" s="3">
        <f>IFERROR(__xludf.DUMMYFUNCTION("""COMPUTED_VALUE"""),43404.99861111111)</f>
        <v>43404.99861</v>
      </c>
      <c r="B1079" s="4">
        <f>IFERROR(__xludf.DUMMYFUNCTION("""COMPUTED_VALUE"""),6304.18)</f>
        <v>6304.18</v>
      </c>
    </row>
    <row r="1080">
      <c r="A1080" s="3">
        <f>IFERROR(__xludf.DUMMYFUNCTION("""COMPUTED_VALUE"""),43405.99861111111)</f>
        <v>43405.99861</v>
      </c>
      <c r="B1080" s="4">
        <f>IFERROR(__xludf.DUMMYFUNCTION("""COMPUTED_VALUE"""),6344.0)</f>
        <v>6344</v>
      </c>
    </row>
    <row r="1081">
      <c r="A1081" s="3">
        <f>IFERROR(__xludf.DUMMYFUNCTION("""COMPUTED_VALUE"""),43406.99861111111)</f>
        <v>43406.99861</v>
      </c>
      <c r="B1081" s="4">
        <f>IFERROR(__xludf.DUMMYFUNCTION("""COMPUTED_VALUE"""),6349.8)</f>
        <v>6349.8</v>
      </c>
    </row>
    <row r="1082">
      <c r="A1082" s="3">
        <f>IFERROR(__xludf.DUMMYFUNCTION("""COMPUTED_VALUE"""),43407.99861111111)</f>
        <v>43407.99861</v>
      </c>
      <c r="B1082" s="4">
        <f>IFERROR(__xludf.DUMMYFUNCTION("""COMPUTED_VALUE"""),6331.96)</f>
        <v>6331.96</v>
      </c>
    </row>
    <row r="1083">
      <c r="A1083" s="3">
        <f>IFERROR(__xludf.DUMMYFUNCTION("""COMPUTED_VALUE"""),43408.99861111111)</f>
        <v>43408.99861</v>
      </c>
      <c r="B1083" s="4">
        <f>IFERROR(__xludf.DUMMYFUNCTION("""COMPUTED_VALUE"""),6423.28)</f>
        <v>6423.28</v>
      </c>
    </row>
    <row r="1084">
      <c r="A1084" s="3">
        <f>IFERROR(__xludf.DUMMYFUNCTION("""COMPUTED_VALUE"""),43409.99861111111)</f>
        <v>43409.99861</v>
      </c>
      <c r="B1084" s="4">
        <f>IFERROR(__xludf.DUMMYFUNCTION("""COMPUTED_VALUE"""),6404.0)</f>
        <v>6404</v>
      </c>
    </row>
    <row r="1085">
      <c r="A1085" s="3">
        <f>IFERROR(__xludf.DUMMYFUNCTION("""COMPUTED_VALUE"""),43410.99861111111)</f>
        <v>43410.99861</v>
      </c>
      <c r="B1085" s="4">
        <f>IFERROR(__xludf.DUMMYFUNCTION("""COMPUTED_VALUE"""),6448.5)</f>
        <v>6448.5</v>
      </c>
    </row>
    <row r="1086">
      <c r="A1086" s="3">
        <f>IFERROR(__xludf.DUMMYFUNCTION("""COMPUTED_VALUE"""),43411.99861111111)</f>
        <v>43411.99861</v>
      </c>
      <c r="B1086" s="4">
        <f>IFERROR(__xludf.DUMMYFUNCTION("""COMPUTED_VALUE"""),6503.12)</f>
        <v>6503.12</v>
      </c>
    </row>
    <row r="1087">
      <c r="A1087" s="3">
        <f>IFERROR(__xludf.DUMMYFUNCTION("""COMPUTED_VALUE"""),43412.99861111111)</f>
        <v>43412.99861</v>
      </c>
      <c r="B1087" s="4">
        <f>IFERROR(__xludf.DUMMYFUNCTION("""COMPUTED_VALUE"""),6406.24)</f>
        <v>6406.24</v>
      </c>
    </row>
    <row r="1088">
      <c r="A1088" s="3">
        <f>IFERROR(__xludf.DUMMYFUNCTION("""COMPUTED_VALUE"""),43413.99861111111)</f>
        <v>43413.99861</v>
      </c>
      <c r="B1088" s="4">
        <f>IFERROR(__xludf.DUMMYFUNCTION("""COMPUTED_VALUE"""),6334.89)</f>
        <v>6334.89</v>
      </c>
    </row>
    <row r="1089">
      <c r="A1089" s="3">
        <f>IFERROR(__xludf.DUMMYFUNCTION("""COMPUTED_VALUE"""),43414.99861111111)</f>
        <v>43414.99861</v>
      </c>
      <c r="B1089" s="4">
        <f>IFERROR(__xludf.DUMMYFUNCTION("""COMPUTED_VALUE"""),6347.42)</f>
        <v>6347.42</v>
      </c>
    </row>
    <row r="1090">
      <c r="A1090" s="3">
        <f>IFERROR(__xludf.DUMMYFUNCTION("""COMPUTED_VALUE"""),43415.99861111111)</f>
        <v>43415.99861</v>
      </c>
      <c r="B1090" s="4">
        <f>IFERROR(__xludf.DUMMYFUNCTION("""COMPUTED_VALUE"""),6357.6)</f>
        <v>6357.6</v>
      </c>
    </row>
    <row r="1091">
      <c r="A1091" s="3">
        <f>IFERROR(__xludf.DUMMYFUNCTION("""COMPUTED_VALUE"""),43416.99861111111)</f>
        <v>43416.99861</v>
      </c>
      <c r="B1091" s="4">
        <f>IFERROR(__xludf.DUMMYFUNCTION("""COMPUTED_VALUE"""),6327.87)</f>
        <v>6327.87</v>
      </c>
    </row>
    <row r="1092">
      <c r="A1092" s="3">
        <f>IFERROR(__xludf.DUMMYFUNCTION("""COMPUTED_VALUE"""),43417.99861111111)</f>
        <v>43417.99861</v>
      </c>
      <c r="B1092" s="4">
        <f>IFERROR(__xludf.DUMMYFUNCTION("""COMPUTED_VALUE"""),6259.34)</f>
        <v>6259.34</v>
      </c>
    </row>
    <row r="1093">
      <c r="A1093" s="3">
        <f>IFERROR(__xludf.DUMMYFUNCTION("""COMPUTED_VALUE"""),43418.99861111111)</f>
        <v>43418.99861</v>
      </c>
      <c r="B1093" s="4">
        <f>IFERROR(__xludf.DUMMYFUNCTION("""COMPUTED_VALUE"""),5605.46)</f>
        <v>5605.46</v>
      </c>
    </row>
    <row r="1094">
      <c r="A1094" s="3">
        <f>IFERROR(__xludf.DUMMYFUNCTION("""COMPUTED_VALUE"""),43419.99861111111)</f>
        <v>43419.99861</v>
      </c>
      <c r="B1094" s="4">
        <f>IFERROR(__xludf.DUMMYFUNCTION("""COMPUTED_VALUE"""),5579.52)</f>
        <v>5579.52</v>
      </c>
    </row>
    <row r="1095">
      <c r="A1095" s="3">
        <f>IFERROR(__xludf.DUMMYFUNCTION("""COMPUTED_VALUE"""),43420.99861111111)</f>
        <v>43420.99861</v>
      </c>
      <c r="B1095" s="4">
        <f>IFERROR(__xludf.DUMMYFUNCTION("""COMPUTED_VALUE"""),5512.24)</f>
        <v>5512.24</v>
      </c>
    </row>
    <row r="1096">
      <c r="A1096" s="3">
        <f>IFERROR(__xludf.DUMMYFUNCTION("""COMPUTED_VALUE"""),43421.99861111111)</f>
        <v>43421.99861</v>
      </c>
      <c r="B1096" s="4">
        <f>IFERROR(__xludf.DUMMYFUNCTION("""COMPUTED_VALUE"""),5504.17)</f>
        <v>5504.17</v>
      </c>
    </row>
    <row r="1097">
      <c r="A1097" s="3">
        <f>IFERROR(__xludf.DUMMYFUNCTION("""COMPUTED_VALUE"""),43422.99861111111)</f>
        <v>43422.99861</v>
      </c>
      <c r="B1097" s="4">
        <f>IFERROR(__xludf.DUMMYFUNCTION("""COMPUTED_VALUE"""),5560.0)</f>
        <v>5560</v>
      </c>
    </row>
    <row r="1098">
      <c r="A1098" s="3">
        <f>IFERROR(__xludf.DUMMYFUNCTION("""COMPUTED_VALUE"""),43423.99861111111)</f>
        <v>43423.99861</v>
      </c>
      <c r="B1098" s="4">
        <f>IFERROR(__xludf.DUMMYFUNCTION("""COMPUTED_VALUE"""),4733.5)</f>
        <v>4733.5</v>
      </c>
    </row>
    <row r="1099">
      <c r="A1099" s="3">
        <f>IFERROR(__xludf.DUMMYFUNCTION("""COMPUTED_VALUE"""),43424.99861111111)</f>
        <v>43424.99861</v>
      </c>
      <c r="B1099" s="4">
        <f>IFERROR(__xludf.DUMMYFUNCTION("""COMPUTED_VALUE"""),4349.23)</f>
        <v>4349.23</v>
      </c>
    </row>
    <row r="1100">
      <c r="A1100" s="3">
        <f>IFERROR(__xludf.DUMMYFUNCTION("""COMPUTED_VALUE"""),43425.99861111111)</f>
        <v>43425.99861</v>
      </c>
      <c r="B1100" s="4">
        <f>IFERROR(__xludf.DUMMYFUNCTION("""COMPUTED_VALUE"""),4545.11)</f>
        <v>4545.11</v>
      </c>
    </row>
    <row r="1101">
      <c r="A1101" s="3">
        <f>IFERROR(__xludf.DUMMYFUNCTION("""COMPUTED_VALUE"""),43426.99861111111)</f>
        <v>43426.99861</v>
      </c>
      <c r="B1101" s="4">
        <f>IFERROR(__xludf.DUMMYFUNCTION("""COMPUTED_VALUE"""),4265.36)</f>
        <v>4265.36</v>
      </c>
    </row>
    <row r="1102">
      <c r="A1102" s="3">
        <f>IFERROR(__xludf.DUMMYFUNCTION("""COMPUTED_VALUE"""),43427.99861111111)</f>
        <v>43427.99861</v>
      </c>
      <c r="B1102" s="4">
        <f>IFERROR(__xludf.DUMMYFUNCTION("""COMPUTED_VALUE"""),4283.8)</f>
        <v>4283.8</v>
      </c>
    </row>
    <row r="1103">
      <c r="A1103" s="3">
        <f>IFERROR(__xludf.DUMMYFUNCTION("""COMPUTED_VALUE"""),43428.99861111111)</f>
        <v>43428.99861</v>
      </c>
      <c r="B1103" s="4">
        <f>IFERROR(__xludf.DUMMYFUNCTION("""COMPUTED_VALUE"""),3774.99)</f>
        <v>3774.99</v>
      </c>
    </row>
    <row r="1104">
      <c r="A1104" s="3">
        <f>IFERROR(__xludf.DUMMYFUNCTION("""COMPUTED_VALUE"""),43429.99861111111)</f>
        <v>43429.99861</v>
      </c>
      <c r="B1104" s="4">
        <f>IFERROR(__xludf.DUMMYFUNCTION("""COMPUTED_VALUE"""),3936.69)</f>
        <v>3936.69</v>
      </c>
    </row>
    <row r="1105">
      <c r="A1105" s="3">
        <f>IFERROR(__xludf.DUMMYFUNCTION("""COMPUTED_VALUE"""),43430.99861111111)</f>
        <v>43430.99861</v>
      </c>
      <c r="B1105" s="4">
        <f>IFERROR(__xludf.DUMMYFUNCTION("""COMPUTED_VALUE"""),3731.32)</f>
        <v>3731.32</v>
      </c>
    </row>
    <row r="1106">
      <c r="A1106" s="3">
        <f>IFERROR(__xludf.DUMMYFUNCTION("""COMPUTED_VALUE"""),43431.99861111111)</f>
        <v>43431.99861</v>
      </c>
      <c r="B1106" s="4">
        <f>IFERROR(__xludf.DUMMYFUNCTION("""COMPUTED_VALUE"""),3775.0)</f>
        <v>3775</v>
      </c>
    </row>
    <row r="1107">
      <c r="A1107" s="3">
        <f>IFERROR(__xludf.DUMMYFUNCTION("""COMPUTED_VALUE"""),43432.99861111111)</f>
        <v>43432.99861</v>
      </c>
      <c r="B1107" s="4">
        <f>IFERROR(__xludf.DUMMYFUNCTION("""COMPUTED_VALUE"""),4225.03)</f>
        <v>4225.03</v>
      </c>
    </row>
    <row r="1108">
      <c r="A1108" s="3">
        <f>IFERROR(__xludf.DUMMYFUNCTION("""COMPUTED_VALUE"""),43433.99861111111)</f>
        <v>43433.99861</v>
      </c>
      <c r="B1108" s="4">
        <f>IFERROR(__xludf.DUMMYFUNCTION("""COMPUTED_VALUE"""),4248.0)</f>
        <v>4248</v>
      </c>
    </row>
    <row r="1109">
      <c r="A1109" s="3">
        <f>IFERROR(__xludf.DUMMYFUNCTION("""COMPUTED_VALUE"""),43434.99861111111)</f>
        <v>43434.99861</v>
      </c>
      <c r="B1109" s="4">
        <f>IFERROR(__xludf.DUMMYFUNCTION("""COMPUTED_VALUE"""),3976.0)</f>
        <v>3976</v>
      </c>
    </row>
    <row r="1110">
      <c r="A1110" s="3">
        <f>IFERROR(__xludf.DUMMYFUNCTION("""COMPUTED_VALUE"""),43435.99861111111)</f>
        <v>43435.99861</v>
      </c>
      <c r="B1110" s="4">
        <f>IFERROR(__xludf.DUMMYFUNCTION("""COMPUTED_VALUE"""),4142.01)</f>
        <v>4142.01</v>
      </c>
    </row>
    <row r="1111">
      <c r="A1111" s="3">
        <f>IFERROR(__xludf.DUMMYFUNCTION("""COMPUTED_VALUE"""),43436.99861111111)</f>
        <v>43436.99861</v>
      </c>
      <c r="B1111" s="4">
        <f>IFERROR(__xludf.DUMMYFUNCTION("""COMPUTED_VALUE"""),4103.19)</f>
        <v>4103.19</v>
      </c>
    </row>
    <row r="1112">
      <c r="A1112" s="3">
        <f>IFERROR(__xludf.DUMMYFUNCTION("""COMPUTED_VALUE"""),43437.99861111111)</f>
        <v>43437.99861</v>
      </c>
      <c r="B1112" s="4">
        <f>IFERROR(__xludf.DUMMYFUNCTION("""COMPUTED_VALUE"""),3833.47)</f>
        <v>3833.47</v>
      </c>
    </row>
    <row r="1113">
      <c r="A1113" s="3">
        <f>IFERROR(__xludf.DUMMYFUNCTION("""COMPUTED_VALUE"""),43438.99861111111)</f>
        <v>43438.99861</v>
      </c>
      <c r="B1113" s="4">
        <f>IFERROR(__xludf.DUMMYFUNCTION("""COMPUTED_VALUE"""),3901.84)</f>
        <v>3901.84</v>
      </c>
    </row>
    <row r="1114">
      <c r="A1114" s="3">
        <f>IFERROR(__xludf.DUMMYFUNCTION("""COMPUTED_VALUE"""),43439.99861111111)</f>
        <v>43439.99861</v>
      </c>
      <c r="B1114" s="4">
        <f>IFERROR(__xludf.DUMMYFUNCTION("""COMPUTED_VALUE"""),3694.39)</f>
        <v>3694.39</v>
      </c>
    </row>
    <row r="1115">
      <c r="A1115" s="3">
        <f>IFERROR(__xludf.DUMMYFUNCTION("""COMPUTED_VALUE"""),43440.99861111111)</f>
        <v>43440.99861</v>
      </c>
      <c r="B1115" s="4">
        <f>IFERROR(__xludf.DUMMYFUNCTION("""COMPUTED_VALUE"""),3433.26)</f>
        <v>3433.26</v>
      </c>
    </row>
    <row r="1116">
      <c r="A1116" s="3">
        <f>IFERROR(__xludf.DUMMYFUNCTION("""COMPUTED_VALUE"""),43441.99861111111)</f>
        <v>43441.99861</v>
      </c>
      <c r="B1116" s="4">
        <f>IFERROR(__xludf.DUMMYFUNCTION("""COMPUTED_VALUE"""),3380.01)</f>
        <v>3380.01</v>
      </c>
    </row>
    <row r="1117">
      <c r="A1117" s="3">
        <f>IFERROR(__xludf.DUMMYFUNCTION("""COMPUTED_VALUE"""),43442.99861111111)</f>
        <v>43442.99861</v>
      </c>
      <c r="B1117" s="4">
        <f>IFERROR(__xludf.DUMMYFUNCTION("""COMPUTED_VALUE"""),3401.0)</f>
        <v>3401</v>
      </c>
    </row>
    <row r="1118">
      <c r="A1118" s="3">
        <f>IFERROR(__xludf.DUMMYFUNCTION("""COMPUTED_VALUE"""),43443.99861111111)</f>
        <v>43443.99861</v>
      </c>
      <c r="B1118" s="4">
        <f>IFERROR(__xludf.DUMMYFUNCTION("""COMPUTED_VALUE"""),3531.18)</f>
        <v>3531.18</v>
      </c>
    </row>
    <row r="1119">
      <c r="A1119" s="3">
        <f>IFERROR(__xludf.DUMMYFUNCTION("""COMPUTED_VALUE"""),43444.99861111111)</f>
        <v>43444.99861</v>
      </c>
      <c r="B1119" s="4">
        <f>IFERROR(__xludf.DUMMYFUNCTION("""COMPUTED_VALUE"""),3410.15)</f>
        <v>3410.15</v>
      </c>
    </row>
    <row r="1120">
      <c r="A1120" s="3">
        <f>IFERROR(__xludf.DUMMYFUNCTION("""COMPUTED_VALUE"""),43445.99861111111)</f>
        <v>43445.99861</v>
      </c>
      <c r="B1120" s="4">
        <f>IFERROR(__xludf.DUMMYFUNCTION("""COMPUTED_VALUE"""),3349.36)</f>
        <v>3349.36</v>
      </c>
    </row>
    <row r="1121">
      <c r="A1121" s="3">
        <f>IFERROR(__xludf.DUMMYFUNCTION("""COMPUTED_VALUE"""),43446.99861111111)</f>
        <v>43446.99861</v>
      </c>
      <c r="B1121" s="4">
        <f>IFERROR(__xludf.DUMMYFUNCTION("""COMPUTED_VALUE"""),3430.24)</f>
        <v>3430.24</v>
      </c>
    </row>
    <row r="1122">
      <c r="A1122" s="3">
        <f>IFERROR(__xludf.DUMMYFUNCTION("""COMPUTED_VALUE"""),43447.99861111111)</f>
        <v>43447.99861</v>
      </c>
      <c r="B1122" s="4">
        <f>IFERROR(__xludf.DUMMYFUNCTION("""COMPUTED_VALUE"""),3265.0)</f>
        <v>3265</v>
      </c>
    </row>
    <row r="1123">
      <c r="A1123" s="3">
        <f>IFERROR(__xludf.DUMMYFUNCTION("""COMPUTED_VALUE"""),43448.99861111111)</f>
        <v>43448.99861</v>
      </c>
      <c r="B1123" s="4">
        <f>IFERROR(__xludf.DUMMYFUNCTION("""COMPUTED_VALUE"""),3195.71)</f>
        <v>3195.71</v>
      </c>
    </row>
    <row r="1124">
      <c r="A1124" s="3">
        <f>IFERROR(__xludf.DUMMYFUNCTION("""COMPUTED_VALUE"""),43449.99861111111)</f>
        <v>43449.99861</v>
      </c>
      <c r="B1124" s="4">
        <f>IFERROR(__xludf.DUMMYFUNCTION("""COMPUTED_VALUE"""),3183.0)</f>
        <v>3183</v>
      </c>
    </row>
    <row r="1125">
      <c r="A1125" s="3">
        <f>IFERROR(__xludf.DUMMYFUNCTION("""COMPUTED_VALUE"""),43450.99861111111)</f>
        <v>43450.99861</v>
      </c>
      <c r="B1125" s="4">
        <f>IFERROR(__xludf.DUMMYFUNCTION("""COMPUTED_VALUE"""),3195.0)</f>
        <v>3195</v>
      </c>
    </row>
    <row r="1126">
      <c r="A1126" s="3">
        <f>IFERROR(__xludf.DUMMYFUNCTION("""COMPUTED_VALUE"""),43451.99861111111)</f>
        <v>43451.99861</v>
      </c>
      <c r="B1126" s="4">
        <f>IFERROR(__xludf.DUMMYFUNCTION("""COMPUTED_VALUE"""),3496.82)</f>
        <v>3496.82</v>
      </c>
    </row>
    <row r="1127">
      <c r="A1127" s="3">
        <f>IFERROR(__xludf.DUMMYFUNCTION("""COMPUTED_VALUE"""),43452.99861111111)</f>
        <v>43452.99861</v>
      </c>
      <c r="B1127" s="4">
        <f>IFERROR(__xludf.DUMMYFUNCTION("""COMPUTED_VALUE"""),3667.77)</f>
        <v>3667.77</v>
      </c>
    </row>
    <row r="1128">
      <c r="A1128" s="3">
        <f>IFERROR(__xludf.DUMMYFUNCTION("""COMPUTED_VALUE"""),43453.99861111111)</f>
        <v>43453.99861</v>
      </c>
      <c r="B1128" s="4">
        <f>IFERROR(__xludf.DUMMYFUNCTION("""COMPUTED_VALUE"""),3682.51)</f>
        <v>3682.51</v>
      </c>
    </row>
    <row r="1129">
      <c r="A1129" s="3">
        <f>IFERROR(__xludf.DUMMYFUNCTION("""COMPUTED_VALUE"""),43454.99861111111)</f>
        <v>43454.99861</v>
      </c>
      <c r="B1129" s="4">
        <f>IFERROR(__xludf.DUMMYFUNCTION("""COMPUTED_VALUE"""),4075.34)</f>
        <v>4075.34</v>
      </c>
    </row>
    <row r="1130">
      <c r="A1130" s="3">
        <f>IFERROR(__xludf.DUMMYFUNCTION("""COMPUTED_VALUE"""),43455.99861111111)</f>
        <v>43455.99861</v>
      </c>
      <c r="B1130" s="4">
        <f>IFERROR(__xludf.DUMMYFUNCTION("""COMPUTED_VALUE"""),3839.06)</f>
        <v>3839.06</v>
      </c>
    </row>
    <row r="1131">
      <c r="A1131" s="3">
        <f>IFERROR(__xludf.DUMMYFUNCTION("""COMPUTED_VALUE"""),43456.99861111111)</f>
        <v>43456.99861</v>
      </c>
      <c r="B1131" s="4">
        <f>IFERROR(__xludf.DUMMYFUNCTION("""COMPUTED_VALUE"""),3980.46)</f>
        <v>3980.46</v>
      </c>
    </row>
    <row r="1132">
      <c r="A1132" s="3">
        <f>IFERROR(__xludf.DUMMYFUNCTION("""COMPUTED_VALUE"""),43457.99861111111)</f>
        <v>43457.99861</v>
      </c>
      <c r="B1132" s="4">
        <f>IFERROR(__xludf.DUMMYFUNCTION("""COMPUTED_VALUE"""),3944.93)</f>
        <v>3944.93</v>
      </c>
    </row>
    <row r="1133">
      <c r="A1133" s="3">
        <f>IFERROR(__xludf.DUMMYFUNCTION("""COMPUTED_VALUE"""),43458.99861111111)</f>
        <v>43458.99861</v>
      </c>
      <c r="B1133" s="4">
        <f>IFERROR(__xludf.DUMMYFUNCTION("""COMPUTED_VALUE"""),4034.0)</f>
        <v>4034</v>
      </c>
    </row>
    <row r="1134">
      <c r="A1134" s="3">
        <f>IFERROR(__xludf.DUMMYFUNCTION("""COMPUTED_VALUE"""),43459.99861111111)</f>
        <v>43459.99861</v>
      </c>
      <c r="B1134" s="4">
        <f>IFERROR(__xludf.DUMMYFUNCTION("""COMPUTED_VALUE"""),3780.0)</f>
        <v>3780</v>
      </c>
    </row>
    <row r="1135">
      <c r="A1135" s="3">
        <f>IFERROR(__xludf.DUMMYFUNCTION("""COMPUTED_VALUE"""),43460.99861111111)</f>
        <v>43460.99861</v>
      </c>
      <c r="B1135" s="4">
        <f>IFERROR(__xludf.DUMMYFUNCTION("""COMPUTED_VALUE"""),3809.88)</f>
        <v>3809.88</v>
      </c>
    </row>
    <row r="1136">
      <c r="A1136" s="3">
        <f>IFERROR(__xludf.DUMMYFUNCTION("""COMPUTED_VALUE"""),43461.99861111111)</f>
        <v>43461.99861</v>
      </c>
      <c r="B1136" s="4">
        <f>IFERROR(__xludf.DUMMYFUNCTION("""COMPUTED_VALUE"""),3589.89)</f>
        <v>3589.89</v>
      </c>
    </row>
    <row r="1137">
      <c r="A1137" s="3">
        <f>IFERROR(__xludf.DUMMYFUNCTION("""COMPUTED_VALUE"""),43462.99861111111)</f>
        <v>43462.99861</v>
      </c>
      <c r="B1137" s="4">
        <f>IFERROR(__xludf.DUMMYFUNCTION("""COMPUTED_VALUE"""),3888.06)</f>
        <v>3888.06</v>
      </c>
    </row>
    <row r="1138">
      <c r="A1138" s="3">
        <f>IFERROR(__xludf.DUMMYFUNCTION("""COMPUTED_VALUE"""),43463.99861111111)</f>
        <v>43463.99861</v>
      </c>
      <c r="B1138" s="4">
        <f>IFERROR(__xludf.DUMMYFUNCTION("""COMPUTED_VALUE"""),3729.31)</f>
        <v>3729.31</v>
      </c>
    </row>
    <row r="1139">
      <c r="A1139" s="3">
        <f>IFERROR(__xludf.DUMMYFUNCTION("""COMPUTED_VALUE"""),43464.99861111111)</f>
        <v>43464.99861</v>
      </c>
      <c r="B1139" s="4">
        <f>IFERROR(__xludf.DUMMYFUNCTION("""COMPUTED_VALUE"""),3829.0)</f>
        <v>3829</v>
      </c>
    </row>
    <row r="1140">
      <c r="A1140" s="3">
        <f>IFERROR(__xludf.DUMMYFUNCTION("""COMPUTED_VALUE"""),43465.99861111111)</f>
        <v>43465.99861</v>
      </c>
      <c r="B1140" s="4">
        <f>IFERROR(__xludf.DUMMYFUNCTION("""COMPUTED_VALUE"""),3691.86)</f>
        <v>3691.86</v>
      </c>
    </row>
    <row r="1141">
      <c r="A1141" s="3">
        <f>IFERROR(__xludf.DUMMYFUNCTION("""COMPUTED_VALUE"""),43466.99861111111)</f>
        <v>43466.99861</v>
      </c>
      <c r="B1141" s="4">
        <f>IFERROR(__xludf.DUMMYFUNCTION("""COMPUTED_VALUE"""),3826.1)</f>
        <v>3826.1</v>
      </c>
    </row>
    <row r="1142">
      <c r="A1142" s="3">
        <f>IFERROR(__xludf.DUMMYFUNCTION("""COMPUTED_VALUE"""),43467.99861111111)</f>
        <v>43467.99861</v>
      </c>
      <c r="B1142" s="4">
        <f>IFERROR(__xludf.DUMMYFUNCTION("""COMPUTED_VALUE"""),3890.79)</f>
        <v>3890.79</v>
      </c>
    </row>
    <row r="1143">
      <c r="A1143" s="3">
        <f>IFERROR(__xludf.DUMMYFUNCTION("""COMPUTED_VALUE"""),43468.99861111111)</f>
        <v>43468.99861</v>
      </c>
      <c r="B1143" s="4">
        <f>IFERROR(__xludf.DUMMYFUNCTION("""COMPUTED_VALUE"""),3787.57)</f>
        <v>3787.57</v>
      </c>
    </row>
    <row r="1144">
      <c r="A1144" s="3">
        <f>IFERROR(__xludf.DUMMYFUNCTION("""COMPUTED_VALUE"""),43469.99861111111)</f>
        <v>43469.99861</v>
      </c>
      <c r="B1144" s="4">
        <f>IFERROR(__xludf.DUMMYFUNCTION("""COMPUTED_VALUE"""),3820.25)</f>
        <v>3820.25</v>
      </c>
    </row>
    <row r="1145">
      <c r="A1145" s="3">
        <f>IFERROR(__xludf.DUMMYFUNCTION("""COMPUTED_VALUE"""),43470.99861111111)</f>
        <v>43470.99861</v>
      </c>
      <c r="B1145" s="4">
        <f>IFERROR(__xludf.DUMMYFUNCTION("""COMPUTED_VALUE"""),3798.62)</f>
        <v>3798.62</v>
      </c>
    </row>
    <row r="1146">
      <c r="A1146" s="3">
        <f>IFERROR(__xludf.DUMMYFUNCTION("""COMPUTED_VALUE"""),43471.99861111111)</f>
        <v>43471.99861</v>
      </c>
      <c r="B1146" s="4">
        <f>IFERROR(__xludf.DUMMYFUNCTION("""COMPUTED_VALUE"""),4040.99)</f>
        <v>4040.99</v>
      </c>
    </row>
    <row r="1147">
      <c r="A1147" s="3">
        <f>IFERROR(__xludf.DUMMYFUNCTION("""COMPUTED_VALUE"""),43472.99861111111)</f>
        <v>43472.99861</v>
      </c>
      <c r="B1147" s="4">
        <f>IFERROR(__xludf.DUMMYFUNCTION("""COMPUTED_VALUE"""),4006.01)</f>
        <v>4006.01</v>
      </c>
    </row>
    <row r="1148">
      <c r="A1148" s="3">
        <f>IFERROR(__xludf.DUMMYFUNCTION("""COMPUTED_VALUE"""),43473.99861111111)</f>
        <v>43473.99861</v>
      </c>
      <c r="B1148" s="4">
        <f>IFERROR(__xludf.DUMMYFUNCTION("""COMPUTED_VALUE"""),3993.86)</f>
        <v>3993.86</v>
      </c>
    </row>
    <row r="1149">
      <c r="A1149" s="3">
        <f>IFERROR(__xludf.DUMMYFUNCTION("""COMPUTED_VALUE"""),43474.99861111111)</f>
        <v>43474.99861</v>
      </c>
      <c r="B1149" s="4">
        <f>IFERROR(__xludf.DUMMYFUNCTION("""COMPUTED_VALUE"""),4004.12)</f>
        <v>4004.12</v>
      </c>
    </row>
    <row r="1150">
      <c r="A1150" s="3">
        <f>IFERROR(__xludf.DUMMYFUNCTION("""COMPUTED_VALUE"""),43475.99861111111)</f>
        <v>43475.99861</v>
      </c>
      <c r="B1150" s="4">
        <f>IFERROR(__xludf.DUMMYFUNCTION("""COMPUTED_VALUE"""),3626.12)</f>
        <v>3626.12</v>
      </c>
    </row>
    <row r="1151">
      <c r="A1151" s="3">
        <f>IFERROR(__xludf.DUMMYFUNCTION("""COMPUTED_VALUE"""),43476.99861111111)</f>
        <v>43476.99861</v>
      </c>
      <c r="B1151" s="4">
        <f>IFERROR(__xludf.DUMMYFUNCTION("""COMPUTED_VALUE"""),3635.69)</f>
        <v>3635.69</v>
      </c>
    </row>
    <row r="1152">
      <c r="A1152" s="3">
        <f>IFERROR(__xludf.DUMMYFUNCTION("""COMPUTED_VALUE"""),43477.99861111111)</f>
        <v>43477.99861</v>
      </c>
      <c r="B1152" s="4">
        <f>IFERROR(__xludf.DUMMYFUNCTION("""COMPUTED_VALUE"""),3619.41)</f>
        <v>3619.41</v>
      </c>
    </row>
    <row r="1153">
      <c r="A1153" s="3">
        <f>IFERROR(__xludf.DUMMYFUNCTION("""COMPUTED_VALUE"""),43478.99861111111)</f>
        <v>43478.99861</v>
      </c>
      <c r="B1153" s="4">
        <f>IFERROR(__xludf.DUMMYFUNCTION("""COMPUTED_VALUE"""),3514.24)</f>
        <v>3514.24</v>
      </c>
    </row>
    <row r="1154">
      <c r="A1154" s="3">
        <f>IFERROR(__xludf.DUMMYFUNCTION("""COMPUTED_VALUE"""),43479.99861111111)</f>
        <v>43479.99861</v>
      </c>
      <c r="B1154" s="4">
        <f>IFERROR(__xludf.DUMMYFUNCTION("""COMPUTED_VALUE"""),3664.19)</f>
        <v>3664.19</v>
      </c>
    </row>
    <row r="1155">
      <c r="A1155" s="3">
        <f>IFERROR(__xludf.DUMMYFUNCTION("""COMPUTED_VALUE"""),43480.99861111111)</f>
        <v>43480.99861</v>
      </c>
      <c r="B1155" s="4">
        <f>IFERROR(__xludf.DUMMYFUNCTION("""COMPUTED_VALUE"""),3580.76)</f>
        <v>3580.76</v>
      </c>
    </row>
    <row r="1156">
      <c r="A1156" s="3">
        <f>IFERROR(__xludf.DUMMYFUNCTION("""COMPUTED_VALUE"""),43481.99861111111)</f>
        <v>43481.99861</v>
      </c>
      <c r="B1156" s="4">
        <f>IFERROR(__xludf.DUMMYFUNCTION("""COMPUTED_VALUE"""),3609.71)</f>
        <v>3609.71</v>
      </c>
    </row>
    <row r="1157">
      <c r="A1157" s="3">
        <f>IFERROR(__xludf.DUMMYFUNCTION("""COMPUTED_VALUE"""),43482.99861111111)</f>
        <v>43482.99861</v>
      </c>
      <c r="B1157" s="4">
        <f>IFERROR(__xludf.DUMMYFUNCTION("""COMPUTED_VALUE"""),3640.65)</f>
        <v>3640.65</v>
      </c>
    </row>
    <row r="1158">
      <c r="A1158" s="3">
        <f>IFERROR(__xludf.DUMMYFUNCTION("""COMPUTED_VALUE"""),43483.99861111111)</f>
        <v>43483.99861</v>
      </c>
      <c r="B1158" s="4">
        <f>IFERROR(__xludf.DUMMYFUNCTION("""COMPUTED_VALUE"""),3607.85)</f>
        <v>3607.85</v>
      </c>
    </row>
    <row r="1159">
      <c r="A1159" s="3">
        <f>IFERROR(__xludf.DUMMYFUNCTION("""COMPUTED_VALUE"""),43484.99861111111)</f>
        <v>43484.99861</v>
      </c>
      <c r="B1159" s="4">
        <f>IFERROR(__xludf.DUMMYFUNCTION("""COMPUTED_VALUE"""),3682.65)</f>
        <v>3682.65</v>
      </c>
    </row>
    <row r="1160">
      <c r="A1160" s="3">
        <f>IFERROR(__xludf.DUMMYFUNCTION("""COMPUTED_VALUE"""),43485.99861111111)</f>
        <v>43485.99861</v>
      </c>
      <c r="B1160" s="4">
        <f>IFERROR(__xludf.DUMMYFUNCTION("""COMPUTED_VALUE"""),3536.19)</f>
        <v>3536.19</v>
      </c>
    </row>
    <row r="1161">
      <c r="A1161" s="3">
        <f>IFERROR(__xludf.DUMMYFUNCTION("""COMPUTED_VALUE"""),43486.99861111111)</f>
        <v>43486.99861</v>
      </c>
      <c r="B1161" s="4">
        <f>IFERROR(__xludf.DUMMYFUNCTION("""COMPUTED_VALUE"""),3531.76)</f>
        <v>3531.76</v>
      </c>
    </row>
    <row r="1162">
      <c r="A1162" s="3">
        <f>IFERROR(__xludf.DUMMYFUNCTION("""COMPUTED_VALUE"""),43487.99861111111)</f>
        <v>43487.99861</v>
      </c>
      <c r="B1162" s="4">
        <f>IFERROR(__xludf.DUMMYFUNCTION("""COMPUTED_VALUE"""),3577.03)</f>
        <v>3577.03</v>
      </c>
    </row>
    <row r="1163">
      <c r="A1163" s="3">
        <f>IFERROR(__xludf.DUMMYFUNCTION("""COMPUTED_VALUE"""),43488.99861111111)</f>
        <v>43488.99861</v>
      </c>
      <c r="B1163" s="4">
        <f>IFERROR(__xludf.DUMMYFUNCTION("""COMPUTED_VALUE"""),3553.01)</f>
        <v>3553.01</v>
      </c>
    </row>
    <row r="1164">
      <c r="A1164" s="3">
        <f>IFERROR(__xludf.DUMMYFUNCTION("""COMPUTED_VALUE"""),43489.99861111111)</f>
        <v>43489.99861</v>
      </c>
      <c r="B1164" s="4">
        <f>IFERROR(__xludf.DUMMYFUNCTION("""COMPUTED_VALUE"""),3568.97)</f>
        <v>3568.97</v>
      </c>
    </row>
    <row r="1165">
      <c r="A1165" s="3">
        <f>IFERROR(__xludf.DUMMYFUNCTION("""COMPUTED_VALUE"""),43490.99861111111)</f>
        <v>43490.99861</v>
      </c>
      <c r="B1165" s="4">
        <f>IFERROR(__xludf.DUMMYFUNCTION("""COMPUTED_VALUE"""),3562.17)</f>
        <v>3562.17</v>
      </c>
    </row>
    <row r="1166">
      <c r="A1166" s="3">
        <f>IFERROR(__xludf.DUMMYFUNCTION("""COMPUTED_VALUE"""),43491.99861111111)</f>
        <v>43491.99861</v>
      </c>
      <c r="B1166" s="4">
        <f>IFERROR(__xludf.DUMMYFUNCTION("""COMPUTED_VALUE"""),3556.07)</f>
        <v>3556.07</v>
      </c>
    </row>
    <row r="1167">
      <c r="A1167" s="3">
        <f>IFERROR(__xludf.DUMMYFUNCTION("""COMPUTED_VALUE"""),43492.99861111111)</f>
        <v>43492.99861</v>
      </c>
      <c r="B1167" s="4">
        <f>IFERROR(__xludf.DUMMYFUNCTION("""COMPUTED_VALUE"""),3531.02)</f>
        <v>3531.02</v>
      </c>
    </row>
    <row r="1168">
      <c r="A1168" s="3">
        <f>IFERROR(__xludf.DUMMYFUNCTION("""COMPUTED_VALUE"""),43493.99861111111)</f>
        <v>43493.99861</v>
      </c>
      <c r="B1168" s="4">
        <f>IFERROR(__xludf.DUMMYFUNCTION("""COMPUTED_VALUE"""),3429.95)</f>
        <v>3429.95</v>
      </c>
    </row>
    <row r="1169">
      <c r="A1169" s="3">
        <f>IFERROR(__xludf.DUMMYFUNCTION("""COMPUTED_VALUE"""),43494.99861111111)</f>
        <v>43494.99861</v>
      </c>
      <c r="B1169" s="4">
        <f>IFERROR(__xludf.DUMMYFUNCTION("""COMPUTED_VALUE"""),3397.42)</f>
        <v>3397.42</v>
      </c>
    </row>
    <row r="1170">
      <c r="A1170" s="3">
        <f>IFERROR(__xludf.DUMMYFUNCTION("""COMPUTED_VALUE"""),43495.99861111111)</f>
        <v>43495.99861</v>
      </c>
      <c r="B1170" s="4">
        <f>IFERROR(__xludf.DUMMYFUNCTION("""COMPUTED_VALUE"""),3437.55)</f>
        <v>3437.55</v>
      </c>
    </row>
    <row r="1171">
      <c r="A1171" s="3">
        <f>IFERROR(__xludf.DUMMYFUNCTION("""COMPUTED_VALUE"""),43496.99861111111)</f>
        <v>43496.99861</v>
      </c>
      <c r="B1171" s="4">
        <f>IFERROR(__xludf.DUMMYFUNCTION("""COMPUTED_VALUE"""),3411.5)</f>
        <v>3411.5</v>
      </c>
    </row>
    <row r="1172">
      <c r="A1172" s="3">
        <f>IFERROR(__xludf.DUMMYFUNCTION("""COMPUTED_VALUE"""),43497.99861111111)</f>
        <v>43497.99861</v>
      </c>
      <c r="B1172" s="4">
        <f>IFERROR(__xludf.DUMMYFUNCTION("""COMPUTED_VALUE"""),3437.5)</f>
        <v>3437.5</v>
      </c>
    </row>
    <row r="1173">
      <c r="A1173" s="3">
        <f>IFERROR(__xludf.DUMMYFUNCTION("""COMPUTED_VALUE"""),43498.99861111111)</f>
        <v>43498.99861</v>
      </c>
      <c r="B1173" s="4">
        <f>IFERROR(__xludf.DUMMYFUNCTION("""COMPUTED_VALUE"""),3468.43)</f>
        <v>3468.43</v>
      </c>
    </row>
    <row r="1174">
      <c r="A1174" s="3">
        <f>IFERROR(__xludf.DUMMYFUNCTION("""COMPUTED_VALUE"""),43499.99861111111)</f>
        <v>43499.99861</v>
      </c>
      <c r="B1174" s="4">
        <f>IFERROR(__xludf.DUMMYFUNCTION("""COMPUTED_VALUE"""),3414.78)</f>
        <v>3414.78</v>
      </c>
    </row>
    <row r="1175">
      <c r="A1175" s="3">
        <f>IFERROR(__xludf.DUMMYFUNCTION("""COMPUTED_VALUE"""),43500.99861111111)</f>
        <v>43500.99861</v>
      </c>
      <c r="B1175" s="4">
        <f>IFERROR(__xludf.DUMMYFUNCTION("""COMPUTED_VALUE"""),3409.57)</f>
        <v>3409.57</v>
      </c>
    </row>
    <row r="1176">
      <c r="A1176" s="3">
        <f>IFERROR(__xludf.DUMMYFUNCTION("""COMPUTED_VALUE"""),43501.99861111111)</f>
        <v>43501.99861</v>
      </c>
      <c r="B1176" s="4">
        <f>IFERROR(__xludf.DUMMYFUNCTION("""COMPUTED_VALUE"""),3428.4)</f>
        <v>3428.4</v>
      </c>
    </row>
    <row r="1177">
      <c r="A1177" s="3">
        <f>IFERROR(__xludf.DUMMYFUNCTION("""COMPUTED_VALUE"""),43502.99861111111)</f>
        <v>43502.99861</v>
      </c>
      <c r="B1177" s="4">
        <f>IFERROR(__xludf.DUMMYFUNCTION("""COMPUTED_VALUE"""),3367.36)</f>
        <v>3367.36</v>
      </c>
    </row>
    <row r="1178">
      <c r="A1178" s="3">
        <f>IFERROR(__xludf.DUMMYFUNCTION("""COMPUTED_VALUE"""),43503.99861111111)</f>
        <v>43503.99861</v>
      </c>
      <c r="B1178" s="4">
        <f>IFERROR(__xludf.DUMMYFUNCTION("""COMPUTED_VALUE"""),3359.0)</f>
        <v>3359</v>
      </c>
    </row>
    <row r="1179">
      <c r="A1179" s="3">
        <f>IFERROR(__xludf.DUMMYFUNCTION("""COMPUTED_VALUE"""),43504.99861111111)</f>
        <v>43504.99861</v>
      </c>
      <c r="B1179" s="4">
        <f>IFERROR(__xludf.DUMMYFUNCTION("""COMPUTED_VALUE"""),3621.99)</f>
        <v>3621.99</v>
      </c>
    </row>
    <row r="1180">
      <c r="A1180" s="3">
        <f>IFERROR(__xludf.DUMMYFUNCTION("""COMPUTED_VALUE"""),43505.99861111111)</f>
        <v>43505.99861</v>
      </c>
      <c r="B1180" s="4">
        <f>IFERROR(__xludf.DUMMYFUNCTION("""COMPUTED_VALUE"""),3623.73)</f>
        <v>3623.73</v>
      </c>
    </row>
    <row r="1181">
      <c r="A1181" s="3">
        <f>IFERROR(__xludf.DUMMYFUNCTION("""COMPUTED_VALUE"""),43506.99861111111)</f>
        <v>43506.99861</v>
      </c>
      <c r="B1181" s="4">
        <f>IFERROR(__xludf.DUMMYFUNCTION("""COMPUTED_VALUE"""),3648.84)</f>
        <v>3648.84</v>
      </c>
    </row>
    <row r="1182">
      <c r="A1182" s="3">
        <f>IFERROR(__xludf.DUMMYFUNCTION("""COMPUTED_VALUE"""),43507.99861111111)</f>
        <v>43507.99861</v>
      </c>
      <c r="B1182" s="4">
        <f>IFERROR(__xludf.DUMMYFUNCTION("""COMPUTED_VALUE"""),3590.36)</f>
        <v>3590.36</v>
      </c>
    </row>
    <row r="1183">
      <c r="A1183" s="3">
        <f>IFERROR(__xludf.DUMMYFUNCTION("""COMPUTED_VALUE"""),43508.99861111111)</f>
        <v>43508.99861</v>
      </c>
      <c r="B1183" s="4">
        <f>IFERROR(__xludf.DUMMYFUNCTION("""COMPUTED_VALUE"""),3588.06)</f>
        <v>3588.06</v>
      </c>
    </row>
    <row r="1184">
      <c r="A1184" s="3">
        <f>IFERROR(__xludf.DUMMYFUNCTION("""COMPUTED_VALUE"""),43509.99861111111)</f>
        <v>43509.99861</v>
      </c>
      <c r="B1184" s="4">
        <f>IFERROR(__xludf.DUMMYFUNCTION("""COMPUTED_VALUE"""),3576.68)</f>
        <v>3576.68</v>
      </c>
    </row>
    <row r="1185">
      <c r="A1185" s="3">
        <f>IFERROR(__xludf.DUMMYFUNCTION("""COMPUTED_VALUE"""),43510.99861111111)</f>
        <v>43510.99861</v>
      </c>
      <c r="B1185" s="4">
        <f>IFERROR(__xludf.DUMMYFUNCTION("""COMPUTED_VALUE"""),3561.5)</f>
        <v>3561.5</v>
      </c>
    </row>
    <row r="1186">
      <c r="A1186" s="3">
        <f>IFERROR(__xludf.DUMMYFUNCTION("""COMPUTED_VALUE"""),43511.99861111111)</f>
        <v>43511.99861</v>
      </c>
      <c r="B1186" s="4">
        <f>IFERROR(__xludf.DUMMYFUNCTION("""COMPUTED_VALUE"""),3566.59)</f>
        <v>3566.59</v>
      </c>
    </row>
    <row r="1187">
      <c r="A1187" s="3">
        <f>IFERROR(__xludf.DUMMYFUNCTION("""COMPUTED_VALUE"""),43512.99861111111)</f>
        <v>43512.99861</v>
      </c>
      <c r="B1187" s="4">
        <f>IFERROR(__xludf.DUMMYFUNCTION("""COMPUTED_VALUE"""),3582.37)</f>
        <v>3582.37</v>
      </c>
    </row>
    <row r="1188">
      <c r="A1188" s="3">
        <f>IFERROR(__xludf.DUMMYFUNCTION("""COMPUTED_VALUE"""),43513.99861111111)</f>
        <v>43513.99861</v>
      </c>
      <c r="B1188" s="4">
        <f>IFERROR(__xludf.DUMMYFUNCTION("""COMPUTED_VALUE"""),3625.08)</f>
        <v>3625.08</v>
      </c>
    </row>
    <row r="1189">
      <c r="A1189" s="3">
        <f>IFERROR(__xludf.DUMMYFUNCTION("""COMPUTED_VALUE"""),43514.99861111111)</f>
        <v>43514.99861</v>
      </c>
      <c r="B1189" s="4">
        <f>IFERROR(__xludf.DUMMYFUNCTION("""COMPUTED_VALUE"""),3867.0)</f>
        <v>3867</v>
      </c>
    </row>
    <row r="1190">
      <c r="A1190" s="3">
        <f>IFERROR(__xludf.DUMMYFUNCTION("""COMPUTED_VALUE"""),43515.99861111111)</f>
        <v>43515.99861</v>
      </c>
      <c r="B1190" s="4">
        <f>IFERROR(__xludf.DUMMYFUNCTION("""COMPUTED_VALUE"""),3888.01)</f>
        <v>3888.01</v>
      </c>
    </row>
    <row r="1191">
      <c r="A1191" s="3">
        <f>IFERROR(__xludf.DUMMYFUNCTION("""COMPUTED_VALUE"""),43516.99861111111)</f>
        <v>43516.99861</v>
      </c>
      <c r="B1191" s="4">
        <f>IFERROR(__xludf.DUMMYFUNCTION("""COMPUTED_VALUE"""),3938.99)</f>
        <v>3938.99</v>
      </c>
    </row>
    <row r="1192">
      <c r="A1192" s="3">
        <f>IFERROR(__xludf.DUMMYFUNCTION("""COMPUTED_VALUE"""),43517.99861111111)</f>
        <v>43517.99861</v>
      </c>
      <c r="B1192" s="4">
        <f>IFERROR(__xludf.DUMMYFUNCTION("""COMPUTED_VALUE"""),3897.71)</f>
        <v>3897.71</v>
      </c>
    </row>
    <row r="1193">
      <c r="A1193" s="3">
        <f>IFERROR(__xludf.DUMMYFUNCTION("""COMPUTED_VALUE"""),43518.99861111111)</f>
        <v>43518.99861</v>
      </c>
      <c r="B1193" s="4">
        <f>IFERROR(__xludf.DUMMYFUNCTION("""COMPUTED_VALUE"""),3942.02)</f>
        <v>3942.02</v>
      </c>
    </row>
    <row r="1194">
      <c r="A1194" s="3">
        <f>IFERROR(__xludf.DUMMYFUNCTION("""COMPUTED_VALUE"""),43519.99861111111)</f>
        <v>43519.99861</v>
      </c>
      <c r="B1194" s="4">
        <f>IFERROR(__xludf.DUMMYFUNCTION("""COMPUTED_VALUE"""),4110.0)</f>
        <v>4110</v>
      </c>
    </row>
    <row r="1195">
      <c r="A1195" s="3">
        <f>IFERROR(__xludf.DUMMYFUNCTION("""COMPUTED_VALUE"""),43520.99861111111)</f>
        <v>43520.99861</v>
      </c>
      <c r="B1195" s="4">
        <f>IFERROR(__xludf.DUMMYFUNCTION("""COMPUTED_VALUE"""),3734.22)</f>
        <v>3734.22</v>
      </c>
    </row>
    <row r="1196">
      <c r="A1196" s="3">
        <f>IFERROR(__xludf.DUMMYFUNCTION("""COMPUTED_VALUE"""),43521.99861111111)</f>
        <v>43521.99861</v>
      </c>
      <c r="B1196" s="4">
        <f>IFERROR(__xludf.DUMMYFUNCTION("""COMPUTED_VALUE"""),3818.79)</f>
        <v>3818.79</v>
      </c>
    </row>
    <row r="1197">
      <c r="A1197" s="3">
        <f>IFERROR(__xludf.DUMMYFUNCTION("""COMPUTED_VALUE"""),43522.99861111111)</f>
        <v>43522.99861</v>
      </c>
      <c r="B1197" s="4">
        <f>IFERROR(__xludf.DUMMYFUNCTION("""COMPUTED_VALUE"""),3799.48)</f>
        <v>3799.48</v>
      </c>
    </row>
    <row r="1198">
      <c r="A1198" s="3">
        <f>IFERROR(__xludf.DUMMYFUNCTION("""COMPUTED_VALUE"""),43523.99861111111)</f>
        <v>43523.99861</v>
      </c>
      <c r="B1198" s="4">
        <f>IFERROR(__xludf.DUMMYFUNCTION("""COMPUTED_VALUE"""),3799.91)</f>
        <v>3799.91</v>
      </c>
    </row>
    <row r="1199">
      <c r="A1199" s="3">
        <f>IFERROR(__xludf.DUMMYFUNCTION("""COMPUTED_VALUE"""),43524.99861111111)</f>
        <v>43524.99861</v>
      </c>
      <c r="B1199" s="4">
        <f>IFERROR(__xludf.DUMMYFUNCTION("""COMPUTED_VALUE"""),3792.14)</f>
        <v>3792.14</v>
      </c>
    </row>
    <row r="1200">
      <c r="A1200" s="3">
        <f>IFERROR(__xludf.DUMMYFUNCTION("""COMPUTED_VALUE"""),43525.99861111111)</f>
        <v>43525.99861</v>
      </c>
      <c r="B1200" s="4">
        <f>IFERROR(__xludf.DUMMYFUNCTION("""COMPUTED_VALUE"""),3806.17)</f>
        <v>3806.17</v>
      </c>
    </row>
    <row r="1201">
      <c r="A1201" s="3">
        <f>IFERROR(__xludf.DUMMYFUNCTION("""COMPUTED_VALUE"""),43526.99861111111)</f>
        <v>43526.99861</v>
      </c>
      <c r="B1201" s="4">
        <f>IFERROR(__xludf.DUMMYFUNCTION("""COMPUTED_VALUE"""),3809.7)</f>
        <v>3809.7</v>
      </c>
    </row>
    <row r="1202">
      <c r="A1202" s="3">
        <f>IFERROR(__xludf.DUMMYFUNCTION("""COMPUTED_VALUE"""),43527.99861111111)</f>
        <v>43527.99861</v>
      </c>
      <c r="B1202" s="4">
        <f>IFERROR(__xludf.DUMMYFUNCTION("""COMPUTED_VALUE"""),3786.93)</f>
        <v>3786.93</v>
      </c>
    </row>
    <row r="1203">
      <c r="A1203" s="3">
        <f>IFERROR(__xludf.DUMMYFUNCTION("""COMPUTED_VALUE"""),43528.99861111111)</f>
        <v>43528.99861</v>
      </c>
      <c r="B1203" s="4">
        <f>IFERROR(__xludf.DUMMYFUNCTION("""COMPUTED_VALUE"""),3700.72)</f>
        <v>3700.72</v>
      </c>
    </row>
    <row r="1204">
      <c r="A1204" s="3">
        <f>IFERROR(__xludf.DUMMYFUNCTION("""COMPUTED_VALUE"""),43529.99861111111)</f>
        <v>43529.99861</v>
      </c>
      <c r="B1204" s="4">
        <f>IFERROR(__xludf.DUMMYFUNCTION("""COMPUTED_VALUE"""),3844.59)</f>
        <v>3844.59</v>
      </c>
    </row>
    <row r="1205">
      <c r="A1205" s="3">
        <f>IFERROR(__xludf.DUMMYFUNCTION("""COMPUTED_VALUE"""),43530.99861111111)</f>
        <v>43530.99861</v>
      </c>
      <c r="B1205" s="4">
        <f>IFERROR(__xludf.DUMMYFUNCTION("""COMPUTED_VALUE"""),3851.89)</f>
        <v>3851.89</v>
      </c>
    </row>
    <row r="1206">
      <c r="A1206" s="3">
        <f>IFERROR(__xludf.DUMMYFUNCTION("""COMPUTED_VALUE"""),43531.99861111111)</f>
        <v>43531.99861</v>
      </c>
      <c r="B1206" s="4">
        <f>IFERROR(__xludf.DUMMYFUNCTION("""COMPUTED_VALUE"""),3857.05)</f>
        <v>3857.05</v>
      </c>
    </row>
    <row r="1207">
      <c r="A1207" s="3">
        <f>IFERROR(__xludf.DUMMYFUNCTION("""COMPUTED_VALUE"""),43532.99861111111)</f>
        <v>43532.99861</v>
      </c>
      <c r="B1207" s="4">
        <f>IFERROR(__xludf.DUMMYFUNCTION("""COMPUTED_VALUE"""),3843.12)</f>
        <v>3843.12</v>
      </c>
    </row>
    <row r="1208">
      <c r="A1208" s="3">
        <f>IFERROR(__xludf.DUMMYFUNCTION("""COMPUTED_VALUE"""),43533.99861111111)</f>
        <v>43533.99861</v>
      </c>
      <c r="B1208" s="4">
        <f>IFERROR(__xludf.DUMMYFUNCTION("""COMPUTED_VALUE"""),3917.0)</f>
        <v>3917</v>
      </c>
    </row>
    <row r="1209">
      <c r="A1209" s="3">
        <f>IFERROR(__xludf.DUMMYFUNCTION("""COMPUTED_VALUE"""),43534.99861111111)</f>
        <v>43534.99861</v>
      </c>
      <c r="B1209" s="4">
        <f>IFERROR(__xludf.DUMMYFUNCTION("""COMPUTED_VALUE"""),3900.92)</f>
        <v>3900.92</v>
      </c>
    </row>
    <row r="1210">
      <c r="A1210" s="3">
        <f>IFERROR(__xludf.DUMMYFUNCTION("""COMPUTED_VALUE"""),43535.99861111111)</f>
        <v>43535.99861</v>
      </c>
      <c r="B1210" s="4">
        <f>IFERROR(__xludf.DUMMYFUNCTION("""COMPUTED_VALUE"""),3849.68)</f>
        <v>3849.68</v>
      </c>
    </row>
    <row r="1211">
      <c r="A1211" s="3">
        <f>IFERROR(__xludf.DUMMYFUNCTION("""COMPUTED_VALUE"""),43536.99861111111)</f>
        <v>43536.99861</v>
      </c>
      <c r="B1211" s="4">
        <f>IFERROR(__xludf.DUMMYFUNCTION("""COMPUTED_VALUE"""),3860.0)</f>
        <v>3860</v>
      </c>
    </row>
    <row r="1212">
      <c r="A1212" s="3">
        <f>IFERROR(__xludf.DUMMYFUNCTION("""COMPUTED_VALUE"""),43537.99861111111)</f>
        <v>43537.99861</v>
      </c>
      <c r="B1212" s="4">
        <f>IFERROR(__xludf.DUMMYFUNCTION("""COMPUTED_VALUE"""),3851.02)</f>
        <v>3851.02</v>
      </c>
    </row>
    <row r="1213">
      <c r="A1213" s="3">
        <f>IFERROR(__xludf.DUMMYFUNCTION("""COMPUTED_VALUE"""),43538.99861111111)</f>
        <v>43538.99861</v>
      </c>
      <c r="B1213" s="4">
        <f>IFERROR(__xludf.DUMMYFUNCTION("""COMPUTED_VALUE"""),3853.95)</f>
        <v>3853.95</v>
      </c>
    </row>
    <row r="1214">
      <c r="A1214" s="3">
        <f>IFERROR(__xludf.DUMMYFUNCTION("""COMPUTED_VALUE"""),43539.99861111111)</f>
        <v>43539.99861</v>
      </c>
      <c r="B1214" s="4">
        <f>IFERROR(__xludf.DUMMYFUNCTION("""COMPUTED_VALUE"""),3902.8)</f>
        <v>3902.8</v>
      </c>
    </row>
    <row r="1215">
      <c r="A1215" s="3">
        <f>IFERROR(__xludf.DUMMYFUNCTION("""COMPUTED_VALUE"""),43540.99861111111)</f>
        <v>43540.99861</v>
      </c>
      <c r="B1215" s="4">
        <f>IFERROR(__xludf.DUMMYFUNCTION("""COMPUTED_VALUE"""),3990.0)</f>
        <v>3990</v>
      </c>
    </row>
    <row r="1216">
      <c r="A1216" s="3">
        <f>IFERROR(__xludf.DUMMYFUNCTION("""COMPUTED_VALUE"""),43541.99861111111)</f>
        <v>43541.99861</v>
      </c>
      <c r="B1216" s="4">
        <f>IFERROR(__xludf.DUMMYFUNCTION("""COMPUTED_VALUE"""),3967.01)</f>
        <v>3967.01</v>
      </c>
    </row>
    <row r="1217">
      <c r="A1217" s="3">
        <f>IFERROR(__xludf.DUMMYFUNCTION("""COMPUTED_VALUE"""),43542.99861111111)</f>
        <v>43542.99861</v>
      </c>
      <c r="B1217" s="4">
        <f>IFERROR(__xludf.DUMMYFUNCTION("""COMPUTED_VALUE"""),3970.5)</f>
        <v>3970.5</v>
      </c>
    </row>
    <row r="1218">
      <c r="A1218" s="3">
        <f>IFERROR(__xludf.DUMMYFUNCTION("""COMPUTED_VALUE"""),43543.99861111111)</f>
        <v>43543.99861</v>
      </c>
      <c r="B1218" s="4">
        <f>IFERROR(__xludf.DUMMYFUNCTION("""COMPUTED_VALUE"""),4000.85)</f>
        <v>4000.85</v>
      </c>
    </row>
    <row r="1219">
      <c r="A1219" s="3">
        <f>IFERROR(__xludf.DUMMYFUNCTION("""COMPUTED_VALUE"""),43544.99861111111)</f>
        <v>43544.99861</v>
      </c>
      <c r="B1219" s="4">
        <f>IFERROR(__xludf.DUMMYFUNCTION("""COMPUTED_VALUE"""),4033.0)</f>
        <v>4033</v>
      </c>
    </row>
    <row r="1220">
      <c r="A1220" s="3">
        <f>IFERROR(__xludf.DUMMYFUNCTION("""COMPUTED_VALUE"""),43545.99861111111)</f>
        <v>43545.99861</v>
      </c>
      <c r="B1220" s="4">
        <f>IFERROR(__xludf.DUMMYFUNCTION("""COMPUTED_VALUE"""),3972.76)</f>
        <v>3972.76</v>
      </c>
    </row>
    <row r="1221">
      <c r="A1221" s="3">
        <f>IFERROR(__xludf.DUMMYFUNCTION("""COMPUTED_VALUE"""),43546.99861111111)</f>
        <v>43546.99861</v>
      </c>
      <c r="B1221" s="4">
        <f>IFERROR(__xludf.DUMMYFUNCTION("""COMPUTED_VALUE"""),3983.78)</f>
        <v>3983.78</v>
      </c>
    </row>
    <row r="1222">
      <c r="A1222" s="3">
        <f>IFERROR(__xludf.DUMMYFUNCTION("""COMPUTED_VALUE"""),43547.99861111111)</f>
        <v>43547.99861</v>
      </c>
      <c r="B1222" s="4">
        <f>IFERROR(__xludf.DUMMYFUNCTION("""COMPUTED_VALUE"""),3983.43)</f>
        <v>3983.43</v>
      </c>
    </row>
    <row r="1223">
      <c r="A1223" s="3">
        <f>IFERROR(__xludf.DUMMYFUNCTION("""COMPUTED_VALUE"""),43548.99861111111)</f>
        <v>43548.99861</v>
      </c>
      <c r="B1223" s="4">
        <f>IFERROR(__xludf.DUMMYFUNCTION("""COMPUTED_VALUE"""),3969.52)</f>
        <v>3969.52</v>
      </c>
    </row>
    <row r="1224">
      <c r="A1224" s="3">
        <f>IFERROR(__xludf.DUMMYFUNCTION("""COMPUTED_VALUE"""),43549.99861111111)</f>
        <v>43549.99861</v>
      </c>
      <c r="B1224" s="4">
        <f>IFERROR(__xludf.DUMMYFUNCTION("""COMPUTED_VALUE"""),3908.01)</f>
        <v>3908.01</v>
      </c>
    </row>
    <row r="1225">
      <c r="A1225" s="3">
        <f>IFERROR(__xludf.DUMMYFUNCTION("""COMPUTED_VALUE"""),43550.99861111111)</f>
        <v>43550.99861</v>
      </c>
      <c r="B1225" s="4">
        <f>IFERROR(__xludf.DUMMYFUNCTION("""COMPUTED_VALUE"""),3922.42)</f>
        <v>3922.42</v>
      </c>
    </row>
    <row r="1226">
      <c r="A1226" s="3">
        <f>IFERROR(__xludf.DUMMYFUNCTION("""COMPUTED_VALUE"""),43551.99861111111)</f>
        <v>43551.99861</v>
      </c>
      <c r="B1226" s="4">
        <f>IFERROR(__xludf.DUMMYFUNCTION("""COMPUTED_VALUE"""),4026.53)</f>
        <v>4026.53</v>
      </c>
    </row>
    <row r="1227">
      <c r="A1227" s="3">
        <f>IFERROR(__xludf.DUMMYFUNCTION("""COMPUTED_VALUE"""),43552.99861111111)</f>
        <v>43552.99861</v>
      </c>
      <c r="B1227" s="4">
        <f>IFERROR(__xludf.DUMMYFUNCTION("""COMPUTED_VALUE"""),4011.17)</f>
        <v>4011.17</v>
      </c>
    </row>
    <row r="1228">
      <c r="A1228" s="3">
        <f>IFERROR(__xludf.DUMMYFUNCTION("""COMPUTED_VALUE"""),43553.99861111111)</f>
        <v>43553.99861</v>
      </c>
      <c r="B1228" s="4">
        <f>IFERROR(__xludf.DUMMYFUNCTION("""COMPUTED_VALUE"""),4091.01)</f>
        <v>4091.01</v>
      </c>
    </row>
    <row r="1229">
      <c r="A1229" s="3">
        <f>IFERROR(__xludf.DUMMYFUNCTION("""COMPUTED_VALUE"""),43554.99861111111)</f>
        <v>43554.99861</v>
      </c>
      <c r="B1229" s="4">
        <f>IFERROR(__xludf.DUMMYFUNCTION("""COMPUTED_VALUE"""),4094.14)</f>
        <v>4094.14</v>
      </c>
    </row>
    <row r="1230">
      <c r="A1230" s="3">
        <f>IFERROR(__xludf.DUMMYFUNCTION("""COMPUTED_VALUE"""),43555.99861111111)</f>
        <v>43555.99861</v>
      </c>
      <c r="B1230" s="4">
        <f>IFERROR(__xludf.DUMMYFUNCTION("""COMPUTED_VALUE"""),4095.0)</f>
        <v>4095</v>
      </c>
    </row>
    <row r="1231">
      <c r="A1231" s="3">
        <f>IFERROR(__xludf.DUMMYFUNCTION("""COMPUTED_VALUE"""),43556.99861111111)</f>
        <v>43556.99861</v>
      </c>
      <c r="B1231" s="4">
        <f>IFERROR(__xludf.DUMMYFUNCTION("""COMPUTED_VALUE"""),4137.01)</f>
        <v>4137.01</v>
      </c>
    </row>
    <row r="1232">
      <c r="A1232" s="3">
        <f>IFERROR(__xludf.DUMMYFUNCTION("""COMPUTED_VALUE"""),43557.99861111111)</f>
        <v>43557.99861</v>
      </c>
      <c r="B1232" s="4">
        <f>IFERROR(__xludf.DUMMYFUNCTION("""COMPUTED_VALUE"""),4901.93)</f>
        <v>4901.93</v>
      </c>
    </row>
    <row r="1233">
      <c r="A1233" s="3">
        <f>IFERROR(__xludf.DUMMYFUNCTION("""COMPUTED_VALUE"""),43558.99861111111)</f>
        <v>43558.99861</v>
      </c>
      <c r="B1233" s="4">
        <f>IFERROR(__xludf.DUMMYFUNCTION("""COMPUTED_VALUE"""),4975.07)</f>
        <v>4975.07</v>
      </c>
    </row>
    <row r="1234">
      <c r="A1234" s="3">
        <f>IFERROR(__xludf.DUMMYFUNCTION("""COMPUTED_VALUE"""),43559.99861111111)</f>
        <v>43559.99861</v>
      </c>
      <c r="B1234" s="4">
        <f>IFERROR(__xludf.DUMMYFUNCTION("""COMPUTED_VALUE"""),4906.49)</f>
        <v>4906.49</v>
      </c>
    </row>
    <row r="1235">
      <c r="A1235" s="3">
        <f>IFERROR(__xludf.DUMMYFUNCTION("""COMPUTED_VALUE"""),43560.99861111111)</f>
        <v>43560.99861</v>
      </c>
      <c r="B1235" s="4">
        <f>IFERROR(__xludf.DUMMYFUNCTION("""COMPUTED_VALUE"""),5040.66)</f>
        <v>5040.66</v>
      </c>
    </row>
    <row r="1236">
      <c r="A1236" s="3">
        <f>IFERROR(__xludf.DUMMYFUNCTION("""COMPUTED_VALUE"""),43561.99861111111)</f>
        <v>43561.99861</v>
      </c>
      <c r="B1236" s="4">
        <f>IFERROR(__xludf.DUMMYFUNCTION("""COMPUTED_VALUE"""),5049.22)</f>
        <v>5049.22</v>
      </c>
    </row>
    <row r="1237">
      <c r="A1237" s="3">
        <f>IFERROR(__xludf.DUMMYFUNCTION("""COMPUTED_VALUE"""),43562.99861111111)</f>
        <v>43562.99861</v>
      </c>
      <c r="B1237" s="4">
        <f>IFERROR(__xludf.DUMMYFUNCTION("""COMPUTED_VALUE"""),5190.2)</f>
        <v>5190.2</v>
      </c>
    </row>
    <row r="1238">
      <c r="A1238" s="3">
        <f>IFERROR(__xludf.DUMMYFUNCTION("""COMPUTED_VALUE"""),43563.99861111111)</f>
        <v>43563.99861</v>
      </c>
      <c r="B1238" s="4">
        <f>IFERROR(__xludf.DUMMYFUNCTION("""COMPUTED_VALUE"""),5285.54)</f>
        <v>5285.54</v>
      </c>
    </row>
    <row r="1239">
      <c r="A1239" s="3">
        <f>IFERROR(__xludf.DUMMYFUNCTION("""COMPUTED_VALUE"""),43564.99861111111)</f>
        <v>43564.99861</v>
      </c>
      <c r="B1239" s="4">
        <f>IFERROR(__xludf.DUMMYFUNCTION("""COMPUTED_VALUE"""),5193.49)</f>
        <v>5193.49</v>
      </c>
    </row>
    <row r="1240">
      <c r="A1240" s="3">
        <f>IFERROR(__xludf.DUMMYFUNCTION("""COMPUTED_VALUE"""),43565.99861111111)</f>
        <v>43565.99861</v>
      </c>
      <c r="B1240" s="4">
        <f>IFERROR(__xludf.DUMMYFUNCTION("""COMPUTED_VALUE"""),5320.81)</f>
        <v>5320.81</v>
      </c>
    </row>
    <row r="1241">
      <c r="A1241" s="3">
        <f>IFERROR(__xludf.DUMMYFUNCTION("""COMPUTED_VALUE"""),43566.99861111111)</f>
        <v>43566.99861</v>
      </c>
      <c r="B1241" s="4">
        <f>IFERROR(__xludf.DUMMYFUNCTION("""COMPUTED_VALUE"""),5041.32)</f>
        <v>5041.32</v>
      </c>
    </row>
    <row r="1242">
      <c r="A1242" s="3">
        <f>IFERROR(__xludf.DUMMYFUNCTION("""COMPUTED_VALUE"""),43567.99861111111)</f>
        <v>43567.99861</v>
      </c>
      <c r="B1242" s="4">
        <f>IFERROR(__xludf.DUMMYFUNCTION("""COMPUTED_VALUE"""),5078.18)</f>
        <v>5078.18</v>
      </c>
    </row>
    <row r="1243">
      <c r="A1243" s="3">
        <f>IFERROR(__xludf.DUMMYFUNCTION("""COMPUTED_VALUE"""),43568.99861111111)</f>
        <v>43568.99861</v>
      </c>
      <c r="B1243" s="4">
        <f>IFERROR(__xludf.DUMMYFUNCTION("""COMPUTED_VALUE"""),5066.22)</f>
        <v>5066.22</v>
      </c>
    </row>
    <row r="1244">
      <c r="A1244" s="3">
        <f>IFERROR(__xludf.DUMMYFUNCTION("""COMPUTED_VALUE"""),43569.99861111111)</f>
        <v>43569.99861</v>
      </c>
      <c r="B1244" s="4">
        <f>IFERROR(__xludf.DUMMYFUNCTION("""COMPUTED_VALUE"""),5164.0)</f>
        <v>5164</v>
      </c>
    </row>
    <row r="1245">
      <c r="A1245" s="3">
        <f>IFERROR(__xludf.DUMMYFUNCTION("""COMPUTED_VALUE"""),43570.99861111111)</f>
        <v>43570.99861</v>
      </c>
      <c r="B1245" s="4">
        <f>IFERROR(__xludf.DUMMYFUNCTION("""COMPUTED_VALUE"""),5029.99)</f>
        <v>5029.99</v>
      </c>
    </row>
    <row r="1246">
      <c r="A1246" s="3">
        <f>IFERROR(__xludf.DUMMYFUNCTION("""COMPUTED_VALUE"""),43571.99861111111)</f>
        <v>43571.99861</v>
      </c>
      <c r="B1246" s="4">
        <f>IFERROR(__xludf.DUMMYFUNCTION("""COMPUTED_VALUE"""),5204.92)</f>
        <v>5204.92</v>
      </c>
    </row>
    <row r="1247">
      <c r="A1247" s="3">
        <f>IFERROR(__xludf.DUMMYFUNCTION("""COMPUTED_VALUE"""),43572.99861111111)</f>
        <v>43572.99861</v>
      </c>
      <c r="B1247" s="4">
        <f>IFERROR(__xludf.DUMMYFUNCTION("""COMPUTED_VALUE"""),5227.0)</f>
        <v>5227</v>
      </c>
    </row>
    <row r="1248">
      <c r="A1248" s="3">
        <f>IFERROR(__xludf.DUMMYFUNCTION("""COMPUTED_VALUE"""),43573.99861111111)</f>
        <v>43573.99861</v>
      </c>
      <c r="B1248" s="4">
        <f>IFERROR(__xludf.DUMMYFUNCTION("""COMPUTED_VALUE"""),5282.32)</f>
        <v>5282.32</v>
      </c>
    </row>
    <row r="1249">
      <c r="A1249" s="3">
        <f>IFERROR(__xludf.DUMMYFUNCTION("""COMPUTED_VALUE"""),43574.99861111111)</f>
        <v>43574.99861</v>
      </c>
      <c r="B1249" s="4">
        <f>IFERROR(__xludf.DUMMYFUNCTION("""COMPUTED_VALUE"""),5290.36)</f>
        <v>5290.36</v>
      </c>
    </row>
    <row r="1250">
      <c r="A1250" s="3">
        <f>IFERROR(__xludf.DUMMYFUNCTION("""COMPUTED_VALUE"""),43575.99861111111)</f>
        <v>43575.99861</v>
      </c>
      <c r="B1250" s="4">
        <f>IFERROR(__xludf.DUMMYFUNCTION("""COMPUTED_VALUE"""),5319.89)</f>
        <v>5319.89</v>
      </c>
    </row>
    <row r="1251">
      <c r="A1251" s="3">
        <f>IFERROR(__xludf.DUMMYFUNCTION("""COMPUTED_VALUE"""),43576.99861111111)</f>
        <v>43576.99861</v>
      </c>
      <c r="B1251" s="4">
        <f>IFERROR(__xludf.DUMMYFUNCTION("""COMPUTED_VALUE"""),5297.64)</f>
        <v>5297.64</v>
      </c>
    </row>
    <row r="1252">
      <c r="A1252" s="3">
        <f>IFERROR(__xludf.DUMMYFUNCTION("""COMPUTED_VALUE"""),43577.99861111111)</f>
        <v>43577.99861</v>
      </c>
      <c r="B1252" s="4">
        <f>IFERROR(__xludf.DUMMYFUNCTION("""COMPUTED_VALUE"""),5387.6)</f>
        <v>5387.6</v>
      </c>
    </row>
    <row r="1253">
      <c r="A1253" s="3">
        <f>IFERROR(__xludf.DUMMYFUNCTION("""COMPUTED_VALUE"""),43578.99861111111)</f>
        <v>43578.99861</v>
      </c>
      <c r="B1253" s="4">
        <f>IFERROR(__xludf.DUMMYFUNCTION("""COMPUTED_VALUE"""),5532.85)</f>
        <v>5532.85</v>
      </c>
    </row>
    <row r="1254">
      <c r="A1254" s="3">
        <f>IFERROR(__xludf.DUMMYFUNCTION("""COMPUTED_VALUE"""),43579.99861111111)</f>
        <v>43579.99861</v>
      </c>
      <c r="B1254" s="4">
        <f>IFERROR(__xludf.DUMMYFUNCTION("""COMPUTED_VALUE"""),5443.14)</f>
        <v>5443.14</v>
      </c>
    </row>
    <row r="1255">
      <c r="A1255" s="3">
        <f>IFERROR(__xludf.DUMMYFUNCTION("""COMPUTED_VALUE"""),43580.99861111111)</f>
        <v>43580.99861</v>
      </c>
      <c r="B1255" s="4">
        <f>IFERROR(__xludf.DUMMYFUNCTION("""COMPUTED_VALUE"""),5125.3)</f>
        <v>5125.3</v>
      </c>
    </row>
    <row r="1256">
      <c r="A1256" s="3">
        <f>IFERROR(__xludf.DUMMYFUNCTION("""COMPUTED_VALUE"""),43581.99861111111)</f>
        <v>43581.99861</v>
      </c>
      <c r="B1256" s="4">
        <f>IFERROR(__xludf.DUMMYFUNCTION("""COMPUTED_VALUE"""),5159.51)</f>
        <v>5159.51</v>
      </c>
    </row>
    <row r="1257">
      <c r="A1257" s="3">
        <f>IFERROR(__xludf.DUMMYFUNCTION("""COMPUTED_VALUE"""),43582.99861111111)</f>
        <v>43582.99861</v>
      </c>
      <c r="B1257" s="4">
        <f>IFERROR(__xludf.DUMMYFUNCTION("""COMPUTED_VALUE"""),5170.6)</f>
        <v>5170.6</v>
      </c>
    </row>
    <row r="1258">
      <c r="A1258" s="3">
        <f>IFERROR(__xludf.DUMMYFUNCTION("""COMPUTED_VALUE"""),43583.99861111111)</f>
        <v>43583.99861</v>
      </c>
      <c r="B1258" s="4">
        <f>IFERROR(__xludf.DUMMYFUNCTION("""COMPUTED_VALUE"""),5155.0)</f>
        <v>5155</v>
      </c>
    </row>
    <row r="1259">
      <c r="A1259" s="3">
        <f>IFERROR(__xludf.DUMMYFUNCTION("""COMPUTED_VALUE"""),43584.99861111111)</f>
        <v>43584.99861</v>
      </c>
      <c r="B1259" s="4">
        <f>IFERROR(__xludf.DUMMYFUNCTION("""COMPUTED_VALUE"""),5148.25)</f>
        <v>5148.25</v>
      </c>
    </row>
    <row r="1260">
      <c r="A1260" s="3">
        <f>IFERROR(__xludf.DUMMYFUNCTION("""COMPUTED_VALUE"""),43585.99861111111)</f>
        <v>43585.99861</v>
      </c>
      <c r="B1260" s="4">
        <f>IFERROR(__xludf.DUMMYFUNCTION("""COMPUTED_VALUE"""),5267.43)</f>
        <v>5267.43</v>
      </c>
    </row>
    <row r="1261">
      <c r="A1261" s="3">
        <f>IFERROR(__xludf.DUMMYFUNCTION("""COMPUTED_VALUE"""),43586.99861111111)</f>
        <v>43586.99861</v>
      </c>
      <c r="B1261" s="4">
        <f>IFERROR(__xludf.DUMMYFUNCTION("""COMPUTED_VALUE"""),5321.15)</f>
        <v>5321.15</v>
      </c>
    </row>
    <row r="1262">
      <c r="A1262" s="3">
        <f>IFERROR(__xludf.DUMMYFUNCTION("""COMPUTED_VALUE"""),43587.99861111111)</f>
        <v>43587.99861</v>
      </c>
      <c r="B1262" s="4">
        <f>IFERROR(__xludf.DUMMYFUNCTION("""COMPUTED_VALUE"""),5390.01)</f>
        <v>5390.01</v>
      </c>
    </row>
    <row r="1263">
      <c r="A1263" s="3">
        <f>IFERROR(__xludf.DUMMYFUNCTION("""COMPUTED_VALUE"""),43588.99861111111)</f>
        <v>43588.99861</v>
      </c>
      <c r="B1263" s="4">
        <f>IFERROR(__xludf.DUMMYFUNCTION("""COMPUTED_VALUE"""),5657.4)</f>
        <v>5657.4</v>
      </c>
    </row>
    <row r="1264">
      <c r="A1264" s="3">
        <f>IFERROR(__xludf.DUMMYFUNCTION("""COMPUTED_VALUE"""),43589.99861111111)</f>
        <v>43589.99861</v>
      </c>
      <c r="B1264" s="4">
        <f>IFERROR(__xludf.DUMMYFUNCTION("""COMPUTED_VALUE"""),5770.01)</f>
        <v>5770.01</v>
      </c>
    </row>
    <row r="1265">
      <c r="A1265" s="3">
        <f>IFERROR(__xludf.DUMMYFUNCTION("""COMPUTED_VALUE"""),43590.99861111111)</f>
        <v>43590.99861</v>
      </c>
      <c r="B1265" s="4">
        <f>IFERROR(__xludf.DUMMYFUNCTION("""COMPUTED_VALUE"""),5715.86)</f>
        <v>5715.86</v>
      </c>
    </row>
    <row r="1266">
      <c r="A1266" s="3">
        <f>IFERROR(__xludf.DUMMYFUNCTION("""COMPUTED_VALUE"""),43591.99861111111)</f>
        <v>43591.99861</v>
      </c>
      <c r="B1266" s="4">
        <f>IFERROR(__xludf.DUMMYFUNCTION("""COMPUTED_VALUE"""),5687.9)</f>
        <v>5687.9</v>
      </c>
    </row>
    <row r="1267">
      <c r="A1267" s="3">
        <f>IFERROR(__xludf.DUMMYFUNCTION("""COMPUTED_VALUE"""),43592.99861111111)</f>
        <v>43592.99861</v>
      </c>
      <c r="B1267" s="4">
        <f>IFERROR(__xludf.DUMMYFUNCTION("""COMPUTED_VALUE"""),5743.3)</f>
        <v>5743.3</v>
      </c>
    </row>
    <row r="1268">
      <c r="A1268" s="3">
        <f>IFERROR(__xludf.DUMMYFUNCTION("""COMPUTED_VALUE"""),43593.99861111111)</f>
        <v>43593.99861</v>
      </c>
      <c r="B1268" s="4">
        <f>IFERROR(__xludf.DUMMYFUNCTION("""COMPUTED_VALUE"""),5943.6)</f>
        <v>5943.6</v>
      </c>
    </row>
    <row r="1269">
      <c r="A1269" s="3">
        <f>IFERROR(__xludf.DUMMYFUNCTION("""COMPUTED_VALUE"""),43594.99861111111)</f>
        <v>43594.99861</v>
      </c>
      <c r="B1269" s="4">
        <f>IFERROR(__xludf.DUMMYFUNCTION("""COMPUTED_VALUE"""),6153.09)</f>
        <v>6153.09</v>
      </c>
    </row>
    <row r="1270">
      <c r="A1270" s="3">
        <f>IFERROR(__xludf.DUMMYFUNCTION("""COMPUTED_VALUE"""),43595.99861111111)</f>
        <v>43595.99861</v>
      </c>
      <c r="B1270" s="4">
        <f>IFERROR(__xludf.DUMMYFUNCTION("""COMPUTED_VALUE"""),6343.14)</f>
        <v>6343.14</v>
      </c>
    </row>
    <row r="1271">
      <c r="A1271" s="3">
        <f>IFERROR(__xludf.DUMMYFUNCTION("""COMPUTED_VALUE"""),43596.99861111111)</f>
        <v>43596.99861</v>
      </c>
      <c r="B1271" s="4">
        <f>IFERROR(__xludf.DUMMYFUNCTION("""COMPUTED_VALUE"""),7223.21)</f>
        <v>7223.21</v>
      </c>
    </row>
    <row r="1272">
      <c r="A1272" s="3">
        <f>IFERROR(__xludf.DUMMYFUNCTION("""COMPUTED_VALUE"""),43597.99861111111)</f>
        <v>43597.99861</v>
      </c>
      <c r="B1272" s="4">
        <f>IFERROR(__xludf.DUMMYFUNCTION("""COMPUTED_VALUE"""),6979.76)</f>
        <v>6979.76</v>
      </c>
    </row>
    <row r="1273">
      <c r="A1273" s="3">
        <f>IFERROR(__xludf.DUMMYFUNCTION("""COMPUTED_VALUE"""),43598.99861111111)</f>
        <v>43598.99861</v>
      </c>
      <c r="B1273" s="4">
        <f>IFERROR(__xludf.DUMMYFUNCTION("""COMPUTED_VALUE"""),7825.41)</f>
        <v>7825.41</v>
      </c>
    </row>
    <row r="1274">
      <c r="A1274" s="3">
        <f>IFERROR(__xludf.DUMMYFUNCTION("""COMPUTED_VALUE"""),43599.99861111111)</f>
        <v>43599.99861</v>
      </c>
      <c r="B1274" s="4">
        <f>IFERROR(__xludf.DUMMYFUNCTION("""COMPUTED_VALUE"""),7990.92)</f>
        <v>7990.92</v>
      </c>
    </row>
    <row r="1275">
      <c r="A1275" s="3">
        <f>IFERROR(__xludf.DUMMYFUNCTION("""COMPUTED_VALUE"""),43600.99861111111)</f>
        <v>43600.99861</v>
      </c>
      <c r="B1275" s="4">
        <f>IFERROR(__xludf.DUMMYFUNCTION("""COMPUTED_VALUE"""),8204.24)</f>
        <v>8204.24</v>
      </c>
    </row>
    <row r="1276">
      <c r="A1276" s="3">
        <f>IFERROR(__xludf.DUMMYFUNCTION("""COMPUTED_VALUE"""),43601.99861111111)</f>
        <v>43601.99861</v>
      </c>
      <c r="B1276" s="4">
        <f>IFERROR(__xludf.DUMMYFUNCTION("""COMPUTED_VALUE"""),7878.96)</f>
        <v>7878.96</v>
      </c>
    </row>
    <row r="1277">
      <c r="A1277" s="3">
        <f>IFERROR(__xludf.DUMMYFUNCTION("""COMPUTED_VALUE"""),43602.99861111111)</f>
        <v>43602.99861</v>
      </c>
      <c r="B1277" s="4">
        <f>IFERROR(__xludf.DUMMYFUNCTION("""COMPUTED_VALUE"""),7361.1)</f>
        <v>7361.1</v>
      </c>
    </row>
    <row r="1278">
      <c r="A1278" s="3">
        <f>IFERROR(__xludf.DUMMYFUNCTION("""COMPUTED_VALUE"""),43603.99861111111)</f>
        <v>43603.99861</v>
      </c>
      <c r="B1278" s="4">
        <f>IFERROR(__xludf.DUMMYFUNCTION("""COMPUTED_VALUE"""),7262.4)</f>
        <v>7262.4</v>
      </c>
    </row>
    <row r="1279">
      <c r="A1279" s="3">
        <f>IFERROR(__xludf.DUMMYFUNCTION("""COMPUTED_VALUE"""),43604.99861111111)</f>
        <v>43604.99861</v>
      </c>
      <c r="B1279" s="4">
        <f>IFERROR(__xludf.DUMMYFUNCTION("""COMPUTED_VALUE"""),8196.59)</f>
        <v>8196.59</v>
      </c>
    </row>
    <row r="1280">
      <c r="A1280" s="3">
        <f>IFERROR(__xludf.DUMMYFUNCTION("""COMPUTED_VALUE"""),43605.99861111111)</f>
        <v>43605.99861</v>
      </c>
      <c r="B1280" s="4">
        <f>IFERROR(__xludf.DUMMYFUNCTION("""COMPUTED_VALUE"""),7999.54)</f>
        <v>7999.54</v>
      </c>
    </row>
    <row r="1281">
      <c r="A1281" s="3">
        <f>IFERROR(__xludf.DUMMYFUNCTION("""COMPUTED_VALUE"""),43606.99861111111)</f>
        <v>43606.99861</v>
      </c>
      <c r="B1281" s="4">
        <f>IFERROR(__xludf.DUMMYFUNCTION("""COMPUTED_VALUE"""),7951.7)</f>
        <v>7951.7</v>
      </c>
    </row>
    <row r="1282">
      <c r="A1282" s="3">
        <f>IFERROR(__xludf.DUMMYFUNCTION("""COMPUTED_VALUE"""),43607.99861111111)</f>
        <v>43607.99861</v>
      </c>
      <c r="B1282" s="4">
        <f>IFERROR(__xludf.DUMMYFUNCTION("""COMPUTED_VALUE"""),7626.48)</f>
        <v>7626.48</v>
      </c>
    </row>
    <row r="1283">
      <c r="A1283" s="3">
        <f>IFERROR(__xludf.DUMMYFUNCTION("""COMPUTED_VALUE"""),43608.99861111111)</f>
        <v>43608.99861</v>
      </c>
      <c r="B1283" s="4">
        <f>IFERROR(__xludf.DUMMYFUNCTION("""COMPUTED_VALUE"""),7881.98)</f>
        <v>7881.98</v>
      </c>
    </row>
    <row r="1284">
      <c r="A1284" s="3">
        <f>IFERROR(__xludf.DUMMYFUNCTION("""COMPUTED_VALUE"""),43609.99861111111)</f>
        <v>43609.99861</v>
      </c>
      <c r="B1284" s="4">
        <f>IFERROR(__xludf.DUMMYFUNCTION("""COMPUTED_VALUE"""),8002.21)</f>
        <v>8002.21</v>
      </c>
    </row>
    <row r="1285">
      <c r="A1285" s="3">
        <f>IFERROR(__xludf.DUMMYFUNCTION("""COMPUTED_VALUE"""),43610.99861111111)</f>
        <v>43610.99861</v>
      </c>
      <c r="B1285" s="4">
        <f>IFERROR(__xludf.DUMMYFUNCTION("""COMPUTED_VALUE"""),8063.81)</f>
        <v>8063.81</v>
      </c>
    </row>
    <row r="1286">
      <c r="A1286" s="3">
        <f>IFERROR(__xludf.DUMMYFUNCTION("""COMPUTED_VALUE"""),43611.99861111111)</f>
        <v>43611.99861</v>
      </c>
      <c r="B1286" s="4">
        <f>IFERROR(__xludf.DUMMYFUNCTION("""COMPUTED_VALUE"""),8731.96)</f>
        <v>8731.96</v>
      </c>
    </row>
    <row r="1287">
      <c r="A1287" s="3">
        <f>IFERROR(__xludf.DUMMYFUNCTION("""COMPUTED_VALUE"""),43612.99861111111)</f>
        <v>43612.99861</v>
      </c>
      <c r="B1287" s="4">
        <f>IFERROR(__xludf.DUMMYFUNCTION("""COMPUTED_VALUE"""),8768.62)</f>
        <v>8768.62</v>
      </c>
    </row>
    <row r="1288">
      <c r="A1288" s="3">
        <f>IFERROR(__xludf.DUMMYFUNCTION("""COMPUTED_VALUE"""),43613.99861111111)</f>
        <v>43613.99861</v>
      </c>
      <c r="B1288" s="4">
        <f>IFERROR(__xludf.DUMMYFUNCTION("""COMPUTED_VALUE"""),8715.36)</f>
        <v>8715.36</v>
      </c>
    </row>
    <row r="1289">
      <c r="A1289" s="3">
        <f>IFERROR(__xludf.DUMMYFUNCTION("""COMPUTED_VALUE"""),43614.99861111111)</f>
        <v>43614.99861</v>
      </c>
      <c r="B1289" s="4">
        <f>IFERROR(__xludf.DUMMYFUNCTION("""COMPUTED_VALUE"""),8662.44)</f>
        <v>8662.44</v>
      </c>
    </row>
    <row r="1290">
      <c r="A1290" s="3">
        <f>IFERROR(__xludf.DUMMYFUNCTION("""COMPUTED_VALUE"""),43615.99861111111)</f>
        <v>43615.99861</v>
      </c>
      <c r="B1290" s="4">
        <f>IFERROR(__xludf.DUMMYFUNCTION("""COMPUTED_VALUE"""),8279.69)</f>
        <v>8279.69</v>
      </c>
    </row>
    <row r="1291">
      <c r="A1291" s="3">
        <f>IFERROR(__xludf.DUMMYFUNCTION("""COMPUTED_VALUE"""),43616.99861111111)</f>
        <v>43616.99861</v>
      </c>
      <c r="B1291" s="4">
        <f>IFERROR(__xludf.DUMMYFUNCTION("""COMPUTED_VALUE"""),8566.04)</f>
        <v>8566.04</v>
      </c>
    </row>
    <row r="1292">
      <c r="A1292" s="3">
        <f>IFERROR(__xludf.DUMMYFUNCTION("""COMPUTED_VALUE"""),43617.99861111111)</f>
        <v>43617.99861</v>
      </c>
      <c r="B1292" s="4">
        <f>IFERROR(__xludf.DUMMYFUNCTION("""COMPUTED_VALUE"""),8558.95)</f>
        <v>8558.95</v>
      </c>
    </row>
    <row r="1293">
      <c r="A1293" s="3">
        <f>IFERROR(__xludf.DUMMYFUNCTION("""COMPUTED_VALUE"""),43618.99861111111)</f>
        <v>43618.99861</v>
      </c>
      <c r="B1293" s="4">
        <f>IFERROR(__xludf.DUMMYFUNCTION("""COMPUTED_VALUE"""),8736.54)</f>
        <v>8736.54</v>
      </c>
    </row>
    <row r="1294">
      <c r="A1294" s="3">
        <f>IFERROR(__xludf.DUMMYFUNCTION("""COMPUTED_VALUE"""),43619.99861111111)</f>
        <v>43619.99861</v>
      </c>
      <c r="B1294" s="4">
        <f>IFERROR(__xludf.DUMMYFUNCTION("""COMPUTED_VALUE"""),8107.96)</f>
        <v>8107.96</v>
      </c>
    </row>
    <row r="1295">
      <c r="A1295" s="3">
        <f>IFERROR(__xludf.DUMMYFUNCTION("""COMPUTED_VALUE"""),43620.99861111111)</f>
        <v>43620.99861</v>
      </c>
      <c r="B1295" s="4">
        <f>IFERROR(__xludf.DUMMYFUNCTION("""COMPUTED_VALUE"""),7670.96)</f>
        <v>7670.96</v>
      </c>
    </row>
    <row r="1296">
      <c r="A1296" s="3">
        <f>IFERROR(__xludf.DUMMYFUNCTION("""COMPUTED_VALUE"""),43621.99861111111)</f>
        <v>43621.99861</v>
      </c>
      <c r="B1296" s="4">
        <f>IFERROR(__xludf.DUMMYFUNCTION("""COMPUTED_VALUE"""),7789.48)</f>
        <v>7789.48</v>
      </c>
    </row>
    <row r="1297">
      <c r="A1297" s="3">
        <f>IFERROR(__xludf.DUMMYFUNCTION("""COMPUTED_VALUE"""),43622.99861111111)</f>
        <v>43622.99861</v>
      </c>
      <c r="B1297" s="4">
        <f>IFERROR(__xludf.DUMMYFUNCTION("""COMPUTED_VALUE"""),7802.57)</f>
        <v>7802.57</v>
      </c>
    </row>
    <row r="1298">
      <c r="A1298" s="3">
        <f>IFERROR(__xludf.DUMMYFUNCTION("""COMPUTED_VALUE"""),43623.99861111111)</f>
        <v>43623.99861</v>
      </c>
      <c r="B1298" s="4">
        <f>IFERROR(__xludf.DUMMYFUNCTION("""COMPUTED_VALUE"""),7998.13)</f>
        <v>7998.13</v>
      </c>
    </row>
    <row r="1299">
      <c r="A1299" s="3">
        <f>IFERROR(__xludf.DUMMYFUNCTION("""COMPUTED_VALUE"""),43624.99861111111)</f>
        <v>43624.99861</v>
      </c>
      <c r="B1299" s="4">
        <f>IFERROR(__xludf.DUMMYFUNCTION("""COMPUTED_VALUE"""),7930.14)</f>
        <v>7930.14</v>
      </c>
    </row>
    <row r="1300">
      <c r="A1300" s="3">
        <f>IFERROR(__xludf.DUMMYFUNCTION("""COMPUTED_VALUE"""),43625.99861111111)</f>
        <v>43625.99861</v>
      </c>
      <c r="B1300" s="4">
        <f>IFERROR(__xludf.DUMMYFUNCTION("""COMPUTED_VALUE"""),7635.06)</f>
        <v>7635.06</v>
      </c>
    </row>
    <row r="1301">
      <c r="A1301" s="3">
        <f>IFERROR(__xludf.DUMMYFUNCTION("""COMPUTED_VALUE"""),43626.99861111111)</f>
        <v>43626.99861</v>
      </c>
      <c r="B1301" s="4">
        <f>IFERROR(__xludf.DUMMYFUNCTION("""COMPUTED_VALUE"""),8015.69)</f>
        <v>8015.69</v>
      </c>
    </row>
    <row r="1302">
      <c r="A1302" s="3">
        <f>IFERROR(__xludf.DUMMYFUNCTION("""COMPUTED_VALUE"""),43627.99861111111)</f>
        <v>43627.99861</v>
      </c>
      <c r="B1302" s="4">
        <f>IFERROR(__xludf.DUMMYFUNCTION("""COMPUTED_VALUE"""),7918.17)</f>
        <v>7918.17</v>
      </c>
    </row>
    <row r="1303">
      <c r="A1303" s="3">
        <f>IFERROR(__xludf.DUMMYFUNCTION("""COMPUTED_VALUE"""),43628.99861111111)</f>
        <v>43628.99861</v>
      </c>
      <c r="B1303" s="4">
        <f>IFERROR(__xludf.DUMMYFUNCTION("""COMPUTED_VALUE"""),8176.02)</f>
        <v>8176.02</v>
      </c>
    </row>
    <row r="1304">
      <c r="A1304" s="3">
        <f>IFERROR(__xludf.DUMMYFUNCTION("""COMPUTED_VALUE"""),43629.99861111111)</f>
        <v>43629.99861</v>
      </c>
      <c r="B1304" s="4">
        <f>IFERROR(__xludf.DUMMYFUNCTION("""COMPUTED_VALUE"""),8239.04)</f>
        <v>8239.04</v>
      </c>
    </row>
    <row r="1305">
      <c r="A1305" s="3">
        <f>IFERROR(__xludf.DUMMYFUNCTION("""COMPUTED_VALUE"""),43630.99861111111)</f>
        <v>43630.99861</v>
      </c>
      <c r="B1305" s="4">
        <f>IFERROR(__xludf.DUMMYFUNCTION("""COMPUTED_VALUE"""),8697.45)</f>
        <v>8697.45</v>
      </c>
    </row>
    <row r="1306">
      <c r="A1306" s="3">
        <f>IFERROR(__xludf.DUMMYFUNCTION("""COMPUTED_VALUE"""),43631.99861111111)</f>
        <v>43631.99861</v>
      </c>
      <c r="B1306" s="4">
        <f>IFERROR(__xludf.DUMMYFUNCTION("""COMPUTED_VALUE"""),8860.23)</f>
        <v>8860.23</v>
      </c>
    </row>
    <row r="1307">
      <c r="A1307" s="3">
        <f>IFERROR(__xludf.DUMMYFUNCTION("""COMPUTED_VALUE"""),43632.99861111111)</f>
        <v>43632.99861</v>
      </c>
      <c r="B1307" s="4">
        <f>IFERROR(__xludf.DUMMYFUNCTION("""COMPUTED_VALUE"""),8978.66)</f>
        <v>8978.66</v>
      </c>
    </row>
    <row r="1308">
      <c r="A1308" s="3">
        <f>IFERROR(__xludf.DUMMYFUNCTION("""COMPUTED_VALUE"""),43633.99861111111)</f>
        <v>43633.99861</v>
      </c>
      <c r="B1308" s="4">
        <f>IFERROR(__xludf.DUMMYFUNCTION("""COMPUTED_VALUE"""),9331.75)</f>
        <v>9331.75</v>
      </c>
    </row>
    <row r="1309">
      <c r="A1309" s="3">
        <f>IFERROR(__xludf.DUMMYFUNCTION("""COMPUTED_VALUE"""),43634.99861111111)</f>
        <v>43634.99861</v>
      </c>
      <c r="B1309" s="4">
        <f>IFERROR(__xludf.DUMMYFUNCTION("""COMPUTED_VALUE"""),9071.95)</f>
        <v>9071.95</v>
      </c>
    </row>
    <row r="1310">
      <c r="A1310" s="3">
        <f>IFERROR(__xludf.DUMMYFUNCTION("""COMPUTED_VALUE"""),43635.99861111111)</f>
        <v>43635.99861</v>
      </c>
      <c r="B1310" s="4">
        <f>IFERROR(__xludf.DUMMYFUNCTION("""COMPUTED_VALUE"""),9277.29)</f>
        <v>9277.29</v>
      </c>
    </row>
    <row r="1311">
      <c r="A1311" s="3">
        <f>IFERROR(__xludf.DUMMYFUNCTION("""COMPUTED_VALUE"""),43636.99861111111)</f>
        <v>43636.99861</v>
      </c>
      <c r="B1311" s="4">
        <f>IFERROR(__xludf.DUMMYFUNCTION("""COMPUTED_VALUE"""),9531.21)</f>
        <v>9531.21</v>
      </c>
    </row>
    <row r="1312">
      <c r="A1312" s="3">
        <f>IFERROR(__xludf.DUMMYFUNCTION("""COMPUTED_VALUE"""),43637.99861111111)</f>
        <v>43637.99861</v>
      </c>
      <c r="B1312" s="4">
        <f>IFERROR(__xludf.DUMMYFUNCTION("""COMPUTED_VALUE"""),10220.0)</f>
        <v>10220</v>
      </c>
    </row>
    <row r="1313">
      <c r="A1313" s="3">
        <f>IFERROR(__xludf.DUMMYFUNCTION("""COMPUTED_VALUE"""),43638.99861111111)</f>
        <v>43638.99861</v>
      </c>
      <c r="B1313" s="4">
        <f>IFERROR(__xludf.DUMMYFUNCTION("""COMPUTED_VALUE"""),10666.8)</f>
        <v>10666.8</v>
      </c>
    </row>
    <row r="1314">
      <c r="A1314" s="3">
        <f>IFERROR(__xludf.DUMMYFUNCTION("""COMPUTED_VALUE"""),43639.99861111111)</f>
        <v>43639.99861</v>
      </c>
      <c r="B1314" s="4">
        <f>IFERROR(__xludf.DUMMYFUNCTION("""COMPUTED_VALUE"""),10833.0)</f>
        <v>10833</v>
      </c>
    </row>
    <row r="1315">
      <c r="A1315" s="3">
        <f>IFERROR(__xludf.DUMMYFUNCTION("""COMPUTED_VALUE"""),43640.99861111111)</f>
        <v>43640.99861</v>
      </c>
      <c r="B1315" s="4">
        <f>IFERROR(__xludf.DUMMYFUNCTION("""COMPUTED_VALUE"""),11032.3)</f>
        <v>11032.3</v>
      </c>
    </row>
    <row r="1316">
      <c r="A1316" s="3">
        <f>IFERROR(__xludf.DUMMYFUNCTION("""COMPUTED_VALUE"""),43641.99861111111)</f>
        <v>43641.99861</v>
      </c>
      <c r="B1316" s="4">
        <f>IFERROR(__xludf.DUMMYFUNCTION("""COMPUTED_VALUE"""),11755.5)</f>
        <v>11755.5</v>
      </c>
    </row>
    <row r="1317">
      <c r="A1317" s="3">
        <f>IFERROR(__xludf.DUMMYFUNCTION("""COMPUTED_VALUE"""),43642.99861111111)</f>
        <v>43642.99861</v>
      </c>
      <c r="B1317" s="4">
        <f>IFERROR(__xludf.DUMMYFUNCTION("""COMPUTED_VALUE"""),12927.4)</f>
        <v>12927.4</v>
      </c>
    </row>
    <row r="1318">
      <c r="A1318" s="3">
        <f>IFERROR(__xludf.DUMMYFUNCTION("""COMPUTED_VALUE"""),43643.99861111111)</f>
        <v>43643.99861</v>
      </c>
      <c r="B1318" s="4">
        <f>IFERROR(__xludf.DUMMYFUNCTION("""COMPUTED_VALUE"""),11159.2)</f>
        <v>11159.2</v>
      </c>
    </row>
    <row r="1319">
      <c r="A1319" s="3">
        <f>IFERROR(__xludf.DUMMYFUNCTION("""COMPUTED_VALUE"""),43644.99861111111)</f>
        <v>43644.99861</v>
      </c>
      <c r="B1319" s="4">
        <f>IFERROR(__xludf.DUMMYFUNCTION("""COMPUTED_VALUE"""),12360.4)</f>
        <v>12360.4</v>
      </c>
    </row>
    <row r="1320">
      <c r="A1320" s="3">
        <f>IFERROR(__xludf.DUMMYFUNCTION("""COMPUTED_VALUE"""),43645.99861111111)</f>
        <v>43645.99861</v>
      </c>
      <c r="B1320" s="4">
        <f>IFERROR(__xludf.DUMMYFUNCTION("""COMPUTED_VALUE"""),11865.2)</f>
        <v>11865.2</v>
      </c>
    </row>
    <row r="1321">
      <c r="A1321" s="3">
        <f>IFERROR(__xludf.DUMMYFUNCTION("""COMPUTED_VALUE"""),43646.99861111111)</f>
        <v>43646.99861</v>
      </c>
      <c r="B1321" s="4">
        <f>IFERROR(__xludf.DUMMYFUNCTION("""COMPUTED_VALUE"""),10760.1)</f>
        <v>10760.1</v>
      </c>
    </row>
    <row r="1322">
      <c r="A1322" s="3">
        <f>IFERROR(__xludf.DUMMYFUNCTION("""COMPUTED_VALUE"""),43647.99861111111)</f>
        <v>43647.99861</v>
      </c>
      <c r="B1322" s="4">
        <f>IFERROR(__xludf.DUMMYFUNCTION("""COMPUTED_VALUE"""),10577.6)</f>
        <v>10577.6</v>
      </c>
    </row>
    <row r="1323">
      <c r="A1323" s="3">
        <f>IFERROR(__xludf.DUMMYFUNCTION("""COMPUTED_VALUE"""),43648.99861111111)</f>
        <v>43648.99861</v>
      </c>
      <c r="B1323" s="4">
        <f>IFERROR(__xludf.DUMMYFUNCTION("""COMPUTED_VALUE"""),10829.1)</f>
        <v>10829.1</v>
      </c>
    </row>
    <row r="1324">
      <c r="A1324" s="3">
        <f>IFERROR(__xludf.DUMMYFUNCTION("""COMPUTED_VALUE"""),43649.99861111111)</f>
        <v>43649.99861</v>
      </c>
      <c r="B1324" s="4">
        <f>IFERROR(__xludf.DUMMYFUNCTION("""COMPUTED_VALUE"""),11976.0)</f>
        <v>11976</v>
      </c>
    </row>
    <row r="1325">
      <c r="A1325" s="3">
        <f>IFERROR(__xludf.DUMMYFUNCTION("""COMPUTED_VALUE"""),43650.99861111111)</f>
        <v>43650.99861</v>
      </c>
      <c r="B1325" s="4">
        <f>IFERROR(__xludf.DUMMYFUNCTION("""COMPUTED_VALUE"""),11137.8)</f>
        <v>11137.8</v>
      </c>
    </row>
    <row r="1326">
      <c r="A1326" s="3">
        <f>IFERROR(__xludf.DUMMYFUNCTION("""COMPUTED_VALUE"""),43651.99861111111)</f>
        <v>43651.99861</v>
      </c>
      <c r="B1326" s="4">
        <f>IFERROR(__xludf.DUMMYFUNCTION("""COMPUTED_VALUE"""),11004.5)</f>
        <v>11004.5</v>
      </c>
    </row>
    <row r="1327">
      <c r="A1327" s="3">
        <f>IFERROR(__xludf.DUMMYFUNCTION("""COMPUTED_VALUE"""),43652.99861111111)</f>
        <v>43652.99861</v>
      </c>
      <c r="B1327" s="4">
        <f>IFERROR(__xludf.DUMMYFUNCTION("""COMPUTED_VALUE"""),11237.7)</f>
        <v>11237.7</v>
      </c>
    </row>
    <row r="1328">
      <c r="A1328" s="3">
        <f>IFERROR(__xludf.DUMMYFUNCTION("""COMPUTED_VALUE"""),43653.99861111111)</f>
        <v>43653.99861</v>
      </c>
      <c r="B1328" s="4">
        <f>IFERROR(__xludf.DUMMYFUNCTION("""COMPUTED_VALUE"""),11474.4)</f>
        <v>11474.4</v>
      </c>
    </row>
    <row r="1329">
      <c r="A1329" s="3">
        <f>IFERROR(__xludf.DUMMYFUNCTION("""COMPUTED_VALUE"""),43654.99861111111)</f>
        <v>43654.99861</v>
      </c>
      <c r="B1329" s="4">
        <f>IFERROR(__xludf.DUMMYFUNCTION("""COMPUTED_VALUE"""),12293.5)</f>
        <v>12293.5</v>
      </c>
    </row>
    <row r="1330">
      <c r="A1330" s="3">
        <f>IFERROR(__xludf.DUMMYFUNCTION("""COMPUTED_VALUE"""),43655.99861111111)</f>
        <v>43655.99861</v>
      </c>
      <c r="B1330" s="4">
        <f>IFERROR(__xludf.DUMMYFUNCTION("""COMPUTED_VALUE"""),12561.0)</f>
        <v>12561</v>
      </c>
    </row>
    <row r="1331">
      <c r="A1331" s="3">
        <f>IFERROR(__xludf.DUMMYFUNCTION("""COMPUTED_VALUE"""),43656.99861111111)</f>
        <v>43656.99861</v>
      </c>
      <c r="B1331" s="4">
        <f>IFERROR(__xludf.DUMMYFUNCTION("""COMPUTED_VALUE"""),12097.9)</f>
        <v>12097.9</v>
      </c>
    </row>
    <row r="1332">
      <c r="A1332" s="3">
        <f>IFERROR(__xludf.DUMMYFUNCTION("""COMPUTED_VALUE"""),43657.99861111111)</f>
        <v>43657.99861</v>
      </c>
      <c r="B1332" s="4">
        <f>IFERROR(__xludf.DUMMYFUNCTION("""COMPUTED_VALUE"""),11349.0)</f>
        <v>11349</v>
      </c>
    </row>
    <row r="1333">
      <c r="A1333" s="3">
        <f>IFERROR(__xludf.DUMMYFUNCTION("""COMPUTED_VALUE"""),43658.99861111111)</f>
        <v>43658.99861</v>
      </c>
      <c r="B1333" s="4">
        <f>IFERROR(__xludf.DUMMYFUNCTION("""COMPUTED_VALUE"""),11802.0)</f>
        <v>11802</v>
      </c>
    </row>
    <row r="1334">
      <c r="A1334" s="3">
        <f>IFERROR(__xludf.DUMMYFUNCTION("""COMPUTED_VALUE"""),43659.99861111111)</f>
        <v>43659.99861</v>
      </c>
      <c r="B1334" s="4">
        <f>IFERROR(__xludf.DUMMYFUNCTION("""COMPUTED_VALUE"""),11370.1)</f>
        <v>11370.1</v>
      </c>
    </row>
    <row r="1335">
      <c r="A1335" s="3">
        <f>IFERROR(__xludf.DUMMYFUNCTION("""COMPUTED_VALUE"""),43660.99861111111)</f>
        <v>43660.99861</v>
      </c>
      <c r="B1335" s="4">
        <f>IFERROR(__xludf.DUMMYFUNCTION("""COMPUTED_VALUE"""),10195.6)</f>
        <v>10195.6</v>
      </c>
    </row>
    <row r="1336">
      <c r="A1336" s="3">
        <f>IFERROR(__xludf.DUMMYFUNCTION("""COMPUTED_VALUE"""),43661.99861111111)</f>
        <v>43661.99861</v>
      </c>
      <c r="B1336" s="4">
        <f>IFERROR(__xludf.DUMMYFUNCTION("""COMPUTED_VALUE"""),10854.4)</f>
        <v>10854.4</v>
      </c>
    </row>
    <row r="1337">
      <c r="A1337" s="3">
        <f>IFERROR(__xludf.DUMMYFUNCTION("""COMPUTED_VALUE"""),43662.99861111111)</f>
        <v>43662.99861</v>
      </c>
      <c r="B1337" s="4">
        <f>IFERROR(__xludf.DUMMYFUNCTION("""COMPUTED_VALUE"""),9422.71)</f>
        <v>9422.71</v>
      </c>
    </row>
    <row r="1338">
      <c r="A1338" s="3">
        <f>IFERROR(__xludf.DUMMYFUNCTION("""COMPUTED_VALUE"""),43663.99861111111)</f>
        <v>43663.99861</v>
      </c>
      <c r="B1338" s="4">
        <f>IFERROR(__xludf.DUMMYFUNCTION("""COMPUTED_VALUE"""),9696.31)</f>
        <v>9696.31</v>
      </c>
    </row>
    <row r="1339">
      <c r="A1339" s="3">
        <f>IFERROR(__xludf.DUMMYFUNCTION("""COMPUTED_VALUE"""),43664.99861111111)</f>
        <v>43664.99861</v>
      </c>
      <c r="B1339" s="4">
        <f>IFERROR(__xludf.DUMMYFUNCTION("""COMPUTED_VALUE"""),10651.4)</f>
        <v>10651.4</v>
      </c>
    </row>
    <row r="1340">
      <c r="A1340" s="3">
        <f>IFERROR(__xludf.DUMMYFUNCTION("""COMPUTED_VALUE"""),43665.99861111111)</f>
        <v>43665.99861</v>
      </c>
      <c r="B1340" s="4">
        <f>IFERROR(__xludf.DUMMYFUNCTION("""COMPUTED_VALUE"""),10518.5)</f>
        <v>10518.5</v>
      </c>
    </row>
    <row r="1341">
      <c r="A1341" s="3">
        <f>IFERROR(__xludf.DUMMYFUNCTION("""COMPUTED_VALUE"""),43666.99861111111)</f>
        <v>43666.99861</v>
      </c>
      <c r="B1341" s="4">
        <f>IFERROR(__xludf.DUMMYFUNCTION("""COMPUTED_VALUE"""),10761.0)</f>
        <v>10761</v>
      </c>
    </row>
    <row r="1342">
      <c r="A1342" s="3">
        <f>IFERROR(__xludf.DUMMYFUNCTION("""COMPUTED_VALUE"""),43667.99861111111)</f>
        <v>43667.99861</v>
      </c>
      <c r="B1342" s="4">
        <f>IFERROR(__xludf.DUMMYFUNCTION("""COMPUTED_VALUE"""),10590.7)</f>
        <v>10590.7</v>
      </c>
    </row>
    <row r="1343">
      <c r="A1343" s="3">
        <f>IFERROR(__xludf.DUMMYFUNCTION("""COMPUTED_VALUE"""),43668.99861111111)</f>
        <v>43668.99861</v>
      </c>
      <c r="B1343" s="4">
        <f>IFERROR(__xludf.DUMMYFUNCTION("""COMPUTED_VALUE"""),10323.3)</f>
        <v>10323.3</v>
      </c>
    </row>
    <row r="1344">
      <c r="A1344" s="3">
        <f>IFERROR(__xludf.DUMMYFUNCTION("""COMPUTED_VALUE"""),43669.99861111111)</f>
        <v>43669.99861</v>
      </c>
      <c r="B1344" s="4">
        <f>IFERROR(__xludf.DUMMYFUNCTION("""COMPUTED_VALUE"""),9840.12)</f>
        <v>9840.12</v>
      </c>
    </row>
    <row r="1345">
      <c r="A1345" s="3">
        <f>IFERROR(__xludf.DUMMYFUNCTION("""COMPUTED_VALUE"""),43670.99861111111)</f>
        <v>43670.99861</v>
      </c>
      <c r="B1345" s="4">
        <f>IFERROR(__xludf.DUMMYFUNCTION("""COMPUTED_VALUE"""),9767.87)</f>
        <v>9767.87</v>
      </c>
    </row>
    <row r="1346">
      <c r="A1346" s="3">
        <f>IFERROR(__xludf.DUMMYFUNCTION("""COMPUTED_VALUE"""),43671.99861111111)</f>
        <v>43671.99861</v>
      </c>
      <c r="B1346" s="4">
        <f>IFERROR(__xludf.DUMMYFUNCTION("""COMPUTED_VALUE"""),9883.34)</f>
        <v>9883.34</v>
      </c>
    </row>
    <row r="1347">
      <c r="A1347" s="3">
        <f>IFERROR(__xludf.DUMMYFUNCTION("""COMPUTED_VALUE"""),43672.99861111111)</f>
        <v>43672.99861</v>
      </c>
      <c r="B1347" s="4">
        <f>IFERROR(__xludf.DUMMYFUNCTION("""COMPUTED_VALUE"""),9843.0)</f>
        <v>9843</v>
      </c>
    </row>
    <row r="1348">
      <c r="A1348" s="3">
        <f>IFERROR(__xludf.DUMMYFUNCTION("""COMPUTED_VALUE"""),43673.99861111111)</f>
        <v>43673.99861</v>
      </c>
      <c r="B1348" s="4">
        <f>IFERROR(__xludf.DUMMYFUNCTION("""COMPUTED_VALUE"""),9479.98)</f>
        <v>9479.98</v>
      </c>
    </row>
    <row r="1349">
      <c r="A1349" s="3">
        <f>IFERROR(__xludf.DUMMYFUNCTION("""COMPUTED_VALUE"""),43674.99861111111)</f>
        <v>43674.99861</v>
      </c>
      <c r="B1349" s="4">
        <f>IFERROR(__xludf.DUMMYFUNCTION("""COMPUTED_VALUE"""),9532.99)</f>
        <v>9532.99</v>
      </c>
    </row>
    <row r="1350">
      <c r="A1350" s="3">
        <f>IFERROR(__xludf.DUMMYFUNCTION("""COMPUTED_VALUE"""),43675.99861111111)</f>
        <v>43675.99861</v>
      </c>
      <c r="B1350" s="4">
        <f>IFERROR(__xludf.DUMMYFUNCTION("""COMPUTED_VALUE"""),9495.0)</f>
        <v>9495</v>
      </c>
    </row>
    <row r="1351">
      <c r="A1351" s="3">
        <f>IFERROR(__xludf.DUMMYFUNCTION("""COMPUTED_VALUE"""),43676.99861111111)</f>
        <v>43676.99861</v>
      </c>
      <c r="B1351" s="4">
        <f>IFERROR(__xludf.DUMMYFUNCTION("""COMPUTED_VALUE"""),9589.01)</f>
        <v>9589.01</v>
      </c>
    </row>
    <row r="1352">
      <c r="A1352" s="3">
        <f>IFERROR(__xludf.DUMMYFUNCTION("""COMPUTED_VALUE"""),43677.99861111111)</f>
        <v>43677.99861</v>
      </c>
      <c r="B1352" s="4">
        <f>IFERROR(__xludf.DUMMYFUNCTION("""COMPUTED_VALUE"""),10086.3)</f>
        <v>10086.3</v>
      </c>
    </row>
    <row r="1353">
      <c r="A1353" s="3">
        <f>IFERROR(__xludf.DUMMYFUNCTION("""COMPUTED_VALUE"""),43678.99861111111)</f>
        <v>43678.99861</v>
      </c>
      <c r="B1353" s="4">
        <f>IFERROR(__xludf.DUMMYFUNCTION("""COMPUTED_VALUE"""),10405.9)</f>
        <v>10405.9</v>
      </c>
    </row>
    <row r="1354">
      <c r="A1354" s="3">
        <f>IFERROR(__xludf.DUMMYFUNCTION("""COMPUTED_VALUE"""),43679.99861111111)</f>
        <v>43679.99861</v>
      </c>
      <c r="B1354" s="4">
        <f>IFERROR(__xludf.DUMMYFUNCTION("""COMPUTED_VALUE"""),10533.0)</f>
        <v>10533</v>
      </c>
    </row>
    <row r="1355">
      <c r="A1355" s="3">
        <f>IFERROR(__xludf.DUMMYFUNCTION("""COMPUTED_VALUE"""),43680.99861111111)</f>
        <v>43680.99861</v>
      </c>
      <c r="B1355" s="4">
        <f>IFERROR(__xludf.DUMMYFUNCTION("""COMPUTED_VALUE"""),10820.7)</f>
        <v>10820.7</v>
      </c>
    </row>
    <row r="1356">
      <c r="A1356" s="3">
        <f>IFERROR(__xludf.DUMMYFUNCTION("""COMPUTED_VALUE"""),43681.99861111111)</f>
        <v>43681.99861</v>
      </c>
      <c r="B1356" s="4">
        <f>IFERROR(__xludf.DUMMYFUNCTION("""COMPUTED_VALUE"""),10977.5)</f>
        <v>10977.5</v>
      </c>
    </row>
    <row r="1357">
      <c r="A1357" s="3">
        <f>IFERROR(__xludf.DUMMYFUNCTION("""COMPUTED_VALUE"""),43682.99861111111)</f>
        <v>43682.99861</v>
      </c>
      <c r="B1357" s="4">
        <f>IFERROR(__xludf.DUMMYFUNCTION("""COMPUTED_VALUE"""),11819.4)</f>
        <v>11819.4</v>
      </c>
    </row>
    <row r="1358">
      <c r="A1358" s="3">
        <f>IFERROR(__xludf.DUMMYFUNCTION("""COMPUTED_VALUE"""),43683.99861111111)</f>
        <v>43683.99861</v>
      </c>
      <c r="B1358" s="4">
        <f>IFERROR(__xludf.DUMMYFUNCTION("""COMPUTED_VALUE"""),11465.4)</f>
        <v>11465.4</v>
      </c>
    </row>
    <row r="1359">
      <c r="A1359" s="3">
        <f>IFERROR(__xludf.DUMMYFUNCTION("""COMPUTED_VALUE"""),43684.99861111111)</f>
        <v>43684.99861</v>
      </c>
      <c r="B1359" s="4">
        <f>IFERROR(__xludf.DUMMYFUNCTION("""COMPUTED_VALUE"""),11983.7)</f>
        <v>11983.7</v>
      </c>
    </row>
    <row r="1360">
      <c r="A1360" s="3">
        <f>IFERROR(__xludf.DUMMYFUNCTION("""COMPUTED_VALUE"""),43685.99861111111)</f>
        <v>43685.99861</v>
      </c>
      <c r="B1360" s="4">
        <f>IFERROR(__xludf.DUMMYFUNCTION("""COMPUTED_VALUE"""),11982.4)</f>
        <v>11982.4</v>
      </c>
    </row>
    <row r="1361">
      <c r="A1361" s="3">
        <f>IFERROR(__xludf.DUMMYFUNCTION("""COMPUTED_VALUE"""),43686.99861111111)</f>
        <v>43686.99861</v>
      </c>
      <c r="B1361" s="4">
        <f>IFERROR(__xludf.DUMMYFUNCTION("""COMPUTED_VALUE"""),11856.1)</f>
        <v>11856.1</v>
      </c>
    </row>
    <row r="1362">
      <c r="A1362" s="3">
        <f>IFERROR(__xludf.DUMMYFUNCTION("""COMPUTED_VALUE"""),43687.99861111111)</f>
        <v>43687.99861</v>
      </c>
      <c r="B1362" s="4">
        <f>IFERROR(__xludf.DUMMYFUNCTION("""COMPUTED_VALUE"""),11280.9)</f>
        <v>11280.9</v>
      </c>
    </row>
    <row r="1363">
      <c r="A1363" s="3">
        <f>IFERROR(__xludf.DUMMYFUNCTION("""COMPUTED_VALUE"""),43688.99861111111)</f>
        <v>43688.99861</v>
      </c>
      <c r="B1363" s="4">
        <f>IFERROR(__xludf.DUMMYFUNCTION("""COMPUTED_VALUE"""),11540.7)</f>
        <v>11540.7</v>
      </c>
    </row>
    <row r="1364">
      <c r="A1364" s="3">
        <f>IFERROR(__xludf.DUMMYFUNCTION("""COMPUTED_VALUE"""),43689.99861111111)</f>
        <v>43689.99861</v>
      </c>
      <c r="B1364" s="4">
        <f>IFERROR(__xludf.DUMMYFUNCTION("""COMPUTED_VALUE"""),11389.3)</f>
        <v>11389.3</v>
      </c>
    </row>
    <row r="1365">
      <c r="A1365" s="3">
        <f>IFERROR(__xludf.DUMMYFUNCTION("""COMPUTED_VALUE"""),43690.99861111111)</f>
        <v>43690.99861</v>
      </c>
      <c r="B1365" s="4">
        <f>IFERROR(__xludf.DUMMYFUNCTION("""COMPUTED_VALUE"""),10868.5)</f>
        <v>10868.5</v>
      </c>
    </row>
    <row r="1366">
      <c r="A1366" s="3">
        <f>IFERROR(__xludf.DUMMYFUNCTION("""COMPUTED_VALUE"""),43691.99861111111)</f>
        <v>43691.99861</v>
      </c>
      <c r="B1366" s="4">
        <f>IFERROR(__xludf.DUMMYFUNCTION("""COMPUTED_VALUE"""),9971.71)</f>
        <v>9971.71</v>
      </c>
    </row>
    <row r="1367">
      <c r="A1367" s="3">
        <f>IFERROR(__xludf.DUMMYFUNCTION("""COMPUTED_VALUE"""),43692.99861111111)</f>
        <v>43692.99861</v>
      </c>
      <c r="B1367" s="4">
        <f>IFERROR(__xludf.DUMMYFUNCTION("""COMPUTED_VALUE"""),10300.0)</f>
        <v>10300</v>
      </c>
    </row>
    <row r="1368">
      <c r="A1368" s="3">
        <f>IFERROR(__xludf.DUMMYFUNCTION("""COMPUTED_VALUE"""),43693.99861111111)</f>
        <v>43693.99861</v>
      </c>
      <c r="B1368" s="4">
        <f>IFERROR(__xludf.DUMMYFUNCTION("""COMPUTED_VALUE"""),10352.7)</f>
        <v>10352.7</v>
      </c>
    </row>
    <row r="1369">
      <c r="A1369" s="3">
        <f>IFERROR(__xludf.DUMMYFUNCTION("""COMPUTED_VALUE"""),43694.99861111111)</f>
        <v>43694.99861</v>
      </c>
      <c r="B1369" s="4">
        <f>IFERROR(__xludf.DUMMYFUNCTION("""COMPUTED_VALUE"""),10215.2)</f>
        <v>10215.2</v>
      </c>
    </row>
    <row r="1370">
      <c r="A1370" s="3">
        <f>IFERROR(__xludf.DUMMYFUNCTION("""COMPUTED_VALUE"""),43695.99861111111)</f>
        <v>43695.99861</v>
      </c>
      <c r="B1370" s="4">
        <f>IFERROR(__xludf.DUMMYFUNCTION("""COMPUTED_VALUE"""),10315.4)</f>
        <v>10315.4</v>
      </c>
    </row>
    <row r="1371">
      <c r="A1371" s="3">
        <f>IFERROR(__xludf.DUMMYFUNCTION("""COMPUTED_VALUE"""),43696.99861111111)</f>
        <v>43696.99861</v>
      </c>
      <c r="B1371" s="4">
        <f>IFERROR(__xludf.DUMMYFUNCTION("""COMPUTED_VALUE"""),10920.0)</f>
        <v>10920</v>
      </c>
    </row>
    <row r="1372">
      <c r="A1372" s="3">
        <f>IFERROR(__xludf.DUMMYFUNCTION("""COMPUTED_VALUE"""),43697.99861111111)</f>
        <v>43697.99861</v>
      </c>
      <c r="B1372" s="4">
        <f>IFERROR(__xludf.DUMMYFUNCTION("""COMPUTED_VALUE"""),10769.0)</f>
        <v>10769</v>
      </c>
    </row>
    <row r="1373">
      <c r="A1373" s="3">
        <f>IFERROR(__xludf.DUMMYFUNCTION("""COMPUTED_VALUE"""),43698.99861111111)</f>
        <v>43698.99861</v>
      </c>
      <c r="B1373" s="4">
        <f>IFERROR(__xludf.DUMMYFUNCTION("""COMPUTED_VALUE"""),10130.0)</f>
        <v>10130</v>
      </c>
    </row>
    <row r="1374">
      <c r="A1374" s="3">
        <f>IFERROR(__xludf.DUMMYFUNCTION("""COMPUTED_VALUE"""),43699.99861111111)</f>
        <v>43699.99861</v>
      </c>
      <c r="B1374" s="4">
        <f>IFERROR(__xludf.DUMMYFUNCTION("""COMPUTED_VALUE"""),10107.1)</f>
        <v>10107.1</v>
      </c>
    </row>
    <row r="1375">
      <c r="A1375" s="3">
        <f>IFERROR(__xludf.DUMMYFUNCTION("""COMPUTED_VALUE"""),43700.99861111111)</f>
        <v>43700.99861</v>
      </c>
      <c r="B1375" s="4">
        <f>IFERROR(__xludf.DUMMYFUNCTION("""COMPUTED_VALUE"""),10410.8)</f>
        <v>10410.8</v>
      </c>
    </row>
    <row r="1376">
      <c r="A1376" s="3">
        <f>IFERROR(__xludf.DUMMYFUNCTION("""COMPUTED_VALUE"""),43701.99861111111)</f>
        <v>43701.99861</v>
      </c>
      <c r="B1376" s="4">
        <f>IFERROR(__xludf.DUMMYFUNCTION("""COMPUTED_VALUE"""),10147.9)</f>
        <v>10147.9</v>
      </c>
    </row>
    <row r="1377">
      <c r="A1377" s="3">
        <f>IFERROR(__xludf.DUMMYFUNCTION("""COMPUTED_VALUE"""),43702.99861111111)</f>
        <v>43702.99861</v>
      </c>
      <c r="B1377" s="4">
        <f>IFERROR(__xludf.DUMMYFUNCTION("""COMPUTED_VALUE"""),10140.9)</f>
        <v>10140.9</v>
      </c>
    </row>
    <row r="1378">
      <c r="A1378" s="3">
        <f>IFERROR(__xludf.DUMMYFUNCTION("""COMPUTED_VALUE"""),43703.99861111111)</f>
        <v>43703.99861</v>
      </c>
      <c r="B1378" s="4">
        <f>IFERROR(__xludf.DUMMYFUNCTION("""COMPUTED_VALUE"""),10361.6)</f>
        <v>10361.6</v>
      </c>
    </row>
    <row r="1379">
      <c r="A1379" s="3">
        <f>IFERROR(__xludf.DUMMYFUNCTION("""COMPUTED_VALUE"""),43704.99861111111)</f>
        <v>43704.99861</v>
      </c>
      <c r="B1379" s="4">
        <f>IFERROR(__xludf.DUMMYFUNCTION("""COMPUTED_VALUE"""),10171.8)</f>
        <v>10171.8</v>
      </c>
    </row>
    <row r="1380">
      <c r="A1380" s="3">
        <f>IFERROR(__xludf.DUMMYFUNCTION("""COMPUTED_VALUE"""),43705.99861111111)</f>
        <v>43705.99861</v>
      </c>
      <c r="B1380" s="4">
        <f>IFERROR(__xludf.DUMMYFUNCTION("""COMPUTED_VALUE"""),9714.31)</f>
        <v>9714.31</v>
      </c>
    </row>
    <row r="1381">
      <c r="A1381" s="3">
        <f>IFERROR(__xludf.DUMMYFUNCTION("""COMPUTED_VALUE"""),43706.99861111111)</f>
        <v>43706.99861</v>
      </c>
      <c r="B1381" s="4">
        <f>IFERROR(__xludf.DUMMYFUNCTION("""COMPUTED_VALUE"""),9495.0)</f>
        <v>9495</v>
      </c>
    </row>
    <row r="1382">
      <c r="A1382" s="3">
        <f>IFERROR(__xludf.DUMMYFUNCTION("""COMPUTED_VALUE"""),43707.99861111111)</f>
        <v>43707.99861</v>
      </c>
      <c r="B1382" s="4">
        <f>IFERROR(__xludf.DUMMYFUNCTION("""COMPUTED_VALUE"""),9582.42)</f>
        <v>9582.42</v>
      </c>
    </row>
    <row r="1383">
      <c r="A1383" s="3">
        <f>IFERROR(__xludf.DUMMYFUNCTION("""COMPUTED_VALUE"""),43708.99861111111)</f>
        <v>43708.99861</v>
      </c>
      <c r="B1383" s="4">
        <f>IFERROR(__xludf.DUMMYFUNCTION("""COMPUTED_VALUE"""),9600.86)</f>
        <v>9600.86</v>
      </c>
    </row>
    <row r="1384">
      <c r="A1384" s="3">
        <f>IFERROR(__xludf.DUMMYFUNCTION("""COMPUTED_VALUE"""),43709.99861111111)</f>
        <v>43709.99861</v>
      </c>
      <c r="B1384" s="4">
        <f>IFERROR(__xludf.DUMMYFUNCTION("""COMPUTED_VALUE"""),9766.52)</f>
        <v>9766.52</v>
      </c>
    </row>
    <row r="1385">
      <c r="A1385" s="3">
        <f>IFERROR(__xludf.DUMMYFUNCTION("""COMPUTED_VALUE"""),43710.99861111111)</f>
        <v>43710.99861</v>
      </c>
      <c r="B1385" s="4">
        <f>IFERROR(__xludf.DUMMYFUNCTION("""COMPUTED_VALUE"""),10381.2)</f>
        <v>10381.2</v>
      </c>
    </row>
    <row r="1386">
      <c r="A1386" s="3">
        <f>IFERROR(__xludf.DUMMYFUNCTION("""COMPUTED_VALUE"""),43711.99861111111)</f>
        <v>43711.99861</v>
      </c>
      <c r="B1386" s="4">
        <f>IFERROR(__xludf.DUMMYFUNCTION("""COMPUTED_VALUE"""),10628.4)</f>
        <v>10628.4</v>
      </c>
    </row>
    <row r="1387">
      <c r="A1387" s="3">
        <f>IFERROR(__xludf.DUMMYFUNCTION("""COMPUTED_VALUE"""),43712.99861111111)</f>
        <v>43712.99861</v>
      </c>
      <c r="B1387" s="4">
        <f>IFERROR(__xludf.DUMMYFUNCTION("""COMPUTED_VALUE"""),10582.2)</f>
        <v>10582.2</v>
      </c>
    </row>
    <row r="1388">
      <c r="A1388" s="3">
        <f>IFERROR(__xludf.DUMMYFUNCTION("""COMPUTED_VALUE"""),43713.99861111111)</f>
        <v>43713.99861</v>
      </c>
      <c r="B1388" s="4">
        <f>IFERROR(__xludf.DUMMYFUNCTION("""COMPUTED_VALUE"""),10574.7)</f>
        <v>10574.7</v>
      </c>
    </row>
    <row r="1389">
      <c r="A1389" s="3">
        <f>IFERROR(__xludf.DUMMYFUNCTION("""COMPUTED_VALUE"""),43714.99861111111)</f>
        <v>43714.99861</v>
      </c>
      <c r="B1389" s="4">
        <f>IFERROR(__xludf.DUMMYFUNCTION("""COMPUTED_VALUE"""),10306.9)</f>
        <v>10306.9</v>
      </c>
    </row>
    <row r="1390">
      <c r="A1390" s="3">
        <f>IFERROR(__xludf.DUMMYFUNCTION("""COMPUTED_VALUE"""),43715.99861111111)</f>
        <v>43715.99861</v>
      </c>
      <c r="B1390" s="4">
        <f>IFERROR(__xludf.DUMMYFUNCTION("""COMPUTED_VALUE"""),10484.3)</f>
        <v>10484.3</v>
      </c>
    </row>
    <row r="1391">
      <c r="A1391" s="3">
        <f>IFERROR(__xludf.DUMMYFUNCTION("""COMPUTED_VALUE"""),43716.99861111111)</f>
        <v>43716.99861</v>
      </c>
      <c r="B1391" s="4">
        <f>IFERROR(__xludf.DUMMYFUNCTION("""COMPUTED_VALUE"""),10398.9)</f>
        <v>10398.9</v>
      </c>
    </row>
    <row r="1392">
      <c r="A1392" s="3">
        <f>IFERROR(__xludf.DUMMYFUNCTION("""COMPUTED_VALUE"""),43717.99861111111)</f>
        <v>43717.99861</v>
      </c>
      <c r="B1392" s="4">
        <f>IFERROR(__xludf.DUMMYFUNCTION("""COMPUTED_VALUE"""),10310.0)</f>
        <v>10310</v>
      </c>
    </row>
    <row r="1393">
      <c r="A1393" s="3">
        <f>IFERROR(__xludf.DUMMYFUNCTION("""COMPUTED_VALUE"""),43718.99861111111)</f>
        <v>43718.99861</v>
      </c>
      <c r="B1393" s="4">
        <f>IFERROR(__xludf.DUMMYFUNCTION("""COMPUTED_VALUE"""),10084.1)</f>
        <v>10084.1</v>
      </c>
    </row>
    <row r="1394">
      <c r="A1394" s="3">
        <f>IFERROR(__xludf.DUMMYFUNCTION("""COMPUTED_VALUE"""),43719.99861111111)</f>
        <v>43719.99861</v>
      </c>
      <c r="B1394" s="4">
        <f>IFERROR(__xludf.DUMMYFUNCTION("""COMPUTED_VALUE"""),10160.2)</f>
        <v>10160.2</v>
      </c>
    </row>
    <row r="1395">
      <c r="A1395" s="3">
        <f>IFERROR(__xludf.DUMMYFUNCTION("""COMPUTED_VALUE"""),43720.99861111111)</f>
        <v>43720.99861</v>
      </c>
      <c r="B1395" s="4">
        <f>IFERROR(__xludf.DUMMYFUNCTION("""COMPUTED_VALUE"""),10423.7)</f>
        <v>10423.7</v>
      </c>
    </row>
    <row r="1396">
      <c r="A1396" s="3">
        <f>IFERROR(__xludf.DUMMYFUNCTION("""COMPUTED_VALUE"""),43721.99861111111)</f>
        <v>43721.99861</v>
      </c>
      <c r="B1396" s="4">
        <f>IFERROR(__xludf.DUMMYFUNCTION("""COMPUTED_VALUE"""),10367.4)</f>
        <v>10367.4</v>
      </c>
    </row>
    <row r="1397">
      <c r="A1397" s="3">
        <f>IFERROR(__xludf.DUMMYFUNCTION("""COMPUTED_VALUE"""),43722.99861111111)</f>
        <v>43722.99861</v>
      </c>
      <c r="B1397" s="4">
        <f>IFERROR(__xludf.DUMMYFUNCTION("""COMPUTED_VALUE"""),10360.2)</f>
        <v>10360.2</v>
      </c>
    </row>
    <row r="1398">
      <c r="A1398" s="3">
        <f>IFERROR(__xludf.DUMMYFUNCTION("""COMPUTED_VALUE"""),43723.99861111111)</f>
        <v>43723.99861</v>
      </c>
      <c r="B1398" s="4">
        <f>IFERROR(__xludf.DUMMYFUNCTION("""COMPUTED_VALUE"""),10304.4)</f>
        <v>10304.4</v>
      </c>
    </row>
    <row r="1399">
      <c r="A1399" s="3">
        <f>IFERROR(__xludf.DUMMYFUNCTION("""COMPUTED_VALUE"""),43724.99861111111)</f>
        <v>43724.99861</v>
      </c>
      <c r="B1399" s="4">
        <f>IFERROR(__xludf.DUMMYFUNCTION("""COMPUTED_VALUE"""),10262.5)</f>
        <v>10262.5</v>
      </c>
    </row>
    <row r="1400">
      <c r="A1400" s="3">
        <f>IFERROR(__xludf.DUMMYFUNCTION("""COMPUTED_VALUE"""),43725.99861111111)</f>
        <v>43725.99861</v>
      </c>
      <c r="B1400" s="4">
        <f>IFERROR(__xludf.DUMMYFUNCTION("""COMPUTED_VALUE"""),10185.3)</f>
        <v>10185.3</v>
      </c>
    </row>
    <row r="1401">
      <c r="A1401" s="3">
        <f>IFERROR(__xludf.DUMMYFUNCTION("""COMPUTED_VALUE"""),43726.99861111111)</f>
        <v>43726.99861</v>
      </c>
      <c r="B1401" s="4">
        <f>IFERROR(__xludf.DUMMYFUNCTION("""COMPUTED_VALUE"""),10155.2)</f>
        <v>10155.2</v>
      </c>
    </row>
    <row r="1402">
      <c r="A1402" s="3">
        <f>IFERROR(__xludf.DUMMYFUNCTION("""COMPUTED_VALUE"""),43727.99861111111)</f>
        <v>43727.99861</v>
      </c>
      <c r="B1402" s="4">
        <f>IFERROR(__xludf.DUMMYFUNCTION("""COMPUTED_VALUE"""),10287.7)</f>
        <v>10287.7</v>
      </c>
    </row>
    <row r="1403">
      <c r="A1403" s="3">
        <f>IFERROR(__xludf.DUMMYFUNCTION("""COMPUTED_VALUE"""),43728.99861111111)</f>
        <v>43728.99861</v>
      </c>
      <c r="B1403" s="4">
        <f>IFERROR(__xludf.DUMMYFUNCTION("""COMPUTED_VALUE"""),10168.8)</f>
        <v>10168.8</v>
      </c>
    </row>
    <row r="1404">
      <c r="A1404" s="3">
        <f>IFERROR(__xludf.DUMMYFUNCTION("""COMPUTED_VALUE"""),43729.99861111111)</f>
        <v>43729.99861</v>
      </c>
      <c r="B1404" s="4">
        <f>IFERROR(__xludf.DUMMYFUNCTION("""COMPUTED_VALUE"""),9975.12)</f>
        <v>9975.12</v>
      </c>
    </row>
    <row r="1405">
      <c r="A1405" s="3">
        <f>IFERROR(__xludf.DUMMYFUNCTION("""COMPUTED_VALUE"""),43730.99861111111)</f>
        <v>43730.99861</v>
      </c>
      <c r="B1405" s="4">
        <f>IFERROR(__xludf.DUMMYFUNCTION("""COMPUTED_VALUE"""),10026.8)</f>
        <v>10026.8</v>
      </c>
    </row>
    <row r="1406">
      <c r="A1406" s="3">
        <f>IFERROR(__xludf.DUMMYFUNCTION("""COMPUTED_VALUE"""),43731.99861111111)</f>
        <v>43731.99861</v>
      </c>
      <c r="B1406" s="4">
        <f>IFERROR(__xludf.DUMMYFUNCTION("""COMPUTED_VALUE"""),9693.75)</f>
        <v>9693.75</v>
      </c>
    </row>
    <row r="1407">
      <c r="A1407" s="3">
        <f>IFERROR(__xludf.DUMMYFUNCTION("""COMPUTED_VALUE"""),43732.99861111111)</f>
        <v>43732.99861</v>
      </c>
      <c r="B1407" s="4">
        <f>IFERROR(__xludf.DUMMYFUNCTION("""COMPUTED_VALUE"""),8530.01)</f>
        <v>8530.01</v>
      </c>
    </row>
    <row r="1408">
      <c r="A1408" s="3">
        <f>IFERROR(__xludf.DUMMYFUNCTION("""COMPUTED_VALUE"""),43733.99861111111)</f>
        <v>43733.99861</v>
      </c>
      <c r="B1408" s="4">
        <f>IFERROR(__xludf.DUMMYFUNCTION("""COMPUTED_VALUE"""),8438.35)</f>
        <v>8438.35</v>
      </c>
    </row>
    <row r="1409">
      <c r="A1409" s="3">
        <f>IFERROR(__xludf.DUMMYFUNCTION("""COMPUTED_VALUE"""),43734.99861111111)</f>
        <v>43734.99861</v>
      </c>
      <c r="B1409" s="4">
        <f>IFERROR(__xludf.DUMMYFUNCTION("""COMPUTED_VALUE"""),8068.2)</f>
        <v>8068.2</v>
      </c>
    </row>
    <row r="1410">
      <c r="A1410" s="3">
        <f>IFERROR(__xludf.DUMMYFUNCTION("""COMPUTED_VALUE"""),43735.99861111111)</f>
        <v>43735.99861</v>
      </c>
      <c r="B1410" s="4">
        <f>IFERROR(__xludf.DUMMYFUNCTION("""COMPUTED_VALUE"""),8193.99)</f>
        <v>8193.99</v>
      </c>
    </row>
    <row r="1411">
      <c r="A1411" s="3">
        <f>IFERROR(__xludf.DUMMYFUNCTION("""COMPUTED_VALUE"""),43736.99861111111)</f>
        <v>43736.99861</v>
      </c>
      <c r="B1411" s="4">
        <f>IFERROR(__xludf.DUMMYFUNCTION("""COMPUTED_VALUE"""),8217.46)</f>
        <v>8217.46</v>
      </c>
    </row>
    <row r="1412">
      <c r="A1412" s="3">
        <f>IFERROR(__xludf.DUMMYFUNCTION("""COMPUTED_VALUE"""),43737.99861111111)</f>
        <v>43737.99861</v>
      </c>
      <c r="B1412" s="4">
        <f>IFERROR(__xludf.DUMMYFUNCTION("""COMPUTED_VALUE"""),8052.4)</f>
        <v>8052.4</v>
      </c>
    </row>
    <row r="1413">
      <c r="A1413" s="3">
        <f>IFERROR(__xludf.DUMMYFUNCTION("""COMPUTED_VALUE"""),43738.99861111111)</f>
        <v>43738.99861</v>
      </c>
      <c r="B1413" s="4">
        <f>IFERROR(__xludf.DUMMYFUNCTION("""COMPUTED_VALUE"""),8304.95)</f>
        <v>8304.95</v>
      </c>
    </row>
    <row r="1414">
      <c r="A1414" s="3">
        <f>IFERROR(__xludf.DUMMYFUNCTION("""COMPUTED_VALUE"""),43739.99861111111)</f>
        <v>43739.99861</v>
      </c>
      <c r="B1414" s="4">
        <f>IFERROR(__xludf.DUMMYFUNCTION("""COMPUTED_VALUE"""),8322.73)</f>
        <v>8322.73</v>
      </c>
    </row>
    <row r="1415">
      <c r="A1415" s="3">
        <f>IFERROR(__xludf.DUMMYFUNCTION("""COMPUTED_VALUE"""),43740.99861111111)</f>
        <v>43740.99861</v>
      </c>
      <c r="B1415" s="4">
        <f>IFERROR(__xludf.DUMMYFUNCTION("""COMPUTED_VALUE"""),8381.71)</f>
        <v>8381.71</v>
      </c>
    </row>
    <row r="1416">
      <c r="A1416" s="3">
        <f>IFERROR(__xludf.DUMMYFUNCTION("""COMPUTED_VALUE"""),43741.99861111111)</f>
        <v>43741.99861</v>
      </c>
      <c r="B1416" s="4">
        <f>IFERROR(__xludf.DUMMYFUNCTION("""COMPUTED_VALUE"""),8240.41)</f>
        <v>8240.41</v>
      </c>
    </row>
    <row r="1417">
      <c r="A1417" s="3">
        <f>IFERROR(__xludf.DUMMYFUNCTION("""COMPUTED_VALUE"""),43742.99861111111)</f>
        <v>43742.99861</v>
      </c>
      <c r="B1417" s="4">
        <f>IFERROR(__xludf.DUMMYFUNCTION("""COMPUTED_VALUE"""),8156.67)</f>
        <v>8156.67</v>
      </c>
    </row>
    <row r="1418">
      <c r="A1418" s="3">
        <f>IFERROR(__xludf.DUMMYFUNCTION("""COMPUTED_VALUE"""),43743.99861111111)</f>
        <v>43743.99861</v>
      </c>
      <c r="B1418" s="4">
        <f>IFERROR(__xludf.DUMMYFUNCTION("""COMPUTED_VALUE"""),8147.63)</f>
        <v>8147.63</v>
      </c>
    </row>
    <row r="1419">
      <c r="A1419" s="3">
        <f>IFERROR(__xludf.DUMMYFUNCTION("""COMPUTED_VALUE"""),43744.99861111111)</f>
        <v>43744.99861</v>
      </c>
      <c r="B1419" s="4">
        <f>IFERROR(__xludf.DUMMYFUNCTION("""COMPUTED_VALUE"""),7859.79)</f>
        <v>7859.79</v>
      </c>
    </row>
    <row r="1420">
      <c r="A1420" s="3">
        <f>IFERROR(__xludf.DUMMYFUNCTION("""COMPUTED_VALUE"""),43745.99861111111)</f>
        <v>43745.99861</v>
      </c>
      <c r="B1420" s="4">
        <f>IFERROR(__xludf.DUMMYFUNCTION("""COMPUTED_VALUE"""),8209.0)</f>
        <v>8209</v>
      </c>
    </row>
    <row r="1421">
      <c r="A1421" s="3">
        <f>IFERROR(__xludf.DUMMYFUNCTION("""COMPUTED_VALUE"""),43746.99861111111)</f>
        <v>43746.99861</v>
      </c>
      <c r="B1421" s="4">
        <f>IFERROR(__xludf.DUMMYFUNCTION("""COMPUTED_VALUE"""),8180.0)</f>
        <v>8180</v>
      </c>
    </row>
    <row r="1422">
      <c r="A1422" s="3">
        <f>IFERROR(__xludf.DUMMYFUNCTION("""COMPUTED_VALUE"""),43747.99861111111)</f>
        <v>43747.99861</v>
      </c>
      <c r="B1422" s="4">
        <f>IFERROR(__xludf.DUMMYFUNCTION("""COMPUTED_VALUE"""),8590.01)</f>
        <v>8590.01</v>
      </c>
    </row>
    <row r="1423">
      <c r="A1423" s="3">
        <f>IFERROR(__xludf.DUMMYFUNCTION("""COMPUTED_VALUE"""),43748.99861111111)</f>
        <v>43748.99861</v>
      </c>
      <c r="B1423" s="4">
        <f>IFERROR(__xludf.DUMMYFUNCTION("""COMPUTED_VALUE"""),8587.5)</f>
        <v>8587.5</v>
      </c>
    </row>
    <row r="1424">
      <c r="A1424" s="3">
        <f>IFERROR(__xludf.DUMMYFUNCTION("""COMPUTED_VALUE"""),43749.99861111111)</f>
        <v>43749.99861</v>
      </c>
      <c r="B1424" s="4">
        <f>IFERROR(__xludf.DUMMYFUNCTION("""COMPUTED_VALUE"""),8267.33)</f>
        <v>8267.33</v>
      </c>
    </row>
    <row r="1425">
      <c r="A1425" s="3">
        <f>IFERROR(__xludf.DUMMYFUNCTION("""COMPUTED_VALUE"""),43750.99861111111)</f>
        <v>43750.99861</v>
      </c>
      <c r="B1425" s="4">
        <f>IFERROR(__xludf.DUMMYFUNCTION("""COMPUTED_VALUE"""),8309.03)</f>
        <v>8309.03</v>
      </c>
    </row>
    <row r="1426">
      <c r="A1426" s="3">
        <f>IFERROR(__xludf.DUMMYFUNCTION("""COMPUTED_VALUE"""),43751.99861111111)</f>
        <v>43751.99861</v>
      </c>
      <c r="B1426" s="4">
        <f>IFERROR(__xludf.DUMMYFUNCTION("""COMPUTED_VALUE"""),8282.96)</f>
        <v>8282.96</v>
      </c>
    </row>
    <row r="1427">
      <c r="A1427" s="3">
        <f>IFERROR(__xludf.DUMMYFUNCTION("""COMPUTED_VALUE"""),43752.99861111111)</f>
        <v>43752.99861</v>
      </c>
      <c r="B1427" s="4">
        <f>IFERROR(__xludf.DUMMYFUNCTION("""COMPUTED_VALUE"""),8355.0)</f>
        <v>8355</v>
      </c>
    </row>
    <row r="1428">
      <c r="A1428" s="3">
        <f>IFERROR(__xludf.DUMMYFUNCTION("""COMPUTED_VALUE"""),43753.99861111111)</f>
        <v>43753.99861</v>
      </c>
      <c r="B1428" s="4">
        <f>IFERROR(__xludf.DUMMYFUNCTION("""COMPUTED_VALUE"""),8162.44)</f>
        <v>8162.44</v>
      </c>
    </row>
    <row r="1429">
      <c r="A1429" s="3">
        <f>IFERROR(__xludf.DUMMYFUNCTION("""COMPUTED_VALUE"""),43754.99861111111)</f>
        <v>43754.99861</v>
      </c>
      <c r="B1429" s="4">
        <f>IFERROR(__xludf.DUMMYFUNCTION("""COMPUTED_VALUE"""),7993.54)</f>
        <v>7993.54</v>
      </c>
    </row>
    <row r="1430">
      <c r="A1430" s="3">
        <f>IFERROR(__xludf.DUMMYFUNCTION("""COMPUTED_VALUE"""),43755.99861111111)</f>
        <v>43755.99861</v>
      </c>
      <c r="B1430" s="4">
        <f>IFERROR(__xludf.DUMMYFUNCTION("""COMPUTED_VALUE"""),8076.2)</f>
        <v>8076.2</v>
      </c>
    </row>
    <row r="1431">
      <c r="A1431" s="3">
        <f>IFERROR(__xludf.DUMMYFUNCTION("""COMPUTED_VALUE"""),43756.99861111111)</f>
        <v>43756.99861</v>
      </c>
      <c r="B1431" s="4">
        <f>IFERROR(__xludf.DUMMYFUNCTION("""COMPUTED_VALUE"""),7954.16)</f>
        <v>7954.16</v>
      </c>
    </row>
    <row r="1432">
      <c r="A1432" s="3">
        <f>IFERROR(__xludf.DUMMYFUNCTION("""COMPUTED_VALUE"""),43757.99861111111)</f>
        <v>43757.99861</v>
      </c>
      <c r="B1432" s="4">
        <f>IFERROR(__xludf.DUMMYFUNCTION("""COMPUTED_VALUE"""),7965.28)</f>
        <v>7965.28</v>
      </c>
    </row>
    <row r="1433">
      <c r="A1433" s="3">
        <f>IFERROR(__xludf.DUMMYFUNCTION("""COMPUTED_VALUE"""),43758.99861111111)</f>
        <v>43758.99861</v>
      </c>
      <c r="B1433" s="4">
        <f>IFERROR(__xludf.DUMMYFUNCTION("""COMPUTED_VALUE"""),8236.04)</f>
        <v>8236.04</v>
      </c>
    </row>
    <row r="1434">
      <c r="A1434" s="3">
        <f>IFERROR(__xludf.DUMMYFUNCTION("""COMPUTED_VALUE"""),43759.99861111111)</f>
        <v>43759.99861</v>
      </c>
      <c r="B1434" s="4">
        <f>IFERROR(__xludf.DUMMYFUNCTION("""COMPUTED_VALUE"""),8209.92)</f>
        <v>8209.92</v>
      </c>
    </row>
    <row r="1435">
      <c r="A1435" s="3">
        <f>IFERROR(__xludf.DUMMYFUNCTION("""COMPUTED_VALUE"""),43760.99861111111)</f>
        <v>43760.99861</v>
      </c>
      <c r="B1435" s="4">
        <f>IFERROR(__xludf.DUMMYFUNCTION("""COMPUTED_VALUE"""),8024.72)</f>
        <v>8024.72</v>
      </c>
    </row>
    <row r="1436">
      <c r="A1436" s="3">
        <f>IFERROR(__xludf.DUMMYFUNCTION("""COMPUTED_VALUE"""),43761.99861111111)</f>
        <v>43761.99861</v>
      </c>
      <c r="B1436" s="4">
        <f>IFERROR(__xludf.DUMMYFUNCTION("""COMPUTED_VALUE"""),7474.85)</f>
        <v>7474.85</v>
      </c>
    </row>
    <row r="1437">
      <c r="A1437" s="3">
        <f>IFERROR(__xludf.DUMMYFUNCTION("""COMPUTED_VALUE"""),43762.99861111111)</f>
        <v>43762.99861</v>
      </c>
      <c r="B1437" s="4">
        <f>IFERROR(__xludf.DUMMYFUNCTION("""COMPUTED_VALUE"""),7430.87)</f>
        <v>7430.87</v>
      </c>
    </row>
    <row r="1438">
      <c r="A1438" s="3">
        <f>IFERROR(__xludf.DUMMYFUNCTION("""COMPUTED_VALUE"""),43763.99861111111)</f>
        <v>43763.99861</v>
      </c>
      <c r="B1438" s="4">
        <f>IFERROR(__xludf.DUMMYFUNCTION("""COMPUTED_VALUE"""),8668.0)</f>
        <v>8668</v>
      </c>
    </row>
    <row r="1439">
      <c r="A1439" s="3">
        <f>IFERROR(__xludf.DUMMYFUNCTION("""COMPUTED_VALUE"""),43764.99861111111)</f>
        <v>43764.99861</v>
      </c>
      <c r="B1439" s="4">
        <f>IFERROR(__xludf.DUMMYFUNCTION("""COMPUTED_VALUE"""),9259.78)</f>
        <v>9259.78</v>
      </c>
    </row>
    <row r="1440">
      <c r="A1440" s="3">
        <f>IFERROR(__xludf.DUMMYFUNCTION("""COMPUTED_VALUE"""),43765.99861111111)</f>
        <v>43765.99861</v>
      </c>
      <c r="B1440" s="4">
        <f>IFERROR(__xludf.DUMMYFUNCTION("""COMPUTED_VALUE"""),9548.84)</f>
        <v>9548.84</v>
      </c>
    </row>
    <row r="1441">
      <c r="A1441" s="3">
        <f>IFERROR(__xludf.DUMMYFUNCTION("""COMPUTED_VALUE"""),43766.99861111111)</f>
        <v>43766.99861</v>
      </c>
      <c r="B1441" s="4">
        <f>IFERROR(__xludf.DUMMYFUNCTION("""COMPUTED_VALUE"""),9219.94)</f>
        <v>9219.94</v>
      </c>
    </row>
    <row r="1442">
      <c r="A1442" s="3">
        <f>IFERROR(__xludf.DUMMYFUNCTION("""COMPUTED_VALUE"""),43767.99861111111)</f>
        <v>43767.99861</v>
      </c>
      <c r="B1442" s="4">
        <f>IFERROR(__xludf.DUMMYFUNCTION("""COMPUTED_VALUE"""),9430.79)</f>
        <v>9430.79</v>
      </c>
    </row>
    <row r="1443">
      <c r="A1443" s="3">
        <f>IFERROR(__xludf.DUMMYFUNCTION("""COMPUTED_VALUE"""),43768.99861111111)</f>
        <v>43768.99861</v>
      </c>
      <c r="B1443" s="4">
        <f>IFERROR(__xludf.DUMMYFUNCTION("""COMPUTED_VALUE"""),9164.45)</f>
        <v>9164.45</v>
      </c>
    </row>
    <row r="1444">
      <c r="A1444" s="3">
        <f>IFERROR(__xludf.DUMMYFUNCTION("""COMPUTED_VALUE"""),43769.99861111111)</f>
        <v>43769.99861</v>
      </c>
      <c r="B1444" s="4">
        <f>IFERROR(__xludf.DUMMYFUNCTION("""COMPUTED_VALUE"""),9159.48)</f>
        <v>9159.48</v>
      </c>
    </row>
    <row r="1445">
      <c r="A1445" s="3">
        <f>IFERROR(__xludf.DUMMYFUNCTION("""COMPUTED_VALUE"""),43770.99861111111)</f>
        <v>43770.99861</v>
      </c>
      <c r="B1445" s="4">
        <f>IFERROR(__xludf.DUMMYFUNCTION("""COMPUTED_VALUE"""),9253.12)</f>
        <v>9253.12</v>
      </c>
    </row>
    <row r="1446">
      <c r="A1446" s="3">
        <f>IFERROR(__xludf.DUMMYFUNCTION("""COMPUTED_VALUE"""),43771.99861111111)</f>
        <v>43771.99861</v>
      </c>
      <c r="B1446" s="4">
        <f>IFERROR(__xludf.DUMMYFUNCTION("""COMPUTED_VALUE"""),9308.51)</f>
        <v>9308.51</v>
      </c>
    </row>
    <row r="1447">
      <c r="A1447" s="3">
        <f>IFERROR(__xludf.DUMMYFUNCTION("""COMPUTED_VALUE"""),43772.99861111111)</f>
        <v>43772.99861</v>
      </c>
      <c r="B1447" s="4">
        <f>IFERROR(__xludf.DUMMYFUNCTION("""COMPUTED_VALUE"""),9206.52)</f>
        <v>9206.52</v>
      </c>
    </row>
    <row r="1448">
      <c r="A1448" s="3">
        <f>IFERROR(__xludf.DUMMYFUNCTION("""COMPUTED_VALUE"""),43773.99861111111)</f>
        <v>43773.99861</v>
      </c>
      <c r="B1448" s="4">
        <f>IFERROR(__xludf.DUMMYFUNCTION("""COMPUTED_VALUE"""),9412.53)</f>
        <v>9412.53</v>
      </c>
    </row>
    <row r="1449">
      <c r="A1449" s="3">
        <f>IFERROR(__xludf.DUMMYFUNCTION("""COMPUTED_VALUE"""),43774.99861111111)</f>
        <v>43774.99861</v>
      </c>
      <c r="B1449" s="4">
        <f>IFERROR(__xludf.DUMMYFUNCTION("""COMPUTED_VALUE"""),9309.0)</f>
        <v>9309</v>
      </c>
    </row>
    <row r="1450">
      <c r="A1450" s="3">
        <f>IFERROR(__xludf.DUMMYFUNCTION("""COMPUTED_VALUE"""),43775.99861111111)</f>
        <v>43775.99861</v>
      </c>
      <c r="B1450" s="4">
        <f>IFERROR(__xludf.DUMMYFUNCTION("""COMPUTED_VALUE"""),9341.27)</f>
        <v>9341.27</v>
      </c>
    </row>
    <row r="1451">
      <c r="A1451" s="3">
        <f>IFERROR(__xludf.DUMMYFUNCTION("""COMPUTED_VALUE"""),43776.99861111111)</f>
        <v>43776.99861</v>
      </c>
      <c r="B1451" s="4">
        <f>IFERROR(__xludf.DUMMYFUNCTION("""COMPUTED_VALUE"""),9205.76)</f>
        <v>9205.76</v>
      </c>
    </row>
    <row r="1452">
      <c r="A1452" s="3">
        <f>IFERROR(__xludf.DUMMYFUNCTION("""COMPUTED_VALUE"""),43777.99861111111)</f>
        <v>43777.99861</v>
      </c>
      <c r="B1452" s="4">
        <f>IFERROR(__xludf.DUMMYFUNCTION("""COMPUTED_VALUE"""),8763.01)</f>
        <v>8763.01</v>
      </c>
    </row>
    <row r="1453">
      <c r="A1453" s="3">
        <f>IFERROR(__xludf.DUMMYFUNCTION("""COMPUTED_VALUE"""),43778.99861111111)</f>
        <v>43778.99861</v>
      </c>
      <c r="B1453" s="4">
        <f>IFERROR(__xludf.DUMMYFUNCTION("""COMPUTED_VALUE"""),8810.76)</f>
        <v>8810.76</v>
      </c>
    </row>
    <row r="1454">
      <c r="A1454" s="3">
        <f>IFERROR(__xludf.DUMMYFUNCTION("""COMPUTED_VALUE"""),43779.99861111111)</f>
        <v>43779.99861</v>
      </c>
      <c r="B1454" s="4">
        <f>IFERROR(__xludf.DUMMYFUNCTION("""COMPUTED_VALUE"""),9038.2)</f>
        <v>9038.2</v>
      </c>
    </row>
    <row r="1455">
      <c r="A1455" s="3">
        <f>IFERROR(__xludf.DUMMYFUNCTION("""COMPUTED_VALUE"""),43780.99861111111)</f>
        <v>43780.99861</v>
      </c>
      <c r="B1455" s="4">
        <f>IFERROR(__xludf.DUMMYFUNCTION("""COMPUTED_VALUE"""),8721.54)</f>
        <v>8721.54</v>
      </c>
    </row>
    <row r="1456">
      <c r="A1456" s="3">
        <f>IFERROR(__xludf.DUMMYFUNCTION("""COMPUTED_VALUE"""),43781.99861111111)</f>
        <v>43781.99861</v>
      </c>
      <c r="B1456" s="4">
        <f>IFERROR(__xludf.DUMMYFUNCTION("""COMPUTED_VALUE"""),8795.77)</f>
        <v>8795.77</v>
      </c>
    </row>
    <row r="1457">
      <c r="A1457" s="3">
        <f>IFERROR(__xludf.DUMMYFUNCTION("""COMPUTED_VALUE"""),43782.99861111111)</f>
        <v>43782.99861</v>
      </c>
      <c r="B1457" s="4">
        <f>IFERROR(__xludf.DUMMYFUNCTION("""COMPUTED_VALUE"""),8758.34)</f>
        <v>8758.34</v>
      </c>
    </row>
    <row r="1458">
      <c r="A1458" s="3">
        <f>IFERROR(__xludf.DUMMYFUNCTION("""COMPUTED_VALUE"""),43783.99861111111)</f>
        <v>43783.99861</v>
      </c>
      <c r="B1458" s="4">
        <f>IFERROR(__xludf.DUMMYFUNCTION("""COMPUTED_VALUE"""),8635.01)</f>
        <v>8635.01</v>
      </c>
    </row>
    <row r="1459">
      <c r="A1459" s="3">
        <f>IFERROR(__xludf.DUMMYFUNCTION("""COMPUTED_VALUE"""),43784.99861111111)</f>
        <v>43784.99861</v>
      </c>
      <c r="B1459" s="4">
        <f>IFERROR(__xludf.DUMMYFUNCTION("""COMPUTED_VALUE"""),8457.48)</f>
        <v>8457.48</v>
      </c>
    </row>
    <row r="1460">
      <c r="A1460" s="3">
        <f>IFERROR(__xludf.DUMMYFUNCTION("""COMPUTED_VALUE"""),43785.99861111111)</f>
        <v>43785.99861</v>
      </c>
      <c r="B1460" s="4">
        <f>IFERROR(__xludf.DUMMYFUNCTION("""COMPUTED_VALUE"""),8480.79)</f>
        <v>8480.79</v>
      </c>
    </row>
    <row r="1461">
      <c r="A1461" s="3">
        <f>IFERROR(__xludf.DUMMYFUNCTION("""COMPUTED_VALUE"""),43786.99861111111)</f>
        <v>43786.99861</v>
      </c>
      <c r="B1461" s="4">
        <f>IFERROR(__xludf.DUMMYFUNCTION("""COMPUTED_VALUE"""),8500.01)</f>
        <v>8500.01</v>
      </c>
    </row>
    <row r="1462">
      <c r="A1462" s="3">
        <f>IFERROR(__xludf.DUMMYFUNCTION("""COMPUTED_VALUE"""),43787.99861111111)</f>
        <v>43787.99861</v>
      </c>
      <c r="B1462" s="4">
        <f>IFERROR(__xludf.DUMMYFUNCTION("""COMPUTED_VALUE"""),8168.84)</f>
        <v>8168.84</v>
      </c>
    </row>
    <row r="1463">
      <c r="A1463" s="3">
        <f>IFERROR(__xludf.DUMMYFUNCTION("""COMPUTED_VALUE"""),43788.99861111111)</f>
        <v>43788.99861</v>
      </c>
      <c r="B1463" s="4">
        <f>IFERROR(__xludf.DUMMYFUNCTION("""COMPUTED_VALUE"""),8123.36)</f>
        <v>8123.36</v>
      </c>
    </row>
    <row r="1464">
      <c r="A1464" s="3">
        <f>IFERROR(__xludf.DUMMYFUNCTION("""COMPUTED_VALUE"""),43789.99861111111)</f>
        <v>43789.99861</v>
      </c>
      <c r="B1464" s="4">
        <f>IFERROR(__xludf.DUMMYFUNCTION("""COMPUTED_VALUE"""),8082.96)</f>
        <v>8082.96</v>
      </c>
    </row>
    <row r="1465">
      <c r="A1465" s="3">
        <f>IFERROR(__xludf.DUMMYFUNCTION("""COMPUTED_VALUE"""),43790.99861111111)</f>
        <v>43790.99861</v>
      </c>
      <c r="B1465" s="4">
        <f>IFERROR(__xludf.DUMMYFUNCTION("""COMPUTED_VALUE"""),7616.46)</f>
        <v>7616.46</v>
      </c>
    </row>
    <row r="1466">
      <c r="A1466" s="3">
        <f>IFERROR(__xludf.DUMMYFUNCTION("""COMPUTED_VALUE"""),43791.99861111111)</f>
        <v>43791.99861</v>
      </c>
      <c r="B1466" s="4">
        <f>IFERROR(__xludf.DUMMYFUNCTION("""COMPUTED_VALUE"""),7298.18)</f>
        <v>7298.18</v>
      </c>
    </row>
    <row r="1467">
      <c r="A1467" s="3">
        <f>IFERROR(__xludf.DUMMYFUNCTION("""COMPUTED_VALUE"""),43792.99861111111)</f>
        <v>43792.99861</v>
      </c>
      <c r="B1467" s="4">
        <f>IFERROR(__xludf.DUMMYFUNCTION("""COMPUTED_VALUE"""),7330.98)</f>
        <v>7330.98</v>
      </c>
    </row>
    <row r="1468">
      <c r="A1468" s="3">
        <f>IFERROR(__xludf.DUMMYFUNCTION("""COMPUTED_VALUE"""),43793.99861111111)</f>
        <v>43793.99861</v>
      </c>
      <c r="B1468" s="4">
        <f>IFERROR(__xludf.DUMMYFUNCTION("""COMPUTED_VALUE"""),6908.64)</f>
        <v>6908.64</v>
      </c>
    </row>
    <row r="1469">
      <c r="A1469" s="3">
        <f>IFERROR(__xludf.DUMMYFUNCTION("""COMPUTED_VALUE"""),43794.99861111111)</f>
        <v>43794.99861</v>
      </c>
      <c r="B1469" s="4">
        <f>IFERROR(__xludf.DUMMYFUNCTION("""COMPUTED_VALUE"""),7127.01)</f>
        <v>7127.01</v>
      </c>
    </row>
    <row r="1470">
      <c r="A1470" s="3">
        <f>IFERROR(__xludf.DUMMYFUNCTION("""COMPUTED_VALUE"""),43795.99861111111)</f>
        <v>43795.99861</v>
      </c>
      <c r="B1470" s="4">
        <f>IFERROR(__xludf.DUMMYFUNCTION("""COMPUTED_VALUE"""),7172.15)</f>
        <v>7172.15</v>
      </c>
    </row>
    <row r="1471">
      <c r="A1471" s="3">
        <f>IFERROR(__xludf.DUMMYFUNCTION("""COMPUTED_VALUE"""),43796.99861111111)</f>
        <v>43796.99861</v>
      </c>
      <c r="B1471" s="4">
        <f>IFERROR(__xludf.DUMMYFUNCTION("""COMPUTED_VALUE"""),7523.72)</f>
        <v>7523.72</v>
      </c>
    </row>
    <row r="1472">
      <c r="A1472" s="3">
        <f>IFERROR(__xludf.DUMMYFUNCTION("""COMPUTED_VALUE"""),43797.99861111111)</f>
        <v>43797.99861</v>
      </c>
      <c r="B1472" s="4">
        <f>IFERROR(__xludf.DUMMYFUNCTION("""COMPUTED_VALUE"""),7432.12)</f>
        <v>7432.12</v>
      </c>
    </row>
    <row r="1473">
      <c r="A1473" s="3">
        <f>IFERROR(__xludf.DUMMYFUNCTION("""COMPUTED_VALUE"""),43798.99861111111)</f>
        <v>43798.99861</v>
      </c>
      <c r="B1473" s="4">
        <f>IFERROR(__xludf.DUMMYFUNCTION("""COMPUTED_VALUE"""),7760.0)</f>
        <v>7760</v>
      </c>
    </row>
    <row r="1474">
      <c r="A1474" s="3">
        <f>IFERROR(__xludf.DUMMYFUNCTION("""COMPUTED_VALUE"""),43799.99861111111)</f>
        <v>43799.99861</v>
      </c>
      <c r="B1474" s="4">
        <f>IFERROR(__xludf.DUMMYFUNCTION("""COMPUTED_VALUE"""),7551.99)</f>
        <v>7551.99</v>
      </c>
    </row>
    <row r="1475">
      <c r="A1475" s="3">
        <f>IFERROR(__xludf.DUMMYFUNCTION("""COMPUTED_VALUE"""),43800.99861111111)</f>
        <v>43800.99861</v>
      </c>
      <c r="B1475" s="4">
        <f>IFERROR(__xludf.DUMMYFUNCTION("""COMPUTED_VALUE"""),7404.27)</f>
        <v>7404.27</v>
      </c>
    </row>
    <row r="1476">
      <c r="A1476" s="3">
        <f>IFERROR(__xludf.DUMMYFUNCTION("""COMPUTED_VALUE"""),43801.99861111111)</f>
        <v>43801.99861</v>
      </c>
      <c r="B1476" s="4">
        <f>IFERROR(__xludf.DUMMYFUNCTION("""COMPUTED_VALUE"""),7305.0)</f>
        <v>7305</v>
      </c>
    </row>
    <row r="1477">
      <c r="A1477" s="3">
        <f>IFERROR(__xludf.DUMMYFUNCTION("""COMPUTED_VALUE"""),43802.99861111111)</f>
        <v>43802.99861</v>
      </c>
      <c r="B1477" s="4">
        <f>IFERROR(__xludf.DUMMYFUNCTION("""COMPUTED_VALUE"""),7298.2)</f>
        <v>7298.2</v>
      </c>
    </row>
    <row r="1478">
      <c r="A1478" s="3">
        <f>IFERROR(__xludf.DUMMYFUNCTION("""COMPUTED_VALUE"""),43803.99861111111)</f>
        <v>43803.99861</v>
      </c>
      <c r="B1478" s="4">
        <f>IFERROR(__xludf.DUMMYFUNCTION("""COMPUTED_VALUE"""),7213.61)</f>
        <v>7213.61</v>
      </c>
    </row>
    <row r="1479">
      <c r="A1479" s="3">
        <f>IFERROR(__xludf.DUMMYFUNCTION("""COMPUTED_VALUE"""),43804.99861111111)</f>
        <v>43804.99861</v>
      </c>
      <c r="B1479" s="4">
        <f>IFERROR(__xludf.DUMMYFUNCTION("""COMPUTED_VALUE"""),7394.99)</f>
        <v>7394.99</v>
      </c>
    </row>
    <row r="1480">
      <c r="A1480" s="3">
        <f>IFERROR(__xludf.DUMMYFUNCTION("""COMPUTED_VALUE"""),43805.99861111111)</f>
        <v>43805.99861</v>
      </c>
      <c r="B1480" s="4">
        <f>IFERROR(__xludf.DUMMYFUNCTION("""COMPUTED_VALUE"""),7540.87)</f>
        <v>7540.87</v>
      </c>
    </row>
    <row r="1481">
      <c r="A1481" s="3">
        <f>IFERROR(__xludf.DUMMYFUNCTION("""COMPUTED_VALUE"""),43806.99861111111)</f>
        <v>43806.99861</v>
      </c>
      <c r="B1481" s="4">
        <f>IFERROR(__xludf.DUMMYFUNCTION("""COMPUTED_VALUE"""),7500.03)</f>
        <v>7500.03</v>
      </c>
    </row>
    <row r="1482">
      <c r="A1482" s="3">
        <f>IFERROR(__xludf.DUMMYFUNCTION("""COMPUTED_VALUE"""),43807.99861111111)</f>
        <v>43807.99861</v>
      </c>
      <c r="B1482" s="4">
        <f>IFERROR(__xludf.DUMMYFUNCTION("""COMPUTED_VALUE"""),7529.21)</f>
        <v>7529.21</v>
      </c>
    </row>
    <row r="1483">
      <c r="A1483" s="3">
        <f>IFERROR(__xludf.DUMMYFUNCTION("""COMPUTED_VALUE"""),43808.99861111111)</f>
        <v>43808.99861</v>
      </c>
      <c r="B1483" s="4">
        <f>IFERROR(__xludf.DUMMYFUNCTION("""COMPUTED_VALUE"""),7341.49)</f>
        <v>7341.49</v>
      </c>
    </row>
    <row r="1484">
      <c r="A1484" s="3">
        <f>IFERROR(__xludf.DUMMYFUNCTION("""COMPUTED_VALUE"""),43809.99861111111)</f>
        <v>43809.99861</v>
      </c>
      <c r="B1484" s="4">
        <f>IFERROR(__xludf.DUMMYFUNCTION("""COMPUTED_VALUE"""),7226.98)</f>
        <v>7226.98</v>
      </c>
    </row>
    <row r="1485">
      <c r="A1485" s="3">
        <f>IFERROR(__xludf.DUMMYFUNCTION("""COMPUTED_VALUE"""),43810.99861111111)</f>
        <v>43810.99861</v>
      </c>
      <c r="B1485" s="4">
        <f>IFERROR(__xludf.DUMMYFUNCTION("""COMPUTED_VALUE"""),7194.13)</f>
        <v>7194.13</v>
      </c>
    </row>
    <row r="1486">
      <c r="A1486" s="3">
        <f>IFERROR(__xludf.DUMMYFUNCTION("""COMPUTED_VALUE"""),43811.99861111111)</f>
        <v>43811.99861</v>
      </c>
      <c r="B1486" s="4">
        <f>IFERROR(__xludf.DUMMYFUNCTION("""COMPUTED_VALUE"""),7189.41)</f>
        <v>7189.41</v>
      </c>
    </row>
    <row r="1487">
      <c r="A1487" s="3">
        <f>IFERROR(__xludf.DUMMYFUNCTION("""COMPUTED_VALUE"""),43812.99861111111)</f>
        <v>43812.99861</v>
      </c>
      <c r="B1487" s="4">
        <f>IFERROR(__xludf.DUMMYFUNCTION("""COMPUTED_VALUE"""),7248.23)</f>
        <v>7248.23</v>
      </c>
    </row>
    <row r="1488">
      <c r="A1488" s="3">
        <f>IFERROR(__xludf.DUMMYFUNCTION("""COMPUTED_VALUE"""),43813.99861111111)</f>
        <v>43813.99861</v>
      </c>
      <c r="B1488" s="4">
        <f>IFERROR(__xludf.DUMMYFUNCTION("""COMPUTED_VALUE"""),7071.01)</f>
        <v>7071.01</v>
      </c>
    </row>
    <row r="1489">
      <c r="A1489" s="3">
        <f>IFERROR(__xludf.DUMMYFUNCTION("""COMPUTED_VALUE"""),43814.99861111111)</f>
        <v>43814.99861</v>
      </c>
      <c r="B1489" s="4">
        <f>IFERROR(__xludf.DUMMYFUNCTION("""COMPUTED_VALUE"""),7112.63)</f>
        <v>7112.63</v>
      </c>
    </row>
    <row r="1490">
      <c r="A1490" s="3">
        <f>IFERROR(__xludf.DUMMYFUNCTION("""COMPUTED_VALUE"""),43815.99861111111)</f>
        <v>43815.99861</v>
      </c>
      <c r="B1490" s="4">
        <f>IFERROR(__xludf.DUMMYFUNCTION("""COMPUTED_VALUE"""),6884.75)</f>
        <v>6884.75</v>
      </c>
    </row>
    <row r="1491">
      <c r="A1491" s="3">
        <f>IFERROR(__xludf.DUMMYFUNCTION("""COMPUTED_VALUE"""),43816.99861111111)</f>
        <v>43816.99861</v>
      </c>
      <c r="B1491" s="4">
        <f>IFERROR(__xludf.DUMMYFUNCTION("""COMPUTED_VALUE"""),6615.8)</f>
        <v>6615.8</v>
      </c>
    </row>
    <row r="1492">
      <c r="A1492" s="3">
        <f>IFERROR(__xludf.DUMMYFUNCTION("""COMPUTED_VALUE"""),43817.99861111111)</f>
        <v>43817.99861</v>
      </c>
      <c r="B1492" s="4">
        <f>IFERROR(__xludf.DUMMYFUNCTION("""COMPUTED_VALUE"""),7294.81)</f>
        <v>7294.81</v>
      </c>
    </row>
    <row r="1493">
      <c r="A1493" s="3">
        <f>IFERROR(__xludf.DUMMYFUNCTION("""COMPUTED_VALUE"""),43818.99861111111)</f>
        <v>43818.99861</v>
      </c>
      <c r="B1493" s="4">
        <f>IFERROR(__xludf.DUMMYFUNCTION("""COMPUTED_VALUE"""),7150.01)</f>
        <v>7150.01</v>
      </c>
    </row>
    <row r="1494">
      <c r="A1494" s="3">
        <f>IFERROR(__xludf.DUMMYFUNCTION("""COMPUTED_VALUE"""),43819.99861111111)</f>
        <v>43819.99861</v>
      </c>
      <c r="B1494" s="4">
        <f>IFERROR(__xludf.DUMMYFUNCTION("""COMPUTED_VALUE"""),7182.77)</f>
        <v>7182.77</v>
      </c>
    </row>
    <row r="1495">
      <c r="A1495" s="3">
        <f>IFERROR(__xludf.DUMMYFUNCTION("""COMPUTED_VALUE"""),43820.99861111111)</f>
        <v>43820.99861</v>
      </c>
      <c r="B1495" s="4">
        <f>IFERROR(__xludf.DUMMYFUNCTION("""COMPUTED_VALUE"""),7143.01)</f>
        <v>7143.01</v>
      </c>
    </row>
    <row r="1496">
      <c r="A1496" s="3">
        <f>IFERROR(__xludf.DUMMYFUNCTION("""COMPUTED_VALUE"""),43821.99861111111)</f>
        <v>43821.99861</v>
      </c>
      <c r="B1496" s="4">
        <f>IFERROR(__xludf.DUMMYFUNCTION("""COMPUTED_VALUE"""),7515.3)</f>
        <v>7515.3</v>
      </c>
    </row>
    <row r="1497">
      <c r="A1497" s="3">
        <f>IFERROR(__xludf.DUMMYFUNCTION("""COMPUTED_VALUE"""),43822.99861111111)</f>
        <v>43822.99861</v>
      </c>
      <c r="B1497" s="4">
        <f>IFERROR(__xludf.DUMMYFUNCTION("""COMPUTED_VALUE"""),7323.21)</f>
        <v>7323.21</v>
      </c>
    </row>
    <row r="1498">
      <c r="A1498" s="3">
        <f>IFERROR(__xludf.DUMMYFUNCTION("""COMPUTED_VALUE"""),43823.99861111111)</f>
        <v>43823.99861</v>
      </c>
      <c r="B1498" s="4">
        <f>IFERROR(__xludf.DUMMYFUNCTION("""COMPUTED_VALUE"""),7232.76)</f>
        <v>7232.76</v>
      </c>
    </row>
    <row r="1499">
      <c r="A1499" s="3">
        <f>IFERROR(__xludf.DUMMYFUNCTION("""COMPUTED_VALUE"""),43824.99861111111)</f>
        <v>43824.99861</v>
      </c>
      <c r="B1499" s="4">
        <f>IFERROR(__xludf.DUMMYFUNCTION("""COMPUTED_VALUE"""),7195.81)</f>
        <v>7195.81</v>
      </c>
    </row>
    <row r="1500">
      <c r="A1500" s="3">
        <f>IFERROR(__xludf.DUMMYFUNCTION("""COMPUTED_VALUE"""),43825.99861111111)</f>
        <v>43825.99861</v>
      </c>
      <c r="B1500" s="4">
        <f>IFERROR(__xludf.DUMMYFUNCTION("""COMPUTED_VALUE"""),7195.96)</f>
        <v>7195.96</v>
      </c>
    </row>
    <row r="1501">
      <c r="A1501" s="3">
        <f>IFERROR(__xludf.DUMMYFUNCTION("""COMPUTED_VALUE"""),43826.99861111111)</f>
        <v>43826.99861</v>
      </c>
      <c r="B1501" s="4">
        <f>IFERROR(__xludf.DUMMYFUNCTION("""COMPUTED_VALUE"""),7240.4)</f>
        <v>7240.4</v>
      </c>
    </row>
    <row r="1502">
      <c r="A1502" s="3">
        <f>IFERROR(__xludf.DUMMYFUNCTION("""COMPUTED_VALUE"""),43827.99861111111)</f>
        <v>43827.99861</v>
      </c>
      <c r="B1502" s="4">
        <f>IFERROR(__xludf.DUMMYFUNCTION("""COMPUTED_VALUE"""),7300.42)</f>
        <v>7300.42</v>
      </c>
    </row>
    <row r="1503">
      <c r="A1503" s="3">
        <f>IFERROR(__xludf.DUMMYFUNCTION("""COMPUTED_VALUE"""),43828.99861111111)</f>
        <v>43828.99861</v>
      </c>
      <c r="B1503" s="4">
        <f>IFERROR(__xludf.DUMMYFUNCTION("""COMPUTED_VALUE"""),7389.0)</f>
        <v>7389</v>
      </c>
    </row>
    <row r="1504">
      <c r="A1504" s="3">
        <f>IFERROR(__xludf.DUMMYFUNCTION("""COMPUTED_VALUE"""),43829.99861111111)</f>
        <v>43829.99861</v>
      </c>
      <c r="B1504" s="4">
        <f>IFERROR(__xludf.DUMMYFUNCTION("""COMPUTED_VALUE"""),7220.0)</f>
        <v>7220</v>
      </c>
    </row>
    <row r="1505">
      <c r="A1505" s="3">
        <f>IFERROR(__xludf.DUMMYFUNCTION("""COMPUTED_VALUE"""),43830.99861111111)</f>
        <v>43830.99861</v>
      </c>
      <c r="B1505" s="4">
        <f>IFERROR(__xludf.DUMMYFUNCTION("""COMPUTED_VALUE"""),7177.36)</f>
        <v>7177.36</v>
      </c>
    </row>
    <row r="1506">
      <c r="A1506" s="3">
        <f>IFERROR(__xludf.DUMMYFUNCTION("""COMPUTED_VALUE"""),43831.99861111111)</f>
        <v>43831.99861</v>
      </c>
      <c r="B1506" s="4">
        <f>IFERROR(__xludf.DUMMYFUNCTION("""COMPUTED_VALUE"""),7177.57)</f>
        <v>7177.57</v>
      </c>
    </row>
    <row r="1507">
      <c r="A1507" s="3">
        <f>IFERROR(__xludf.DUMMYFUNCTION("""COMPUTED_VALUE"""),43832.99861111111)</f>
        <v>43832.99861</v>
      </c>
      <c r="B1507" s="4">
        <f>IFERROR(__xludf.DUMMYFUNCTION("""COMPUTED_VALUE"""),6946.33)</f>
        <v>6946.33</v>
      </c>
    </row>
    <row r="1508">
      <c r="A1508" s="3">
        <f>IFERROR(__xludf.DUMMYFUNCTION("""COMPUTED_VALUE"""),43833.99861111111)</f>
        <v>43833.99861</v>
      </c>
      <c r="B1508" s="4">
        <f>IFERROR(__xludf.DUMMYFUNCTION("""COMPUTED_VALUE"""),7308.09)</f>
        <v>7308.09</v>
      </c>
    </row>
    <row r="1509">
      <c r="A1509" s="3">
        <f>IFERROR(__xludf.DUMMYFUNCTION("""COMPUTED_VALUE"""),43834.99861111111)</f>
        <v>43834.99861</v>
      </c>
      <c r="B1509" s="4">
        <f>IFERROR(__xludf.DUMMYFUNCTION("""COMPUTED_VALUE"""),7347.49)</f>
        <v>7347.49</v>
      </c>
    </row>
    <row r="1510">
      <c r="A1510" s="3">
        <f>IFERROR(__xludf.DUMMYFUNCTION("""COMPUTED_VALUE"""),43835.99861111111)</f>
        <v>43835.99861</v>
      </c>
      <c r="B1510" s="4">
        <f>IFERROR(__xludf.DUMMYFUNCTION("""COMPUTED_VALUE"""),7342.49)</f>
        <v>7342.49</v>
      </c>
    </row>
    <row r="1511">
      <c r="A1511" s="3">
        <f>IFERROR(__xludf.DUMMYFUNCTION("""COMPUTED_VALUE"""),43836.99861111111)</f>
        <v>43836.99861</v>
      </c>
      <c r="B1511" s="4">
        <f>IFERROR(__xludf.DUMMYFUNCTION("""COMPUTED_VALUE"""),7770.88)</f>
        <v>7770.88</v>
      </c>
    </row>
    <row r="1512">
      <c r="A1512" s="3">
        <f>IFERROR(__xludf.DUMMYFUNCTION("""COMPUTED_VALUE"""),43837.99861111111)</f>
        <v>43837.99861</v>
      </c>
      <c r="B1512" s="4">
        <f>IFERROR(__xludf.DUMMYFUNCTION("""COMPUTED_VALUE"""),8168.44)</f>
        <v>8168.44</v>
      </c>
    </row>
    <row r="1513">
      <c r="A1513" s="3">
        <f>IFERROR(__xludf.DUMMYFUNCTION("""COMPUTED_VALUE"""),43838.99861111111)</f>
        <v>43838.99861</v>
      </c>
      <c r="B1513" s="4">
        <f>IFERROR(__xludf.DUMMYFUNCTION("""COMPUTED_VALUE"""),8045.51)</f>
        <v>8045.51</v>
      </c>
    </row>
    <row r="1514">
      <c r="A1514" s="3">
        <f>IFERROR(__xludf.DUMMYFUNCTION("""COMPUTED_VALUE"""),43839.99861111111)</f>
        <v>43839.99861</v>
      </c>
      <c r="B1514" s="4">
        <f>IFERROR(__xludf.DUMMYFUNCTION("""COMPUTED_VALUE"""),7813.78)</f>
        <v>7813.78</v>
      </c>
    </row>
    <row r="1515">
      <c r="A1515" s="3">
        <f>IFERROR(__xludf.DUMMYFUNCTION("""COMPUTED_VALUE"""),43840.99861111111)</f>
        <v>43840.99861</v>
      </c>
      <c r="B1515" s="4">
        <f>IFERROR(__xludf.DUMMYFUNCTION("""COMPUTED_VALUE"""),8170.27)</f>
        <v>8170.27</v>
      </c>
    </row>
    <row r="1516">
      <c r="A1516" s="3">
        <f>IFERROR(__xludf.DUMMYFUNCTION("""COMPUTED_VALUE"""),43841.99861111111)</f>
        <v>43841.99861</v>
      </c>
      <c r="B1516" s="4">
        <f>IFERROR(__xludf.DUMMYFUNCTION("""COMPUTED_VALUE"""),8021.84)</f>
        <v>8021.84</v>
      </c>
    </row>
    <row r="1517">
      <c r="A1517" s="3">
        <f>IFERROR(__xludf.DUMMYFUNCTION("""COMPUTED_VALUE"""),43842.99861111111)</f>
        <v>43842.99861</v>
      </c>
      <c r="B1517" s="4">
        <f>IFERROR(__xludf.DUMMYFUNCTION("""COMPUTED_VALUE"""),8165.21)</f>
        <v>8165.21</v>
      </c>
    </row>
    <row r="1518">
      <c r="A1518" s="3">
        <f>IFERROR(__xludf.DUMMYFUNCTION("""COMPUTED_VALUE"""),43843.99861111111)</f>
        <v>43843.99861</v>
      </c>
      <c r="B1518" s="4">
        <f>IFERROR(__xludf.DUMMYFUNCTION("""COMPUTED_VALUE"""),8104.5)</f>
        <v>8104.5</v>
      </c>
    </row>
    <row r="1519">
      <c r="A1519" s="3">
        <f>IFERROR(__xludf.DUMMYFUNCTION("""COMPUTED_VALUE"""),43844.99861111111)</f>
        <v>43844.99861</v>
      </c>
      <c r="B1519" s="4">
        <f>IFERROR(__xludf.DUMMYFUNCTION("""COMPUTED_VALUE"""),8822.71)</f>
        <v>8822.71</v>
      </c>
    </row>
    <row r="1520">
      <c r="A1520" s="3">
        <f>IFERROR(__xludf.DUMMYFUNCTION("""COMPUTED_VALUE"""),43845.99861111111)</f>
        <v>43845.99861</v>
      </c>
      <c r="B1520" s="4">
        <f>IFERROR(__xludf.DUMMYFUNCTION("""COMPUTED_VALUE"""),8808.81)</f>
        <v>8808.81</v>
      </c>
    </row>
    <row r="1521">
      <c r="A1521" s="3">
        <f>IFERROR(__xludf.DUMMYFUNCTION("""COMPUTED_VALUE"""),43846.99861111111)</f>
        <v>43846.99861</v>
      </c>
      <c r="B1521" s="4">
        <f>IFERROR(__xludf.DUMMYFUNCTION("""COMPUTED_VALUE"""),8714.76)</f>
        <v>8714.76</v>
      </c>
    </row>
    <row r="1522">
      <c r="A1522" s="3">
        <f>IFERROR(__xludf.DUMMYFUNCTION("""COMPUTED_VALUE"""),43847.99861111111)</f>
        <v>43847.99861</v>
      </c>
      <c r="B1522" s="4">
        <f>IFERROR(__xludf.DUMMYFUNCTION("""COMPUTED_VALUE"""),8899.42)</f>
        <v>8899.42</v>
      </c>
    </row>
    <row r="1523">
      <c r="A1523" s="3">
        <f>IFERROR(__xludf.DUMMYFUNCTION("""COMPUTED_VALUE"""),43848.99861111111)</f>
        <v>43848.99861</v>
      </c>
      <c r="B1523" s="4">
        <f>IFERROR(__xludf.DUMMYFUNCTION("""COMPUTED_VALUE"""),8909.32)</f>
        <v>8909.32</v>
      </c>
    </row>
    <row r="1524">
      <c r="A1524" s="3">
        <f>IFERROR(__xludf.DUMMYFUNCTION("""COMPUTED_VALUE"""),43849.99861111111)</f>
        <v>43849.99861</v>
      </c>
      <c r="B1524" s="4">
        <f>IFERROR(__xludf.DUMMYFUNCTION("""COMPUTED_VALUE"""),8697.53)</f>
        <v>8697.53</v>
      </c>
    </row>
    <row r="1525">
      <c r="A1525" s="3">
        <f>IFERROR(__xludf.DUMMYFUNCTION("""COMPUTED_VALUE"""),43850.99861111111)</f>
        <v>43850.99861</v>
      </c>
      <c r="B1525" s="4">
        <f>IFERROR(__xludf.DUMMYFUNCTION("""COMPUTED_VALUE"""),8619.52)</f>
        <v>8619.52</v>
      </c>
    </row>
    <row r="1526">
      <c r="A1526" s="3">
        <f>IFERROR(__xludf.DUMMYFUNCTION("""COMPUTED_VALUE"""),43851.99861111111)</f>
        <v>43851.99861</v>
      </c>
      <c r="B1526" s="4">
        <f>IFERROR(__xludf.DUMMYFUNCTION("""COMPUTED_VALUE"""),8722.03)</f>
        <v>8722.03</v>
      </c>
    </row>
    <row r="1527">
      <c r="A1527" s="3">
        <f>IFERROR(__xludf.DUMMYFUNCTION("""COMPUTED_VALUE"""),43852.99861111111)</f>
        <v>43852.99861</v>
      </c>
      <c r="B1527" s="4">
        <f>IFERROR(__xludf.DUMMYFUNCTION("""COMPUTED_VALUE"""),8653.84)</f>
        <v>8653.84</v>
      </c>
    </row>
    <row r="1528">
      <c r="A1528" s="3">
        <f>IFERROR(__xludf.DUMMYFUNCTION("""COMPUTED_VALUE"""),43853.99861111111)</f>
        <v>43853.99861</v>
      </c>
      <c r="B1528" s="4">
        <f>IFERROR(__xludf.DUMMYFUNCTION("""COMPUTED_VALUE"""),8385.21)</f>
        <v>8385.21</v>
      </c>
    </row>
    <row r="1529">
      <c r="A1529" s="3">
        <f>IFERROR(__xludf.DUMMYFUNCTION("""COMPUTED_VALUE"""),43854.99861111111)</f>
        <v>43854.99861</v>
      </c>
      <c r="B1529" s="4">
        <f>IFERROR(__xludf.DUMMYFUNCTION("""COMPUTED_VALUE"""),8427.26)</f>
        <v>8427.26</v>
      </c>
    </row>
    <row r="1530">
      <c r="A1530" s="3">
        <f>IFERROR(__xludf.DUMMYFUNCTION("""COMPUTED_VALUE"""),43855.99861111111)</f>
        <v>43855.99861</v>
      </c>
      <c r="B1530" s="4">
        <f>IFERROR(__xludf.DUMMYFUNCTION("""COMPUTED_VALUE"""),8326.81)</f>
        <v>8326.81</v>
      </c>
    </row>
    <row r="1531">
      <c r="A1531" s="3">
        <f>IFERROR(__xludf.DUMMYFUNCTION("""COMPUTED_VALUE"""),43856.99861111111)</f>
        <v>43856.99861</v>
      </c>
      <c r="B1531" s="4">
        <f>IFERROR(__xludf.DUMMYFUNCTION("""COMPUTED_VALUE"""),8595.0)</f>
        <v>8595</v>
      </c>
    </row>
    <row r="1532">
      <c r="A1532" s="3">
        <f>IFERROR(__xludf.DUMMYFUNCTION("""COMPUTED_VALUE"""),43857.99861111111)</f>
        <v>43857.99861</v>
      </c>
      <c r="B1532" s="4">
        <f>IFERROR(__xludf.DUMMYFUNCTION("""COMPUTED_VALUE"""),8895.95)</f>
        <v>8895.95</v>
      </c>
    </row>
    <row r="1533">
      <c r="A1533" s="3">
        <f>IFERROR(__xludf.DUMMYFUNCTION("""COMPUTED_VALUE"""),43858.99861111111)</f>
        <v>43858.99861</v>
      </c>
      <c r="B1533" s="4">
        <f>IFERROR(__xludf.DUMMYFUNCTION("""COMPUTED_VALUE"""),9394.5)</f>
        <v>9394.5</v>
      </c>
    </row>
    <row r="1534">
      <c r="A1534" s="3">
        <f>IFERROR(__xludf.DUMMYFUNCTION("""COMPUTED_VALUE"""),43859.99861111111)</f>
        <v>43859.99861</v>
      </c>
      <c r="B1534" s="4">
        <f>IFERROR(__xludf.DUMMYFUNCTION("""COMPUTED_VALUE"""),9290.62)</f>
        <v>9290.62</v>
      </c>
    </row>
    <row r="1535">
      <c r="A1535" s="3">
        <f>IFERROR(__xludf.DUMMYFUNCTION("""COMPUTED_VALUE"""),43860.99861111111)</f>
        <v>43860.99861</v>
      </c>
      <c r="B1535" s="4">
        <f>IFERROR(__xludf.DUMMYFUNCTION("""COMPUTED_VALUE"""),9503.08)</f>
        <v>9503.08</v>
      </c>
    </row>
    <row r="1536">
      <c r="A1536" s="3">
        <f>IFERROR(__xludf.DUMMYFUNCTION("""COMPUTED_VALUE"""),43861.99861111111)</f>
        <v>43861.99861</v>
      </c>
      <c r="B1536" s="4">
        <f>IFERROR(__xludf.DUMMYFUNCTION("""COMPUTED_VALUE"""),9334.98)</f>
        <v>9334.98</v>
      </c>
    </row>
    <row r="1537">
      <c r="A1537" s="3">
        <f>IFERROR(__xludf.DUMMYFUNCTION("""COMPUTED_VALUE"""),43862.99861111111)</f>
        <v>43862.99861</v>
      </c>
      <c r="B1537" s="4">
        <f>IFERROR(__xludf.DUMMYFUNCTION("""COMPUTED_VALUE"""),9382.65)</f>
        <v>9382.65</v>
      </c>
    </row>
    <row r="1538">
      <c r="A1538" s="3">
        <f>IFERROR(__xludf.DUMMYFUNCTION("""COMPUTED_VALUE"""),43863.99861111111)</f>
        <v>43863.99861</v>
      </c>
      <c r="B1538" s="4">
        <f>IFERROR(__xludf.DUMMYFUNCTION("""COMPUTED_VALUE"""),9323.5)</f>
        <v>9323.5</v>
      </c>
    </row>
    <row r="1539">
      <c r="A1539" s="3">
        <f>IFERROR(__xludf.DUMMYFUNCTION("""COMPUTED_VALUE"""),43864.99861111111)</f>
        <v>43864.99861</v>
      </c>
      <c r="B1539" s="4">
        <f>IFERROR(__xludf.DUMMYFUNCTION("""COMPUTED_VALUE"""),9290.23)</f>
        <v>9290.23</v>
      </c>
    </row>
    <row r="1540">
      <c r="A1540" s="3">
        <f>IFERROR(__xludf.DUMMYFUNCTION("""COMPUTED_VALUE"""),43865.99861111111)</f>
        <v>43865.99861</v>
      </c>
      <c r="B1540" s="4">
        <f>IFERROR(__xludf.DUMMYFUNCTION("""COMPUTED_VALUE"""),9164.33)</f>
        <v>9164.33</v>
      </c>
    </row>
    <row r="1541">
      <c r="A1541" s="3">
        <f>IFERROR(__xludf.DUMMYFUNCTION("""COMPUTED_VALUE"""),43866.99861111111)</f>
        <v>43866.99861</v>
      </c>
      <c r="B1541" s="4">
        <f>IFERROR(__xludf.DUMMYFUNCTION("""COMPUTED_VALUE"""),9613.82)</f>
        <v>9613.82</v>
      </c>
    </row>
    <row r="1542">
      <c r="A1542" s="3">
        <f>IFERROR(__xludf.DUMMYFUNCTION("""COMPUTED_VALUE"""),43867.99861111111)</f>
        <v>43867.99861</v>
      </c>
      <c r="B1542" s="4">
        <f>IFERROR(__xludf.DUMMYFUNCTION("""COMPUTED_VALUE"""),9763.01)</f>
        <v>9763.01</v>
      </c>
    </row>
    <row r="1543">
      <c r="A1543" s="3">
        <f>IFERROR(__xludf.DUMMYFUNCTION("""COMPUTED_VALUE"""),43868.99861111111)</f>
        <v>43868.99861</v>
      </c>
      <c r="B1543" s="4">
        <f>IFERROR(__xludf.DUMMYFUNCTION("""COMPUTED_VALUE"""),9808.04)</f>
        <v>9808.04</v>
      </c>
    </row>
    <row r="1544">
      <c r="A1544" s="3">
        <f>IFERROR(__xludf.DUMMYFUNCTION("""COMPUTED_VALUE"""),43869.99861111111)</f>
        <v>43869.99861</v>
      </c>
      <c r="B1544" s="4">
        <f>IFERROR(__xludf.DUMMYFUNCTION("""COMPUTED_VALUE"""),9905.64)</f>
        <v>9905.64</v>
      </c>
    </row>
    <row r="1545">
      <c r="A1545" s="3">
        <f>IFERROR(__xludf.DUMMYFUNCTION("""COMPUTED_VALUE"""),43870.99861111111)</f>
        <v>43870.99861</v>
      </c>
      <c r="B1545" s="4">
        <f>IFERROR(__xludf.DUMMYFUNCTION("""COMPUTED_VALUE"""),10168.8)</f>
        <v>10168.8</v>
      </c>
    </row>
    <row r="1546">
      <c r="A1546" s="3">
        <f>IFERROR(__xludf.DUMMYFUNCTION("""COMPUTED_VALUE"""),43871.99861111111)</f>
        <v>43871.99861</v>
      </c>
      <c r="B1546" s="4">
        <f>IFERROR(__xludf.DUMMYFUNCTION("""COMPUTED_VALUE"""),9851.78)</f>
        <v>9851.78</v>
      </c>
    </row>
    <row r="1547">
      <c r="A1547" s="3">
        <f>IFERROR(__xludf.DUMMYFUNCTION("""COMPUTED_VALUE"""),43872.99861111111)</f>
        <v>43872.99861</v>
      </c>
      <c r="B1547" s="4">
        <f>IFERROR(__xludf.DUMMYFUNCTION("""COMPUTED_VALUE"""),10270.0)</f>
        <v>10270</v>
      </c>
    </row>
    <row r="1548">
      <c r="A1548" s="3">
        <f>IFERROR(__xludf.DUMMYFUNCTION("""COMPUTED_VALUE"""),43873.99861111111)</f>
        <v>43873.99861</v>
      </c>
      <c r="B1548" s="4">
        <f>IFERROR(__xludf.DUMMYFUNCTION("""COMPUTED_VALUE"""),10351.1)</f>
        <v>10351.1</v>
      </c>
    </row>
    <row r="1549">
      <c r="A1549" s="3">
        <f>IFERROR(__xludf.DUMMYFUNCTION("""COMPUTED_VALUE"""),43874.99861111111)</f>
        <v>43874.99861</v>
      </c>
      <c r="B1549" s="4">
        <f>IFERROR(__xludf.DUMMYFUNCTION("""COMPUTED_VALUE"""),10236.4)</f>
        <v>10236.4</v>
      </c>
    </row>
    <row r="1550">
      <c r="A1550" s="3">
        <f>IFERROR(__xludf.DUMMYFUNCTION("""COMPUTED_VALUE"""),43875.99861111111)</f>
        <v>43875.99861</v>
      </c>
      <c r="B1550" s="4">
        <f>IFERROR(__xludf.DUMMYFUNCTION("""COMPUTED_VALUE"""),10371.3)</f>
        <v>10371.3</v>
      </c>
    </row>
    <row r="1551">
      <c r="A1551" s="3">
        <f>IFERROR(__xludf.DUMMYFUNCTION("""COMPUTED_VALUE"""),43876.99861111111)</f>
        <v>43876.99861</v>
      </c>
      <c r="B1551" s="4">
        <f>IFERROR(__xludf.DUMMYFUNCTION("""COMPUTED_VALUE"""),9911.21)</f>
        <v>9911.21</v>
      </c>
    </row>
    <row r="1552">
      <c r="A1552" s="3">
        <f>IFERROR(__xludf.DUMMYFUNCTION("""COMPUTED_VALUE"""),43877.99861111111)</f>
        <v>43877.99861</v>
      </c>
      <c r="B1552" s="4">
        <f>IFERROR(__xludf.DUMMYFUNCTION("""COMPUTED_VALUE"""),9921.0)</f>
        <v>9921</v>
      </c>
    </row>
    <row r="1553">
      <c r="A1553" s="3">
        <f>IFERROR(__xludf.DUMMYFUNCTION("""COMPUTED_VALUE"""),43878.99861111111)</f>
        <v>43878.99861</v>
      </c>
      <c r="B1553" s="4">
        <f>IFERROR(__xludf.DUMMYFUNCTION("""COMPUTED_VALUE"""),9700.0)</f>
        <v>9700</v>
      </c>
    </row>
    <row r="1554">
      <c r="A1554" s="3">
        <f>IFERROR(__xludf.DUMMYFUNCTION("""COMPUTED_VALUE"""),43879.99861111111)</f>
        <v>43879.99861</v>
      </c>
      <c r="B1554" s="4">
        <f>IFERROR(__xludf.DUMMYFUNCTION("""COMPUTED_VALUE"""),10188.0)</f>
        <v>10188</v>
      </c>
    </row>
    <row r="1555">
      <c r="A1555" s="3">
        <f>IFERROR(__xludf.DUMMYFUNCTION("""COMPUTED_VALUE"""),43880.99861111111)</f>
        <v>43880.99861</v>
      </c>
      <c r="B1555" s="4">
        <f>IFERROR(__xludf.DUMMYFUNCTION("""COMPUTED_VALUE"""),9600.08)</f>
        <v>9600.08</v>
      </c>
    </row>
    <row r="1556">
      <c r="A1556" s="3">
        <f>IFERROR(__xludf.DUMMYFUNCTION("""COMPUTED_VALUE"""),43881.99861111111)</f>
        <v>43881.99861</v>
      </c>
      <c r="B1556" s="4">
        <f>IFERROR(__xludf.DUMMYFUNCTION("""COMPUTED_VALUE"""),9622.89)</f>
        <v>9622.89</v>
      </c>
    </row>
    <row r="1557">
      <c r="A1557" s="3">
        <f>IFERROR(__xludf.DUMMYFUNCTION("""COMPUTED_VALUE"""),43882.99861111111)</f>
        <v>43882.99861</v>
      </c>
      <c r="B1557" s="4">
        <f>IFERROR(__xludf.DUMMYFUNCTION("""COMPUTED_VALUE"""),9700.35)</f>
        <v>9700.35</v>
      </c>
    </row>
    <row r="1558">
      <c r="A1558" s="3">
        <f>IFERROR(__xludf.DUMMYFUNCTION("""COMPUTED_VALUE"""),43883.99861111111)</f>
        <v>43883.99861</v>
      </c>
      <c r="B1558" s="4">
        <f>IFERROR(__xludf.DUMMYFUNCTION("""COMPUTED_VALUE"""),9668.23)</f>
        <v>9668.23</v>
      </c>
    </row>
    <row r="1559">
      <c r="A1559" s="3">
        <f>IFERROR(__xludf.DUMMYFUNCTION("""COMPUTED_VALUE"""),43884.99861111111)</f>
        <v>43884.99861</v>
      </c>
      <c r="B1559" s="4">
        <f>IFERROR(__xludf.DUMMYFUNCTION("""COMPUTED_VALUE"""),9966.0)</f>
        <v>9966</v>
      </c>
    </row>
    <row r="1560">
      <c r="A1560" s="3">
        <f>IFERROR(__xludf.DUMMYFUNCTION("""COMPUTED_VALUE"""),43885.99861111111)</f>
        <v>43885.99861</v>
      </c>
      <c r="B1560" s="4">
        <f>IFERROR(__xludf.DUMMYFUNCTION("""COMPUTED_VALUE"""),9660.0)</f>
        <v>9660</v>
      </c>
    </row>
    <row r="1561">
      <c r="A1561" s="3">
        <f>IFERROR(__xludf.DUMMYFUNCTION("""COMPUTED_VALUE"""),43886.99861111111)</f>
        <v>43886.99861</v>
      </c>
      <c r="B1561" s="4">
        <f>IFERROR(__xludf.DUMMYFUNCTION("""COMPUTED_VALUE"""),9304.99)</f>
        <v>9304.99</v>
      </c>
    </row>
    <row r="1562">
      <c r="A1562" s="3">
        <f>IFERROR(__xludf.DUMMYFUNCTION("""COMPUTED_VALUE"""),43887.99861111111)</f>
        <v>43887.99861</v>
      </c>
      <c r="B1562" s="4">
        <f>IFERROR(__xludf.DUMMYFUNCTION("""COMPUTED_VALUE"""),8778.29)</f>
        <v>8778.29</v>
      </c>
    </row>
    <row r="1563">
      <c r="A1563" s="3">
        <f>IFERROR(__xludf.DUMMYFUNCTION("""COMPUTED_VALUE"""),43888.99861111111)</f>
        <v>43888.99861</v>
      </c>
      <c r="B1563" s="4">
        <f>IFERROR(__xludf.DUMMYFUNCTION("""COMPUTED_VALUE"""),8812.49)</f>
        <v>8812.49</v>
      </c>
    </row>
    <row r="1564">
      <c r="A1564" s="3">
        <f>IFERROR(__xludf.DUMMYFUNCTION("""COMPUTED_VALUE"""),43889.99861111111)</f>
        <v>43889.99861</v>
      </c>
      <c r="B1564" s="4">
        <f>IFERROR(__xludf.DUMMYFUNCTION("""COMPUTED_VALUE"""),8708.89)</f>
        <v>8708.89</v>
      </c>
    </row>
    <row r="1565">
      <c r="A1565" s="3">
        <f>IFERROR(__xludf.DUMMYFUNCTION("""COMPUTED_VALUE"""),43890.99861111111)</f>
        <v>43890.99861</v>
      </c>
      <c r="B1565" s="4">
        <f>IFERROR(__xludf.DUMMYFUNCTION("""COMPUTED_VALUE"""),8556.58)</f>
        <v>8556.58</v>
      </c>
    </row>
    <row r="1566">
      <c r="A1566" s="3">
        <f>IFERROR(__xludf.DUMMYFUNCTION("""COMPUTED_VALUE"""),43891.99861111111)</f>
        <v>43891.99861</v>
      </c>
      <c r="B1566" s="4">
        <f>IFERROR(__xludf.DUMMYFUNCTION("""COMPUTED_VALUE"""),8522.33)</f>
        <v>8522.33</v>
      </c>
    </row>
    <row r="1567">
      <c r="A1567" s="3">
        <f>IFERROR(__xludf.DUMMYFUNCTION("""COMPUTED_VALUE"""),43892.99861111111)</f>
        <v>43892.99861</v>
      </c>
      <c r="B1567" s="4">
        <f>IFERROR(__xludf.DUMMYFUNCTION("""COMPUTED_VALUE"""),8915.0)</f>
        <v>8915</v>
      </c>
    </row>
    <row r="1568">
      <c r="A1568" s="3">
        <f>IFERROR(__xludf.DUMMYFUNCTION("""COMPUTED_VALUE"""),43893.99861111111)</f>
        <v>43893.99861</v>
      </c>
      <c r="B1568" s="4">
        <f>IFERROR(__xludf.DUMMYFUNCTION("""COMPUTED_VALUE"""),8757.84)</f>
        <v>8757.84</v>
      </c>
    </row>
    <row r="1569">
      <c r="A1569" s="3">
        <f>IFERROR(__xludf.DUMMYFUNCTION("""COMPUTED_VALUE"""),43894.99861111111)</f>
        <v>43894.99861</v>
      </c>
      <c r="B1569" s="4">
        <f>IFERROR(__xludf.DUMMYFUNCTION("""COMPUTED_VALUE"""),8760.66)</f>
        <v>8760.66</v>
      </c>
    </row>
    <row r="1570">
      <c r="A1570" s="3">
        <f>IFERROR(__xludf.DUMMYFUNCTION("""COMPUTED_VALUE"""),43895.99861111111)</f>
        <v>43895.99861</v>
      </c>
      <c r="B1570" s="4">
        <f>IFERROR(__xludf.DUMMYFUNCTION("""COMPUTED_VALUE"""),9060.93)</f>
        <v>9060.93</v>
      </c>
    </row>
    <row r="1571">
      <c r="A1571" s="3">
        <f>IFERROR(__xludf.DUMMYFUNCTION("""COMPUTED_VALUE"""),43896.99861111111)</f>
        <v>43896.99861</v>
      </c>
      <c r="B1571" s="4">
        <f>IFERROR(__xludf.DUMMYFUNCTION("""COMPUTED_VALUE"""),9145.77)</f>
        <v>9145.77</v>
      </c>
    </row>
    <row r="1572">
      <c r="A1572" s="3">
        <f>IFERROR(__xludf.DUMMYFUNCTION("""COMPUTED_VALUE"""),43897.99861111111)</f>
        <v>43897.99861</v>
      </c>
      <c r="B1572" s="4">
        <f>IFERROR(__xludf.DUMMYFUNCTION("""COMPUTED_VALUE"""),8901.37)</f>
        <v>8901.37</v>
      </c>
    </row>
    <row r="1573">
      <c r="A1573" s="3">
        <f>IFERROR(__xludf.DUMMYFUNCTION("""COMPUTED_VALUE"""),43898.99861111111)</f>
        <v>43898.99861</v>
      </c>
      <c r="B1573" s="4">
        <f>IFERROR(__xludf.DUMMYFUNCTION("""COMPUTED_VALUE"""),8033.54)</f>
        <v>8033.54</v>
      </c>
    </row>
    <row r="1574">
      <c r="A1574" s="3">
        <f>IFERROR(__xludf.DUMMYFUNCTION("""COMPUTED_VALUE"""),43899.99861111111)</f>
        <v>43899.99861</v>
      </c>
      <c r="B1574" s="4">
        <f>IFERROR(__xludf.DUMMYFUNCTION("""COMPUTED_VALUE"""),7934.52)</f>
        <v>7934.52</v>
      </c>
    </row>
    <row r="1575">
      <c r="A1575" s="3">
        <f>IFERROR(__xludf.DUMMYFUNCTION("""COMPUTED_VALUE"""),43900.99861111111)</f>
        <v>43900.99861</v>
      </c>
      <c r="B1575" s="4">
        <f>IFERROR(__xludf.DUMMYFUNCTION("""COMPUTED_VALUE"""),7884.87)</f>
        <v>7884.87</v>
      </c>
    </row>
    <row r="1576">
      <c r="A1576" s="3">
        <f>IFERROR(__xludf.DUMMYFUNCTION("""COMPUTED_VALUE"""),43901.99861111111)</f>
        <v>43901.99861</v>
      </c>
      <c r="B1576" s="4">
        <f>IFERROR(__xludf.DUMMYFUNCTION("""COMPUTED_VALUE"""),7938.05)</f>
        <v>7938.05</v>
      </c>
    </row>
    <row r="1577">
      <c r="A1577" s="3">
        <f>IFERROR(__xludf.DUMMYFUNCTION("""COMPUTED_VALUE"""),43902.99861111111)</f>
        <v>43902.99861</v>
      </c>
      <c r="B1577" s="4">
        <f>IFERROR(__xludf.DUMMYFUNCTION("""COMPUTED_VALUE"""),4857.1)</f>
        <v>4857.1</v>
      </c>
    </row>
    <row r="1578">
      <c r="A1578" s="3">
        <f>IFERROR(__xludf.DUMMYFUNCTION("""COMPUTED_VALUE"""),43903.99861111111)</f>
        <v>43903.99861</v>
      </c>
      <c r="B1578" s="4">
        <f>IFERROR(__xludf.DUMMYFUNCTION("""COMPUTED_VALUE"""),5637.6)</f>
        <v>5637.6</v>
      </c>
    </row>
    <row r="1579">
      <c r="A1579" s="3">
        <f>IFERROR(__xludf.DUMMYFUNCTION("""COMPUTED_VALUE"""),43904.99861111111)</f>
        <v>43904.99861</v>
      </c>
      <c r="B1579" s="4">
        <f>IFERROR(__xludf.DUMMYFUNCTION("""COMPUTED_VALUE"""),5165.25)</f>
        <v>5165.25</v>
      </c>
    </row>
    <row r="1580">
      <c r="A1580" s="3">
        <f>IFERROR(__xludf.DUMMYFUNCTION("""COMPUTED_VALUE"""),43905.99861111111)</f>
        <v>43905.99861</v>
      </c>
      <c r="B1580" s="4">
        <f>IFERROR(__xludf.DUMMYFUNCTION("""COMPUTED_VALUE"""),5342.64)</f>
        <v>5342.64</v>
      </c>
    </row>
    <row r="1581">
      <c r="A1581" s="3">
        <f>IFERROR(__xludf.DUMMYFUNCTION("""COMPUTED_VALUE"""),43906.99861111111)</f>
        <v>43906.99861</v>
      </c>
      <c r="B1581" s="4">
        <f>IFERROR(__xludf.DUMMYFUNCTION("""COMPUTED_VALUE"""),5024.0)</f>
        <v>5024</v>
      </c>
    </row>
    <row r="1582">
      <c r="A1582" s="3">
        <f>IFERROR(__xludf.DUMMYFUNCTION("""COMPUTED_VALUE"""),43907.99861111111)</f>
        <v>43907.99861</v>
      </c>
      <c r="B1582" s="4">
        <f>IFERROR(__xludf.DUMMYFUNCTION("""COMPUTED_VALUE"""),5331.72)</f>
        <v>5331.72</v>
      </c>
    </row>
    <row r="1583">
      <c r="A1583" s="3">
        <f>IFERROR(__xludf.DUMMYFUNCTION("""COMPUTED_VALUE"""),43908.99861111111)</f>
        <v>43908.99861</v>
      </c>
      <c r="B1583" s="4">
        <f>IFERROR(__xludf.DUMMYFUNCTION("""COMPUTED_VALUE"""),5413.64)</f>
        <v>5413.64</v>
      </c>
    </row>
    <row r="1584">
      <c r="A1584" s="3">
        <f>IFERROR(__xludf.DUMMYFUNCTION("""COMPUTED_VALUE"""),43909.99861111111)</f>
        <v>43909.99861</v>
      </c>
      <c r="B1584" s="4">
        <f>IFERROR(__xludf.DUMMYFUNCTION("""COMPUTED_VALUE"""),6186.95)</f>
        <v>6186.95</v>
      </c>
    </row>
    <row r="1585">
      <c r="A1585" s="3">
        <f>IFERROR(__xludf.DUMMYFUNCTION("""COMPUTED_VALUE"""),43910.99861111111)</f>
        <v>43910.99861</v>
      </c>
      <c r="B1585" s="4">
        <f>IFERROR(__xludf.DUMMYFUNCTION("""COMPUTED_VALUE"""),6201.61)</f>
        <v>6201.61</v>
      </c>
    </row>
    <row r="1586">
      <c r="A1586" s="3">
        <f>IFERROR(__xludf.DUMMYFUNCTION("""COMPUTED_VALUE"""),43911.99861111111)</f>
        <v>43911.99861</v>
      </c>
      <c r="B1586" s="4">
        <f>IFERROR(__xludf.DUMMYFUNCTION("""COMPUTED_VALUE"""),6198.78)</f>
        <v>6198.78</v>
      </c>
    </row>
    <row r="1587">
      <c r="A1587" s="3">
        <f>IFERROR(__xludf.DUMMYFUNCTION("""COMPUTED_VALUE"""),43912.99861111111)</f>
        <v>43912.99861</v>
      </c>
      <c r="B1587" s="4">
        <f>IFERROR(__xludf.DUMMYFUNCTION("""COMPUTED_VALUE"""),5834.78)</f>
        <v>5834.78</v>
      </c>
    </row>
    <row r="1588">
      <c r="A1588" s="3">
        <f>IFERROR(__xludf.DUMMYFUNCTION("""COMPUTED_VALUE"""),43913.99861111111)</f>
        <v>43913.99861</v>
      </c>
      <c r="B1588" s="4">
        <f>IFERROR(__xludf.DUMMYFUNCTION("""COMPUTED_VALUE"""),6499.12)</f>
        <v>6499.12</v>
      </c>
    </row>
    <row r="1589">
      <c r="A1589" s="3">
        <f>IFERROR(__xludf.DUMMYFUNCTION("""COMPUTED_VALUE"""),43914.99861111111)</f>
        <v>43914.99861</v>
      </c>
      <c r="B1589" s="4">
        <f>IFERROR(__xludf.DUMMYFUNCTION("""COMPUTED_VALUE"""),6766.65)</f>
        <v>6766.65</v>
      </c>
    </row>
    <row r="1590">
      <c r="A1590" s="3">
        <f>IFERROR(__xludf.DUMMYFUNCTION("""COMPUTED_VALUE"""),43915.99861111111)</f>
        <v>43915.99861</v>
      </c>
      <c r="B1590" s="4">
        <f>IFERROR(__xludf.DUMMYFUNCTION("""COMPUTED_VALUE"""),6690.0)</f>
        <v>6690</v>
      </c>
    </row>
    <row r="1591">
      <c r="A1591" s="3">
        <f>IFERROR(__xludf.DUMMYFUNCTION("""COMPUTED_VALUE"""),43916.99861111111)</f>
        <v>43916.99861</v>
      </c>
      <c r="B1591" s="4">
        <f>IFERROR(__xludf.DUMMYFUNCTION("""COMPUTED_VALUE"""),6759.85)</f>
        <v>6759.85</v>
      </c>
    </row>
    <row r="1592">
      <c r="A1592" s="3">
        <f>IFERROR(__xludf.DUMMYFUNCTION("""COMPUTED_VALUE"""),43917.99861111111)</f>
        <v>43917.99861</v>
      </c>
      <c r="B1592" s="4">
        <f>IFERROR(__xludf.DUMMYFUNCTION("""COMPUTED_VALUE"""),6372.36)</f>
        <v>6372.36</v>
      </c>
    </row>
    <row r="1593">
      <c r="A1593" s="3">
        <f>IFERROR(__xludf.DUMMYFUNCTION("""COMPUTED_VALUE"""),43918.99861111111)</f>
        <v>43918.99861</v>
      </c>
      <c r="B1593" s="4">
        <f>IFERROR(__xludf.DUMMYFUNCTION("""COMPUTED_VALUE"""),6251.82)</f>
        <v>6251.82</v>
      </c>
    </row>
    <row r="1594">
      <c r="A1594" s="3">
        <f>IFERROR(__xludf.DUMMYFUNCTION("""COMPUTED_VALUE"""),43919.99861111111)</f>
        <v>43919.99861</v>
      </c>
      <c r="B1594" s="4">
        <f>IFERROR(__xludf.DUMMYFUNCTION("""COMPUTED_VALUE"""),5902.05)</f>
        <v>5902.05</v>
      </c>
    </row>
    <row r="1595">
      <c r="A1595" s="3">
        <f>IFERROR(__xludf.DUMMYFUNCTION("""COMPUTED_VALUE"""),43920.99861111111)</f>
        <v>43920.99861</v>
      </c>
      <c r="B1595" s="4">
        <f>IFERROR(__xludf.DUMMYFUNCTION("""COMPUTED_VALUE"""),6406.4)</f>
        <v>6406.4</v>
      </c>
    </row>
    <row r="1596">
      <c r="A1596" s="3">
        <f>IFERROR(__xludf.DUMMYFUNCTION("""COMPUTED_VALUE"""),43921.99861111111)</f>
        <v>43921.99861</v>
      </c>
      <c r="B1596" s="4">
        <f>IFERROR(__xludf.DUMMYFUNCTION("""COMPUTED_VALUE"""),6445.67)</f>
        <v>6445.67</v>
      </c>
    </row>
    <row r="1597">
      <c r="A1597" s="3">
        <f>IFERROR(__xludf.DUMMYFUNCTION("""COMPUTED_VALUE"""),43922.99861111111)</f>
        <v>43922.99861</v>
      </c>
      <c r="B1597" s="4">
        <f>IFERROR(__xludf.DUMMYFUNCTION("""COMPUTED_VALUE"""),6664.85)</f>
        <v>6664.85</v>
      </c>
    </row>
    <row r="1598">
      <c r="A1598" s="3">
        <f>IFERROR(__xludf.DUMMYFUNCTION("""COMPUTED_VALUE"""),43923.99861111111)</f>
        <v>43923.99861</v>
      </c>
      <c r="B1598" s="4">
        <f>IFERROR(__xludf.DUMMYFUNCTION("""COMPUTED_VALUE"""),6805.12)</f>
        <v>6805.12</v>
      </c>
    </row>
    <row r="1599">
      <c r="A1599" s="3">
        <f>IFERROR(__xludf.DUMMYFUNCTION("""COMPUTED_VALUE"""),43924.99861111111)</f>
        <v>43924.99861</v>
      </c>
      <c r="B1599" s="4">
        <f>IFERROR(__xludf.DUMMYFUNCTION("""COMPUTED_VALUE"""),6741.99)</f>
        <v>6741.99</v>
      </c>
    </row>
    <row r="1600">
      <c r="A1600" s="3">
        <f>IFERROR(__xludf.DUMMYFUNCTION("""COMPUTED_VALUE"""),43925.99861111111)</f>
        <v>43925.99861</v>
      </c>
      <c r="B1600" s="4">
        <f>IFERROR(__xludf.DUMMYFUNCTION("""COMPUTED_VALUE"""),6874.77)</f>
        <v>6874.77</v>
      </c>
    </row>
    <row r="1601">
      <c r="A1601" s="3">
        <f>IFERROR(__xludf.DUMMYFUNCTION("""COMPUTED_VALUE"""),43926.99861111111)</f>
        <v>43926.99861</v>
      </c>
      <c r="B1601" s="4">
        <f>IFERROR(__xludf.DUMMYFUNCTION("""COMPUTED_VALUE"""),6794.49)</f>
        <v>6794.49</v>
      </c>
    </row>
    <row r="1602">
      <c r="A1602" s="3">
        <f>IFERROR(__xludf.DUMMYFUNCTION("""COMPUTED_VALUE"""),43927.99861111111)</f>
        <v>43927.99861</v>
      </c>
      <c r="B1602" s="4">
        <f>IFERROR(__xludf.DUMMYFUNCTION("""COMPUTED_VALUE"""),7341.56)</f>
        <v>7341.56</v>
      </c>
    </row>
    <row r="1603">
      <c r="A1603" s="3">
        <f>IFERROR(__xludf.DUMMYFUNCTION("""COMPUTED_VALUE"""),43928.99861111111)</f>
        <v>43928.99861</v>
      </c>
      <c r="B1603" s="4">
        <f>IFERROR(__xludf.DUMMYFUNCTION("""COMPUTED_VALUE"""),7209.62)</f>
        <v>7209.62</v>
      </c>
    </row>
    <row r="1604">
      <c r="A1604" s="3">
        <f>IFERROR(__xludf.DUMMYFUNCTION("""COMPUTED_VALUE"""),43929.99861111111)</f>
        <v>43929.99861</v>
      </c>
      <c r="B1604" s="4">
        <f>IFERROR(__xludf.DUMMYFUNCTION("""COMPUTED_VALUE"""),7370.11)</f>
        <v>7370.11</v>
      </c>
    </row>
    <row r="1605">
      <c r="A1605" s="3">
        <f>IFERROR(__xludf.DUMMYFUNCTION("""COMPUTED_VALUE"""),43930.99861111111)</f>
        <v>43930.99861</v>
      </c>
      <c r="B1605" s="4">
        <f>IFERROR(__xludf.DUMMYFUNCTION("""COMPUTED_VALUE"""),7293.24)</f>
        <v>7293.24</v>
      </c>
    </row>
    <row r="1606">
      <c r="A1606" s="3">
        <f>IFERROR(__xludf.DUMMYFUNCTION("""COMPUTED_VALUE"""),43931.99861111111)</f>
        <v>43931.99861</v>
      </c>
      <c r="B1606" s="4">
        <f>IFERROR(__xludf.DUMMYFUNCTION("""COMPUTED_VALUE"""),6871.91)</f>
        <v>6871.91</v>
      </c>
    </row>
    <row r="1607">
      <c r="A1607" s="3">
        <f>IFERROR(__xludf.DUMMYFUNCTION("""COMPUTED_VALUE"""),43932.99861111111)</f>
        <v>43932.99861</v>
      </c>
      <c r="B1607" s="4">
        <f>IFERROR(__xludf.DUMMYFUNCTION("""COMPUTED_VALUE"""),6889.65)</f>
        <v>6889.65</v>
      </c>
    </row>
    <row r="1608">
      <c r="A1608" s="3">
        <f>IFERROR(__xludf.DUMMYFUNCTION("""COMPUTED_VALUE"""),43933.99861111111)</f>
        <v>43933.99861</v>
      </c>
      <c r="B1608" s="4">
        <f>IFERROR(__xludf.DUMMYFUNCTION("""COMPUTED_VALUE"""),6908.13)</f>
        <v>6908.13</v>
      </c>
    </row>
    <row r="1609">
      <c r="A1609" s="3">
        <f>IFERROR(__xludf.DUMMYFUNCTION("""COMPUTED_VALUE"""),43934.99861111111)</f>
        <v>43934.99861</v>
      </c>
      <c r="B1609" s="4">
        <f>IFERROR(__xludf.DUMMYFUNCTION("""COMPUTED_VALUE"""),6861.21)</f>
        <v>6861.21</v>
      </c>
    </row>
    <row r="1610">
      <c r="A1610" s="3">
        <f>IFERROR(__xludf.DUMMYFUNCTION("""COMPUTED_VALUE"""),43935.99861111111)</f>
        <v>43935.99861</v>
      </c>
      <c r="B1610" s="4">
        <f>IFERROR(__xludf.DUMMYFUNCTION("""COMPUTED_VALUE"""),6877.37)</f>
        <v>6877.37</v>
      </c>
    </row>
    <row r="1611">
      <c r="A1611" s="3">
        <f>IFERROR(__xludf.DUMMYFUNCTION("""COMPUTED_VALUE"""),43936.99861111111)</f>
        <v>43936.99861</v>
      </c>
      <c r="B1611" s="4">
        <f>IFERROR(__xludf.DUMMYFUNCTION("""COMPUTED_VALUE"""),6624.12)</f>
        <v>6624.12</v>
      </c>
    </row>
    <row r="1612">
      <c r="A1612" s="3">
        <f>IFERROR(__xludf.DUMMYFUNCTION("""COMPUTED_VALUE"""),43937.99861111111)</f>
        <v>43937.99861</v>
      </c>
      <c r="B1612" s="4">
        <f>IFERROR(__xludf.DUMMYFUNCTION("""COMPUTED_VALUE"""),7112.78)</f>
        <v>7112.78</v>
      </c>
    </row>
    <row r="1613">
      <c r="A1613" s="3">
        <f>IFERROR(__xludf.DUMMYFUNCTION("""COMPUTED_VALUE"""),43938.99861111111)</f>
        <v>43938.99861</v>
      </c>
      <c r="B1613" s="4">
        <f>IFERROR(__xludf.DUMMYFUNCTION("""COMPUTED_VALUE"""),7036.25)</f>
        <v>7036.25</v>
      </c>
    </row>
    <row r="1614">
      <c r="A1614" s="3">
        <f>IFERROR(__xludf.DUMMYFUNCTION("""COMPUTED_VALUE"""),43939.99861111111)</f>
        <v>43939.99861</v>
      </c>
      <c r="B1614" s="4">
        <f>IFERROR(__xludf.DUMMYFUNCTION("""COMPUTED_VALUE"""),7254.33)</f>
        <v>7254.33</v>
      </c>
    </row>
    <row r="1615">
      <c r="A1615" s="3">
        <f>IFERROR(__xludf.DUMMYFUNCTION("""COMPUTED_VALUE"""),43940.99861111111)</f>
        <v>43940.99861</v>
      </c>
      <c r="B1615" s="4">
        <f>IFERROR(__xludf.DUMMYFUNCTION("""COMPUTED_VALUE"""),7130.71)</f>
        <v>7130.71</v>
      </c>
    </row>
    <row r="1616">
      <c r="A1616" s="3">
        <f>IFERROR(__xludf.DUMMYFUNCTION("""COMPUTED_VALUE"""),43941.99861111111)</f>
        <v>43941.99861</v>
      </c>
      <c r="B1616" s="4">
        <f>IFERROR(__xludf.DUMMYFUNCTION("""COMPUTED_VALUE"""),6838.19)</f>
        <v>6838.19</v>
      </c>
    </row>
    <row r="1617">
      <c r="A1617" s="3">
        <f>IFERROR(__xludf.DUMMYFUNCTION("""COMPUTED_VALUE"""),43942.99861111111)</f>
        <v>43942.99861</v>
      </c>
      <c r="B1617" s="4">
        <f>IFERROR(__xludf.DUMMYFUNCTION("""COMPUTED_VALUE"""),6853.68)</f>
        <v>6853.68</v>
      </c>
    </row>
    <row r="1618">
      <c r="A1618" s="3">
        <f>IFERROR(__xludf.DUMMYFUNCTION("""COMPUTED_VALUE"""),43943.99861111111)</f>
        <v>43943.99861</v>
      </c>
      <c r="B1618" s="4">
        <f>IFERROR(__xludf.DUMMYFUNCTION("""COMPUTED_VALUE"""),7136.84)</f>
        <v>7136.84</v>
      </c>
    </row>
    <row r="1619">
      <c r="A1619" s="3">
        <f>IFERROR(__xludf.DUMMYFUNCTION("""COMPUTED_VALUE"""),43944.99861111111)</f>
        <v>43944.99861</v>
      </c>
      <c r="B1619" s="4">
        <f>IFERROR(__xludf.DUMMYFUNCTION("""COMPUTED_VALUE"""),7472.45)</f>
        <v>7472.45</v>
      </c>
    </row>
    <row r="1620">
      <c r="A1620" s="3">
        <f>IFERROR(__xludf.DUMMYFUNCTION("""COMPUTED_VALUE"""),43945.99861111111)</f>
        <v>43945.99861</v>
      </c>
      <c r="B1620" s="4">
        <f>IFERROR(__xludf.DUMMYFUNCTION("""COMPUTED_VALUE"""),7508.67)</f>
        <v>7508.67</v>
      </c>
    </row>
    <row r="1621">
      <c r="A1621" s="3">
        <f>IFERROR(__xludf.DUMMYFUNCTION("""COMPUTED_VALUE"""),43946.99861111111)</f>
        <v>43946.99861</v>
      </c>
      <c r="B1621" s="4">
        <f>IFERROR(__xludf.DUMMYFUNCTION("""COMPUTED_VALUE"""),7543.29)</f>
        <v>7543.29</v>
      </c>
    </row>
    <row r="1622">
      <c r="A1622" s="3">
        <f>IFERROR(__xludf.DUMMYFUNCTION("""COMPUTED_VALUE"""),43947.99861111111)</f>
        <v>43947.99861</v>
      </c>
      <c r="B1622" s="4">
        <f>IFERROR(__xludf.DUMMYFUNCTION("""COMPUTED_VALUE"""),7692.05)</f>
        <v>7692.05</v>
      </c>
    </row>
    <row r="1623">
      <c r="A1623" s="3">
        <f>IFERROR(__xludf.DUMMYFUNCTION("""COMPUTED_VALUE"""),43948.99861111111)</f>
        <v>43948.99861</v>
      </c>
      <c r="B1623" s="4">
        <f>IFERROR(__xludf.DUMMYFUNCTION("""COMPUTED_VALUE"""),7785.73)</f>
        <v>7785.73</v>
      </c>
    </row>
    <row r="1624">
      <c r="A1624" s="3">
        <f>IFERROR(__xludf.DUMMYFUNCTION("""COMPUTED_VALUE"""),43949.99861111111)</f>
        <v>43949.99861</v>
      </c>
      <c r="B1624" s="4">
        <f>IFERROR(__xludf.DUMMYFUNCTION("""COMPUTED_VALUE"""),7758.4)</f>
        <v>7758.4</v>
      </c>
    </row>
    <row r="1625">
      <c r="A1625" s="3">
        <f>IFERROR(__xludf.DUMMYFUNCTION("""COMPUTED_VALUE"""),43950.99861111111)</f>
        <v>43950.99861</v>
      </c>
      <c r="B1625" s="4">
        <f>IFERROR(__xludf.DUMMYFUNCTION("""COMPUTED_VALUE"""),8780.01)</f>
        <v>8780.01</v>
      </c>
    </row>
    <row r="1626">
      <c r="A1626" s="3">
        <f>IFERROR(__xludf.DUMMYFUNCTION("""COMPUTED_VALUE"""),43951.99861111111)</f>
        <v>43951.99861</v>
      </c>
      <c r="B1626" s="4">
        <f>IFERROR(__xludf.DUMMYFUNCTION("""COMPUTED_VALUE"""),8624.28)</f>
        <v>8624.28</v>
      </c>
    </row>
    <row r="1627">
      <c r="A1627" s="3">
        <f>IFERROR(__xludf.DUMMYFUNCTION("""COMPUTED_VALUE"""),43952.99861111111)</f>
        <v>43952.99861</v>
      </c>
      <c r="B1627" s="4">
        <f>IFERROR(__xludf.DUMMYFUNCTION("""COMPUTED_VALUE"""),8829.42)</f>
        <v>8829.42</v>
      </c>
    </row>
    <row r="1628">
      <c r="A1628" s="3">
        <f>IFERROR(__xludf.DUMMYFUNCTION("""COMPUTED_VALUE"""),43953.99861111111)</f>
        <v>43953.99861</v>
      </c>
      <c r="B1628" s="4">
        <f>IFERROR(__xludf.DUMMYFUNCTION("""COMPUTED_VALUE"""),8985.0)</f>
        <v>8985</v>
      </c>
    </row>
    <row r="1629">
      <c r="A1629" s="3">
        <f>IFERROR(__xludf.DUMMYFUNCTION("""COMPUTED_VALUE"""),43954.99861111111)</f>
        <v>43954.99861</v>
      </c>
      <c r="B1629" s="4">
        <f>IFERROR(__xludf.DUMMYFUNCTION("""COMPUTED_VALUE"""),8905.49)</f>
        <v>8905.49</v>
      </c>
    </row>
    <row r="1630">
      <c r="A1630" s="3">
        <f>IFERROR(__xludf.DUMMYFUNCTION("""COMPUTED_VALUE"""),43955.99861111111)</f>
        <v>43955.99861</v>
      </c>
      <c r="B1630" s="4">
        <f>IFERROR(__xludf.DUMMYFUNCTION("""COMPUTED_VALUE"""),8883.53)</f>
        <v>8883.53</v>
      </c>
    </row>
    <row r="1631">
      <c r="A1631" s="3">
        <f>IFERROR(__xludf.DUMMYFUNCTION("""COMPUTED_VALUE"""),43956.99861111111)</f>
        <v>43956.99861</v>
      </c>
      <c r="B1631" s="4">
        <f>IFERROR(__xludf.DUMMYFUNCTION("""COMPUTED_VALUE"""),8989.4)</f>
        <v>8989.4</v>
      </c>
    </row>
    <row r="1632">
      <c r="A1632" s="3">
        <f>IFERROR(__xludf.DUMMYFUNCTION("""COMPUTED_VALUE"""),43957.99861111111)</f>
        <v>43957.99861</v>
      </c>
      <c r="B1632" s="4">
        <f>IFERROR(__xludf.DUMMYFUNCTION("""COMPUTED_VALUE"""),9157.11)</f>
        <v>9157.11</v>
      </c>
    </row>
    <row r="1633">
      <c r="A1633" s="3">
        <f>IFERROR(__xludf.DUMMYFUNCTION("""COMPUTED_VALUE"""),43958.99861111111)</f>
        <v>43958.99861</v>
      </c>
      <c r="B1633" s="4">
        <f>IFERROR(__xludf.DUMMYFUNCTION("""COMPUTED_VALUE"""),10000.0)</f>
        <v>10000</v>
      </c>
    </row>
    <row r="1634">
      <c r="A1634" s="3">
        <f>IFERROR(__xludf.DUMMYFUNCTION("""COMPUTED_VALUE"""),43959.99861111111)</f>
        <v>43959.99861</v>
      </c>
      <c r="B1634" s="4">
        <f>IFERROR(__xludf.DUMMYFUNCTION("""COMPUTED_VALUE"""),9810.0)</f>
        <v>9810</v>
      </c>
    </row>
    <row r="1635">
      <c r="A1635" s="3">
        <f>IFERROR(__xludf.DUMMYFUNCTION("""COMPUTED_VALUE"""),43960.99861111111)</f>
        <v>43960.99861</v>
      </c>
      <c r="B1635" s="4">
        <f>IFERROR(__xludf.DUMMYFUNCTION("""COMPUTED_VALUE"""),9558.85)</f>
        <v>9558.85</v>
      </c>
    </row>
    <row r="1636">
      <c r="A1636" s="3">
        <f>IFERROR(__xludf.DUMMYFUNCTION("""COMPUTED_VALUE"""),43961.99861111111)</f>
        <v>43961.99861</v>
      </c>
      <c r="B1636" s="4">
        <f>IFERROR(__xludf.DUMMYFUNCTION("""COMPUTED_VALUE"""),8741.86)</f>
        <v>8741.86</v>
      </c>
    </row>
    <row r="1637">
      <c r="A1637" s="3">
        <f>IFERROR(__xludf.DUMMYFUNCTION("""COMPUTED_VALUE"""),43962.99861111111)</f>
        <v>43962.99861</v>
      </c>
      <c r="B1637" s="4">
        <f>IFERROR(__xludf.DUMMYFUNCTION("""COMPUTED_VALUE"""),8601.4)</f>
        <v>8601.4</v>
      </c>
    </row>
    <row r="1638">
      <c r="A1638" s="3">
        <f>IFERROR(__xludf.DUMMYFUNCTION("""COMPUTED_VALUE"""),43963.99861111111)</f>
        <v>43963.99861</v>
      </c>
      <c r="B1638" s="4">
        <f>IFERROR(__xludf.DUMMYFUNCTION("""COMPUTED_VALUE"""),8796.25)</f>
        <v>8796.25</v>
      </c>
    </row>
    <row r="1639">
      <c r="A1639" s="3">
        <f>IFERROR(__xludf.DUMMYFUNCTION("""COMPUTED_VALUE"""),43964.99861111111)</f>
        <v>43964.99861</v>
      </c>
      <c r="B1639" s="4">
        <f>IFERROR(__xludf.DUMMYFUNCTION("""COMPUTED_VALUE"""),9318.04)</f>
        <v>9318.04</v>
      </c>
    </row>
    <row r="1640">
      <c r="A1640" s="3">
        <f>IFERROR(__xludf.DUMMYFUNCTION("""COMPUTED_VALUE"""),43965.99861111111)</f>
        <v>43965.99861</v>
      </c>
      <c r="B1640" s="4">
        <f>IFERROR(__xludf.DUMMYFUNCTION("""COMPUTED_VALUE"""),9799.12)</f>
        <v>9799.12</v>
      </c>
    </row>
    <row r="1641">
      <c r="A1641" s="3">
        <f>IFERROR(__xludf.DUMMYFUNCTION("""COMPUTED_VALUE"""),43966.99861111111)</f>
        <v>43966.99861</v>
      </c>
      <c r="B1641" s="4">
        <f>IFERROR(__xludf.DUMMYFUNCTION("""COMPUTED_VALUE"""),9312.1)</f>
        <v>9312.1</v>
      </c>
    </row>
    <row r="1642">
      <c r="A1642" s="3">
        <f>IFERROR(__xludf.DUMMYFUNCTION("""COMPUTED_VALUE"""),43967.99861111111)</f>
        <v>43967.99861</v>
      </c>
      <c r="B1642" s="4">
        <f>IFERROR(__xludf.DUMMYFUNCTION("""COMPUTED_VALUE"""),9383.16)</f>
        <v>9383.16</v>
      </c>
    </row>
    <row r="1643">
      <c r="A1643" s="3">
        <f>IFERROR(__xludf.DUMMYFUNCTION("""COMPUTED_VALUE"""),43968.99861111111)</f>
        <v>43968.99861</v>
      </c>
      <c r="B1643" s="4">
        <f>IFERROR(__xludf.DUMMYFUNCTION("""COMPUTED_VALUE"""),9666.27)</f>
        <v>9666.27</v>
      </c>
    </row>
    <row r="1644">
      <c r="A1644" s="3">
        <f>IFERROR(__xludf.DUMMYFUNCTION("""COMPUTED_VALUE"""),43969.99861111111)</f>
        <v>43969.99861</v>
      </c>
      <c r="B1644" s="4">
        <f>IFERROR(__xludf.DUMMYFUNCTION("""COMPUTED_VALUE"""),9728.52)</f>
        <v>9728.52</v>
      </c>
    </row>
    <row r="1645">
      <c r="A1645" s="3">
        <f>IFERROR(__xludf.DUMMYFUNCTION("""COMPUTED_VALUE"""),43970.99861111111)</f>
        <v>43970.99861</v>
      </c>
      <c r="B1645" s="4">
        <f>IFERROR(__xludf.DUMMYFUNCTION("""COMPUTED_VALUE"""),9776.57)</f>
        <v>9776.57</v>
      </c>
    </row>
    <row r="1646">
      <c r="A1646" s="3">
        <f>IFERROR(__xludf.DUMMYFUNCTION("""COMPUTED_VALUE"""),43971.99861111111)</f>
        <v>43971.99861</v>
      </c>
      <c r="B1646" s="4">
        <f>IFERROR(__xludf.DUMMYFUNCTION("""COMPUTED_VALUE"""),9516.0)</f>
        <v>9516</v>
      </c>
    </row>
    <row r="1647">
      <c r="A1647" s="3">
        <f>IFERROR(__xludf.DUMMYFUNCTION("""COMPUTED_VALUE"""),43972.99861111111)</f>
        <v>43972.99861</v>
      </c>
      <c r="B1647" s="4">
        <f>IFERROR(__xludf.DUMMYFUNCTION("""COMPUTED_VALUE"""),9058.71)</f>
        <v>9058.71</v>
      </c>
    </row>
    <row r="1648">
      <c r="A1648" s="3">
        <f>IFERROR(__xludf.DUMMYFUNCTION("""COMPUTED_VALUE"""),43973.99861111111)</f>
        <v>43973.99861</v>
      </c>
      <c r="B1648" s="4">
        <f>IFERROR(__xludf.DUMMYFUNCTION("""COMPUTED_VALUE"""),9168.84)</f>
        <v>9168.84</v>
      </c>
    </row>
    <row r="1649">
      <c r="A1649" s="3">
        <f>IFERROR(__xludf.DUMMYFUNCTION("""COMPUTED_VALUE"""),43974.99861111111)</f>
        <v>43974.99861</v>
      </c>
      <c r="B1649" s="4">
        <f>IFERROR(__xludf.DUMMYFUNCTION("""COMPUTED_VALUE"""),9177.95)</f>
        <v>9177.95</v>
      </c>
    </row>
    <row r="1650">
      <c r="A1650" s="3">
        <f>IFERROR(__xludf.DUMMYFUNCTION("""COMPUTED_VALUE"""),43975.99861111111)</f>
        <v>43975.99861</v>
      </c>
      <c r="B1650" s="4">
        <f>IFERROR(__xludf.DUMMYFUNCTION("""COMPUTED_VALUE"""),8714.4)</f>
        <v>8714.4</v>
      </c>
    </row>
    <row r="1651">
      <c r="A1651" s="3">
        <f>IFERROR(__xludf.DUMMYFUNCTION("""COMPUTED_VALUE"""),43976.99861111111)</f>
        <v>43976.99861</v>
      </c>
      <c r="B1651" s="4">
        <f>IFERROR(__xludf.DUMMYFUNCTION("""COMPUTED_VALUE"""),8899.31)</f>
        <v>8899.31</v>
      </c>
    </row>
    <row r="1652">
      <c r="A1652" s="3">
        <f>IFERROR(__xludf.DUMMYFUNCTION("""COMPUTED_VALUE"""),43977.99861111111)</f>
        <v>43977.99861</v>
      </c>
      <c r="B1652" s="4">
        <f>IFERROR(__xludf.DUMMYFUNCTION("""COMPUTED_VALUE"""),8844.42)</f>
        <v>8844.42</v>
      </c>
    </row>
    <row r="1653">
      <c r="A1653" s="3">
        <f>IFERROR(__xludf.DUMMYFUNCTION("""COMPUTED_VALUE"""),43978.99861111111)</f>
        <v>43978.99861</v>
      </c>
      <c r="B1653" s="4">
        <f>IFERROR(__xludf.DUMMYFUNCTION("""COMPUTED_VALUE"""),9208.53)</f>
        <v>9208.53</v>
      </c>
    </row>
    <row r="1654">
      <c r="A1654" s="3">
        <f>IFERROR(__xludf.DUMMYFUNCTION("""COMPUTED_VALUE"""),43979.99861111111)</f>
        <v>43979.99861</v>
      </c>
      <c r="B1654" s="4">
        <f>IFERROR(__xludf.DUMMYFUNCTION("""COMPUTED_VALUE"""),9561.26)</f>
        <v>9561.26</v>
      </c>
    </row>
    <row r="1655">
      <c r="A1655" s="3">
        <f>IFERROR(__xludf.DUMMYFUNCTION("""COMPUTED_VALUE"""),43980.99861111111)</f>
        <v>43980.99861</v>
      </c>
      <c r="B1655" s="4">
        <f>IFERROR(__xludf.DUMMYFUNCTION("""COMPUTED_VALUE"""),9427.01)</f>
        <v>9427.01</v>
      </c>
    </row>
    <row r="1656">
      <c r="A1656" s="3">
        <f>IFERROR(__xludf.DUMMYFUNCTION("""COMPUTED_VALUE"""),43981.99861111111)</f>
        <v>43981.99861</v>
      </c>
      <c r="B1656" s="4">
        <f>IFERROR(__xludf.DUMMYFUNCTION("""COMPUTED_VALUE"""),9689.12)</f>
        <v>9689.12</v>
      </c>
    </row>
    <row r="1657">
      <c r="A1657" s="3">
        <f>IFERROR(__xludf.DUMMYFUNCTION("""COMPUTED_VALUE"""),43982.99861111111)</f>
        <v>43982.99861</v>
      </c>
      <c r="B1657" s="4">
        <f>IFERROR(__xludf.DUMMYFUNCTION("""COMPUTED_VALUE"""),9446.57)</f>
        <v>9446.57</v>
      </c>
    </row>
    <row r="1658">
      <c r="A1658" s="3">
        <f>IFERROR(__xludf.DUMMYFUNCTION("""COMPUTED_VALUE"""),43983.99861111111)</f>
        <v>43983.99861</v>
      </c>
      <c r="B1658" s="4">
        <f>IFERROR(__xludf.DUMMYFUNCTION("""COMPUTED_VALUE"""),10210.1)</f>
        <v>10210.1</v>
      </c>
    </row>
    <row r="1659">
      <c r="A1659" s="3">
        <f>IFERROR(__xludf.DUMMYFUNCTION("""COMPUTED_VALUE"""),43984.99861111111)</f>
        <v>43984.99861</v>
      </c>
      <c r="B1659" s="4">
        <f>IFERROR(__xludf.DUMMYFUNCTION("""COMPUTED_VALUE"""),9522.45)</f>
        <v>9522.45</v>
      </c>
    </row>
    <row r="1660">
      <c r="A1660" s="3">
        <f>IFERROR(__xludf.DUMMYFUNCTION("""COMPUTED_VALUE"""),43985.99861111111)</f>
        <v>43985.99861</v>
      </c>
      <c r="B1660" s="4">
        <f>IFERROR(__xludf.DUMMYFUNCTION("""COMPUTED_VALUE"""),9655.62)</f>
        <v>9655.62</v>
      </c>
    </row>
    <row r="1661">
      <c r="A1661" s="3">
        <f>IFERROR(__xludf.DUMMYFUNCTION("""COMPUTED_VALUE"""),43986.99861111111)</f>
        <v>43986.99861</v>
      </c>
      <c r="B1661" s="4">
        <f>IFERROR(__xludf.DUMMYFUNCTION("""COMPUTED_VALUE"""),9788.03)</f>
        <v>9788.03</v>
      </c>
    </row>
    <row r="1662">
      <c r="A1662" s="3">
        <f>IFERROR(__xludf.DUMMYFUNCTION("""COMPUTED_VALUE"""),43987.99861111111)</f>
        <v>43987.99861</v>
      </c>
      <c r="B1662" s="4">
        <f>IFERROR(__xludf.DUMMYFUNCTION("""COMPUTED_VALUE"""),9624.99)</f>
        <v>9624.99</v>
      </c>
    </row>
    <row r="1663">
      <c r="A1663" s="3">
        <f>IFERROR(__xludf.DUMMYFUNCTION("""COMPUTED_VALUE"""),43988.99861111111)</f>
        <v>43988.99861</v>
      </c>
      <c r="B1663" s="4">
        <f>IFERROR(__xludf.DUMMYFUNCTION("""COMPUTED_VALUE"""),9660.75)</f>
        <v>9660.75</v>
      </c>
    </row>
    <row r="1664">
      <c r="A1664" s="3">
        <f>IFERROR(__xludf.DUMMYFUNCTION("""COMPUTED_VALUE"""),43989.99861111111)</f>
        <v>43989.99861</v>
      </c>
      <c r="B1664" s="4">
        <f>IFERROR(__xludf.DUMMYFUNCTION("""COMPUTED_VALUE"""),9744.14)</f>
        <v>9744.14</v>
      </c>
    </row>
    <row r="1665">
      <c r="A1665" s="3">
        <f>IFERROR(__xludf.DUMMYFUNCTION("""COMPUTED_VALUE"""),43990.99861111111)</f>
        <v>43990.99861</v>
      </c>
      <c r="B1665" s="4">
        <f>IFERROR(__xludf.DUMMYFUNCTION("""COMPUTED_VALUE"""),9783.37)</f>
        <v>9783.37</v>
      </c>
    </row>
    <row r="1666">
      <c r="A1666" s="3">
        <f>IFERROR(__xludf.DUMMYFUNCTION("""COMPUTED_VALUE"""),43991.99861111111)</f>
        <v>43991.99861</v>
      </c>
      <c r="B1666" s="4">
        <f>IFERROR(__xludf.DUMMYFUNCTION("""COMPUTED_VALUE"""),9763.79)</f>
        <v>9763.79</v>
      </c>
    </row>
    <row r="1667">
      <c r="A1667" s="3">
        <f>IFERROR(__xludf.DUMMYFUNCTION("""COMPUTED_VALUE"""),43992.99861111111)</f>
        <v>43992.99861</v>
      </c>
      <c r="B1667" s="4">
        <f>IFERROR(__xludf.DUMMYFUNCTION("""COMPUTED_VALUE"""),9896.56)</f>
        <v>9896.56</v>
      </c>
    </row>
    <row r="1668">
      <c r="A1668" s="3">
        <f>IFERROR(__xludf.DUMMYFUNCTION("""COMPUTED_VALUE"""),43993.99861111111)</f>
        <v>43993.99861</v>
      </c>
      <c r="B1668" s="4">
        <f>IFERROR(__xludf.DUMMYFUNCTION("""COMPUTED_VALUE"""),9268.16)</f>
        <v>9268.16</v>
      </c>
    </row>
    <row r="1669">
      <c r="A1669" s="3">
        <f>IFERROR(__xludf.DUMMYFUNCTION("""COMPUTED_VALUE"""),43994.99861111111)</f>
        <v>43994.99861</v>
      </c>
      <c r="B1669" s="4">
        <f>IFERROR(__xludf.DUMMYFUNCTION("""COMPUTED_VALUE"""),9454.0)</f>
        <v>9454</v>
      </c>
    </row>
    <row r="1670">
      <c r="A1670" s="3">
        <f>IFERROR(__xludf.DUMMYFUNCTION("""COMPUTED_VALUE"""),43995.99861111111)</f>
        <v>43995.99861</v>
      </c>
      <c r="B1670" s="4">
        <f>IFERROR(__xludf.DUMMYFUNCTION("""COMPUTED_VALUE"""),9475.0)</f>
        <v>9475</v>
      </c>
    </row>
    <row r="1671">
      <c r="A1671" s="3">
        <f>IFERROR(__xludf.DUMMYFUNCTION("""COMPUTED_VALUE"""),43996.99861111111)</f>
        <v>43996.99861</v>
      </c>
      <c r="B1671" s="4">
        <f>IFERROR(__xludf.DUMMYFUNCTION("""COMPUTED_VALUE"""),9333.45)</f>
        <v>9333.45</v>
      </c>
    </row>
    <row r="1672">
      <c r="A1672" s="3">
        <f>IFERROR(__xludf.DUMMYFUNCTION("""COMPUTED_VALUE"""),43997.99861111111)</f>
        <v>43997.99861</v>
      </c>
      <c r="B1672" s="4">
        <f>IFERROR(__xludf.DUMMYFUNCTION("""COMPUTED_VALUE"""),9427.86)</f>
        <v>9427.86</v>
      </c>
    </row>
    <row r="1673">
      <c r="A1673" s="3">
        <f>IFERROR(__xludf.DUMMYFUNCTION("""COMPUTED_VALUE"""),43998.99861111111)</f>
        <v>43998.99861</v>
      </c>
      <c r="B1673" s="4">
        <f>IFERROR(__xludf.DUMMYFUNCTION("""COMPUTED_VALUE"""),9526.25)</f>
        <v>9526.25</v>
      </c>
    </row>
    <row r="1674">
      <c r="A1674" s="3">
        <f>IFERROR(__xludf.DUMMYFUNCTION("""COMPUTED_VALUE"""),43999.99861111111)</f>
        <v>43999.99861</v>
      </c>
      <c r="B1674" s="4">
        <f>IFERROR(__xludf.DUMMYFUNCTION("""COMPUTED_VALUE"""),9457.51)</f>
        <v>9457.51</v>
      </c>
    </row>
    <row r="1675">
      <c r="A1675" s="3">
        <f>IFERROR(__xludf.DUMMYFUNCTION("""COMPUTED_VALUE"""),44000.99861111111)</f>
        <v>44000.99861</v>
      </c>
      <c r="B1675" s="4">
        <f>IFERROR(__xludf.DUMMYFUNCTION("""COMPUTED_VALUE"""),9382.01)</f>
        <v>9382.01</v>
      </c>
    </row>
    <row r="1676">
      <c r="A1676" s="3">
        <f>IFERROR(__xludf.DUMMYFUNCTION("""COMPUTED_VALUE"""),44001.99861111111)</f>
        <v>44001.99861</v>
      </c>
      <c r="B1676" s="4">
        <f>IFERROR(__xludf.DUMMYFUNCTION("""COMPUTED_VALUE"""),9279.4)</f>
        <v>9279.4</v>
      </c>
    </row>
    <row r="1677">
      <c r="A1677" s="3">
        <f>IFERROR(__xludf.DUMMYFUNCTION("""COMPUTED_VALUE"""),44002.99861111111)</f>
        <v>44002.99861</v>
      </c>
      <c r="B1677" s="4">
        <f>IFERROR(__xludf.DUMMYFUNCTION("""COMPUTED_VALUE"""),9355.74)</f>
        <v>9355.74</v>
      </c>
    </row>
    <row r="1678">
      <c r="A1678" s="3">
        <f>IFERROR(__xludf.DUMMYFUNCTION("""COMPUTED_VALUE"""),44003.99861111111)</f>
        <v>44003.99861</v>
      </c>
      <c r="B1678" s="4">
        <f>IFERROR(__xludf.DUMMYFUNCTION("""COMPUTED_VALUE"""),9286.14)</f>
        <v>9286.14</v>
      </c>
    </row>
    <row r="1679">
      <c r="A1679" s="3">
        <f>IFERROR(__xludf.DUMMYFUNCTION("""COMPUTED_VALUE"""),44004.99861111111)</f>
        <v>44004.99861</v>
      </c>
      <c r="B1679" s="4">
        <f>IFERROR(__xludf.DUMMYFUNCTION("""COMPUTED_VALUE"""),9697.17)</f>
        <v>9697.17</v>
      </c>
    </row>
    <row r="1680">
      <c r="A1680" s="3">
        <f>IFERROR(__xludf.DUMMYFUNCTION("""COMPUTED_VALUE"""),44005.99861111111)</f>
        <v>44005.99861</v>
      </c>
      <c r="B1680" s="4">
        <f>IFERROR(__xludf.DUMMYFUNCTION("""COMPUTED_VALUE"""),9623.56)</f>
        <v>9623.56</v>
      </c>
    </row>
    <row r="1681">
      <c r="A1681" s="3">
        <f>IFERROR(__xludf.DUMMYFUNCTION("""COMPUTED_VALUE"""),44006.99861111111)</f>
        <v>44006.99861</v>
      </c>
      <c r="B1681" s="4">
        <f>IFERROR(__xludf.DUMMYFUNCTION("""COMPUTED_VALUE"""),9274.04)</f>
        <v>9274.04</v>
      </c>
    </row>
    <row r="1682">
      <c r="A1682" s="3">
        <f>IFERROR(__xludf.DUMMYFUNCTION("""COMPUTED_VALUE"""),44007.99861111111)</f>
        <v>44007.99861</v>
      </c>
      <c r="B1682" s="4">
        <f>IFERROR(__xludf.DUMMYFUNCTION("""COMPUTED_VALUE"""),9244.77)</f>
        <v>9244.77</v>
      </c>
    </row>
    <row r="1683">
      <c r="A1683" s="3">
        <f>IFERROR(__xludf.DUMMYFUNCTION("""COMPUTED_VALUE"""),44008.99861111111)</f>
        <v>44008.99861</v>
      </c>
      <c r="B1683" s="4">
        <f>IFERROR(__xludf.DUMMYFUNCTION("""COMPUTED_VALUE"""),9155.0)</f>
        <v>9155</v>
      </c>
    </row>
    <row r="1684">
      <c r="A1684" s="3">
        <f>IFERROR(__xludf.DUMMYFUNCTION("""COMPUTED_VALUE"""),44009.99861111111)</f>
        <v>44009.99861</v>
      </c>
      <c r="B1684" s="4">
        <f>IFERROR(__xludf.DUMMYFUNCTION("""COMPUTED_VALUE"""),9002.51)</f>
        <v>9002.51</v>
      </c>
    </row>
    <row r="1685">
      <c r="A1685" s="3">
        <f>IFERROR(__xludf.DUMMYFUNCTION("""COMPUTED_VALUE"""),44010.99861111111)</f>
        <v>44010.99861</v>
      </c>
      <c r="B1685" s="4">
        <f>IFERROR(__xludf.DUMMYFUNCTION("""COMPUTED_VALUE"""),9124.04)</f>
        <v>9124.04</v>
      </c>
    </row>
    <row r="1686">
      <c r="A1686" s="3">
        <f>IFERROR(__xludf.DUMMYFUNCTION("""COMPUTED_VALUE"""),44011.99861111111)</f>
        <v>44011.99861</v>
      </c>
      <c r="B1686" s="4">
        <f>IFERROR(__xludf.DUMMYFUNCTION("""COMPUTED_VALUE"""),9184.45)</f>
        <v>9184.45</v>
      </c>
    </row>
    <row r="1687">
      <c r="A1687" s="3">
        <f>IFERROR(__xludf.DUMMYFUNCTION("""COMPUTED_VALUE"""),44012.99861111111)</f>
        <v>44012.99861</v>
      </c>
      <c r="B1687" s="4">
        <f>IFERROR(__xludf.DUMMYFUNCTION("""COMPUTED_VALUE"""),9136.2)</f>
        <v>9136.2</v>
      </c>
    </row>
    <row r="1688">
      <c r="A1688" s="3">
        <f>IFERROR(__xludf.DUMMYFUNCTION("""COMPUTED_VALUE"""),44013.99861111111)</f>
        <v>44013.99861</v>
      </c>
      <c r="B1688" s="4">
        <f>IFERROR(__xludf.DUMMYFUNCTION("""COMPUTED_VALUE"""),9239.96)</f>
        <v>9239.96</v>
      </c>
    </row>
    <row r="1689">
      <c r="A1689" s="3">
        <f>IFERROR(__xludf.DUMMYFUNCTION("""COMPUTED_VALUE"""),44014.99861111111)</f>
        <v>44014.99861</v>
      </c>
      <c r="B1689" s="4">
        <f>IFERROR(__xludf.DUMMYFUNCTION("""COMPUTED_VALUE"""),9091.53)</f>
        <v>9091.53</v>
      </c>
    </row>
    <row r="1690">
      <c r="A1690" s="3">
        <f>IFERROR(__xludf.DUMMYFUNCTION("""COMPUTED_VALUE"""),44015.99861111111)</f>
        <v>44015.99861</v>
      </c>
      <c r="B1690" s="4">
        <f>IFERROR(__xludf.DUMMYFUNCTION("""COMPUTED_VALUE"""),9063.87)</f>
        <v>9063.87</v>
      </c>
    </row>
    <row r="1691">
      <c r="A1691" s="3">
        <f>IFERROR(__xludf.DUMMYFUNCTION("""COMPUTED_VALUE"""),44016.99861111111)</f>
        <v>44016.99861</v>
      </c>
      <c r="B1691" s="4">
        <f>IFERROR(__xludf.DUMMYFUNCTION("""COMPUTED_VALUE"""),9134.23)</f>
        <v>9134.23</v>
      </c>
    </row>
    <row r="1692">
      <c r="A1692" s="3">
        <f>IFERROR(__xludf.DUMMYFUNCTION("""COMPUTED_VALUE"""),44017.99861111111)</f>
        <v>44017.99861</v>
      </c>
      <c r="B1692" s="4">
        <f>IFERROR(__xludf.DUMMYFUNCTION("""COMPUTED_VALUE"""),9073.49)</f>
        <v>9073.49</v>
      </c>
    </row>
    <row r="1693">
      <c r="A1693" s="3">
        <f>IFERROR(__xludf.DUMMYFUNCTION("""COMPUTED_VALUE"""),44018.99861111111)</f>
        <v>44018.99861</v>
      </c>
      <c r="B1693" s="4">
        <f>IFERROR(__xludf.DUMMYFUNCTION("""COMPUTED_VALUE"""),9343.18)</f>
        <v>9343.18</v>
      </c>
    </row>
    <row r="1694">
      <c r="A1694" s="3">
        <f>IFERROR(__xludf.DUMMYFUNCTION("""COMPUTED_VALUE"""),44019.99861111111)</f>
        <v>44019.99861</v>
      </c>
      <c r="B1694" s="4">
        <f>IFERROR(__xludf.DUMMYFUNCTION("""COMPUTED_VALUE"""),9253.94)</f>
        <v>9253.94</v>
      </c>
    </row>
    <row r="1695">
      <c r="A1695" s="3">
        <f>IFERROR(__xludf.DUMMYFUNCTION("""COMPUTED_VALUE"""),44020.99861111111)</f>
        <v>44020.99861</v>
      </c>
      <c r="B1695" s="4">
        <f>IFERROR(__xludf.DUMMYFUNCTION("""COMPUTED_VALUE"""),9435.28)</f>
        <v>9435.28</v>
      </c>
    </row>
    <row r="1696">
      <c r="A1696" s="3">
        <f>IFERROR(__xludf.DUMMYFUNCTION("""COMPUTED_VALUE"""),44021.99861111111)</f>
        <v>44021.99861</v>
      </c>
      <c r="B1696" s="4">
        <f>IFERROR(__xludf.DUMMYFUNCTION("""COMPUTED_VALUE"""),9237.32)</f>
        <v>9237.32</v>
      </c>
    </row>
    <row r="1697">
      <c r="A1697" s="3">
        <f>IFERROR(__xludf.DUMMYFUNCTION("""COMPUTED_VALUE"""),44022.99861111111)</f>
        <v>44022.99861</v>
      </c>
      <c r="B1697" s="4">
        <f>IFERROR(__xludf.DUMMYFUNCTION("""COMPUTED_VALUE"""),9289.81)</f>
        <v>9289.81</v>
      </c>
    </row>
    <row r="1698">
      <c r="A1698" s="3">
        <f>IFERROR(__xludf.DUMMYFUNCTION("""COMPUTED_VALUE"""),44023.99861111111)</f>
        <v>44023.99861</v>
      </c>
      <c r="B1698" s="4">
        <f>IFERROR(__xludf.DUMMYFUNCTION("""COMPUTED_VALUE"""),9235.21)</f>
        <v>9235.21</v>
      </c>
    </row>
    <row r="1699">
      <c r="A1699" s="3">
        <f>IFERROR(__xludf.DUMMYFUNCTION("""COMPUTED_VALUE"""),44024.99861111111)</f>
        <v>44024.99861</v>
      </c>
      <c r="B1699" s="4">
        <f>IFERROR(__xludf.DUMMYFUNCTION("""COMPUTED_VALUE"""),9292.6)</f>
        <v>9292.6</v>
      </c>
    </row>
    <row r="1700">
      <c r="A1700" s="3">
        <f>IFERROR(__xludf.DUMMYFUNCTION("""COMPUTED_VALUE"""),44025.99861111111)</f>
        <v>44025.99861</v>
      </c>
      <c r="B1700" s="4">
        <f>IFERROR(__xludf.DUMMYFUNCTION("""COMPUTED_VALUE"""),9242.31)</f>
        <v>9242.31</v>
      </c>
    </row>
    <row r="1701">
      <c r="A1701" s="3">
        <f>IFERROR(__xludf.DUMMYFUNCTION("""COMPUTED_VALUE"""),44026.99861111111)</f>
        <v>44026.99861</v>
      </c>
      <c r="B1701" s="4">
        <f>IFERROR(__xludf.DUMMYFUNCTION("""COMPUTED_VALUE"""),9256.94)</f>
        <v>9256.94</v>
      </c>
    </row>
    <row r="1702">
      <c r="A1702" s="3">
        <f>IFERROR(__xludf.DUMMYFUNCTION("""COMPUTED_VALUE"""),44027.99861111111)</f>
        <v>44027.99861</v>
      </c>
      <c r="B1702" s="4">
        <f>IFERROR(__xludf.DUMMYFUNCTION("""COMPUTED_VALUE"""),9190.16)</f>
        <v>9190.16</v>
      </c>
    </row>
    <row r="1703">
      <c r="A1703" s="3">
        <f>IFERROR(__xludf.DUMMYFUNCTION("""COMPUTED_VALUE"""),44028.99861111111)</f>
        <v>44028.99861</v>
      </c>
      <c r="B1703" s="4">
        <f>IFERROR(__xludf.DUMMYFUNCTION("""COMPUTED_VALUE"""),9130.11)</f>
        <v>9130.11</v>
      </c>
    </row>
    <row r="1704">
      <c r="A1704" s="3">
        <f>IFERROR(__xludf.DUMMYFUNCTION("""COMPUTED_VALUE"""),44029.99861111111)</f>
        <v>44029.99861</v>
      </c>
      <c r="B1704" s="4">
        <f>IFERROR(__xludf.DUMMYFUNCTION("""COMPUTED_VALUE"""),9152.64)</f>
        <v>9152.64</v>
      </c>
    </row>
    <row r="1705">
      <c r="A1705" s="3">
        <f>IFERROR(__xludf.DUMMYFUNCTION("""COMPUTED_VALUE"""),44030.99861111111)</f>
        <v>44030.99861</v>
      </c>
      <c r="B1705" s="4">
        <f>IFERROR(__xludf.DUMMYFUNCTION("""COMPUTED_VALUE"""),9175.85)</f>
        <v>9175.85</v>
      </c>
    </row>
    <row r="1706">
      <c r="A1706" s="3">
        <f>IFERROR(__xludf.DUMMYFUNCTION("""COMPUTED_VALUE"""),44031.99861111111)</f>
        <v>44031.99861</v>
      </c>
      <c r="B1706" s="4">
        <f>IFERROR(__xludf.DUMMYFUNCTION("""COMPUTED_VALUE"""),9214.74)</f>
        <v>9214.74</v>
      </c>
    </row>
    <row r="1707">
      <c r="A1707" s="3">
        <f>IFERROR(__xludf.DUMMYFUNCTION("""COMPUTED_VALUE"""),44032.99861111111)</f>
        <v>44032.99861</v>
      </c>
      <c r="B1707" s="4">
        <f>IFERROR(__xludf.DUMMYFUNCTION("""COMPUTED_VALUE"""),9163.75)</f>
        <v>9163.75</v>
      </c>
    </row>
    <row r="1708">
      <c r="A1708" s="3">
        <f>IFERROR(__xludf.DUMMYFUNCTION("""COMPUTED_VALUE"""),44033.99861111111)</f>
        <v>44033.99861</v>
      </c>
      <c r="B1708" s="4">
        <f>IFERROR(__xludf.DUMMYFUNCTION("""COMPUTED_VALUE"""),9392.79)</f>
        <v>9392.79</v>
      </c>
    </row>
    <row r="1709">
      <c r="A1709" s="3">
        <f>IFERROR(__xludf.DUMMYFUNCTION("""COMPUTED_VALUE"""),44034.99861111111)</f>
        <v>44034.99861</v>
      </c>
      <c r="B1709" s="4">
        <f>IFERROR(__xludf.DUMMYFUNCTION("""COMPUTED_VALUE"""),9535.99)</f>
        <v>9535.99</v>
      </c>
    </row>
    <row r="1710">
      <c r="A1710" s="3">
        <f>IFERROR(__xludf.DUMMYFUNCTION("""COMPUTED_VALUE"""),44035.99861111111)</f>
        <v>44035.99861</v>
      </c>
      <c r="B1710" s="4">
        <f>IFERROR(__xludf.DUMMYFUNCTION("""COMPUTED_VALUE"""),9613.24)</f>
        <v>9613.24</v>
      </c>
    </row>
    <row r="1711">
      <c r="A1711" s="3">
        <f>IFERROR(__xludf.DUMMYFUNCTION("""COMPUTED_VALUE"""),44036.99861111111)</f>
        <v>44036.99861</v>
      </c>
      <c r="B1711" s="4">
        <f>IFERROR(__xludf.DUMMYFUNCTION("""COMPUTED_VALUE"""),9543.79)</f>
        <v>9543.79</v>
      </c>
    </row>
    <row r="1712">
      <c r="A1712" s="3">
        <f>IFERROR(__xludf.DUMMYFUNCTION("""COMPUTED_VALUE"""),44037.99861111111)</f>
        <v>44037.99861</v>
      </c>
      <c r="B1712" s="4">
        <f>IFERROR(__xludf.DUMMYFUNCTION("""COMPUTED_VALUE"""),9696.19)</f>
        <v>9696.19</v>
      </c>
    </row>
    <row r="1713">
      <c r="A1713" s="3">
        <f>IFERROR(__xludf.DUMMYFUNCTION("""COMPUTED_VALUE"""),44038.99861111111)</f>
        <v>44038.99861</v>
      </c>
      <c r="B1713" s="4">
        <f>IFERROR(__xludf.DUMMYFUNCTION("""COMPUTED_VALUE"""),9941.0)</f>
        <v>9941</v>
      </c>
    </row>
    <row r="1714">
      <c r="A1714" s="3">
        <f>IFERROR(__xludf.DUMMYFUNCTION("""COMPUTED_VALUE"""),44039.99861111111)</f>
        <v>44039.99861</v>
      </c>
      <c r="B1714" s="4">
        <f>IFERROR(__xludf.DUMMYFUNCTION("""COMPUTED_VALUE"""),11020.0)</f>
        <v>11020</v>
      </c>
    </row>
    <row r="1715">
      <c r="A1715" s="3">
        <f>IFERROR(__xludf.DUMMYFUNCTION("""COMPUTED_VALUE"""),44040.99861111111)</f>
        <v>44040.99861</v>
      </c>
      <c r="B1715" s="4">
        <f>IFERROR(__xludf.DUMMYFUNCTION("""COMPUTED_VALUE"""),10923.9)</f>
        <v>10923.9</v>
      </c>
    </row>
    <row r="1716">
      <c r="A1716" s="3">
        <f>IFERROR(__xludf.DUMMYFUNCTION("""COMPUTED_VALUE"""),44041.99861111111)</f>
        <v>44041.99861</v>
      </c>
      <c r="B1716" s="4">
        <f>IFERROR(__xludf.DUMMYFUNCTION("""COMPUTED_VALUE"""),11098.8)</f>
        <v>11098.8</v>
      </c>
    </row>
    <row r="1717">
      <c r="A1717" s="3">
        <f>IFERROR(__xludf.DUMMYFUNCTION("""COMPUTED_VALUE"""),44042.99861111111)</f>
        <v>44042.99861</v>
      </c>
      <c r="B1717" s="4">
        <f>IFERROR(__xludf.DUMMYFUNCTION("""COMPUTED_VALUE"""),11119.6)</f>
        <v>11119.6</v>
      </c>
    </row>
    <row r="1718">
      <c r="A1718" s="3">
        <f>IFERROR(__xludf.DUMMYFUNCTION("""COMPUTED_VALUE"""),44043.99861111111)</f>
        <v>44043.99861</v>
      </c>
      <c r="B1718" s="4">
        <f>IFERROR(__xludf.DUMMYFUNCTION("""COMPUTED_VALUE"""),11342.5)</f>
        <v>11342.5</v>
      </c>
    </row>
    <row r="1719">
      <c r="A1719" s="3">
        <f>IFERROR(__xludf.DUMMYFUNCTION("""COMPUTED_VALUE"""),44044.99861111111)</f>
        <v>44044.99861</v>
      </c>
      <c r="B1719" s="4">
        <f>IFERROR(__xludf.DUMMYFUNCTION("""COMPUTED_VALUE"""),11810.0)</f>
        <v>11810</v>
      </c>
    </row>
    <row r="1720">
      <c r="A1720" s="3">
        <f>IFERROR(__xludf.DUMMYFUNCTION("""COMPUTED_VALUE"""),44045.99861111111)</f>
        <v>44045.99861</v>
      </c>
      <c r="B1720" s="4">
        <f>IFERROR(__xludf.DUMMYFUNCTION("""COMPUTED_VALUE"""),11068.5)</f>
        <v>11068.5</v>
      </c>
    </row>
    <row r="1721">
      <c r="A1721" s="3">
        <f>IFERROR(__xludf.DUMMYFUNCTION("""COMPUTED_VALUE"""),44046.99861111111)</f>
        <v>44046.99861</v>
      </c>
      <c r="B1721" s="4">
        <f>IFERROR(__xludf.DUMMYFUNCTION("""COMPUTED_VALUE"""),11252.4)</f>
        <v>11252.4</v>
      </c>
    </row>
    <row r="1722">
      <c r="A1722" s="3">
        <f>IFERROR(__xludf.DUMMYFUNCTION("""COMPUTED_VALUE"""),44047.99861111111)</f>
        <v>44047.99861</v>
      </c>
      <c r="B1722" s="4">
        <f>IFERROR(__xludf.DUMMYFUNCTION("""COMPUTED_VALUE"""),11197.0)</f>
        <v>11197</v>
      </c>
    </row>
    <row r="1723">
      <c r="A1723" s="3">
        <f>IFERROR(__xludf.DUMMYFUNCTION("""COMPUTED_VALUE"""),44048.99861111111)</f>
        <v>44048.99861</v>
      </c>
      <c r="B1723" s="4">
        <f>IFERROR(__xludf.DUMMYFUNCTION("""COMPUTED_VALUE"""),11756.7)</f>
        <v>11756.7</v>
      </c>
    </row>
    <row r="1724">
      <c r="A1724" s="3">
        <f>IFERROR(__xludf.DUMMYFUNCTION("""COMPUTED_VALUE"""),44049.99861111111)</f>
        <v>44049.99861</v>
      </c>
      <c r="B1724" s="4">
        <f>IFERROR(__xludf.DUMMYFUNCTION("""COMPUTED_VALUE"""),11773.8)</f>
        <v>11773.8</v>
      </c>
    </row>
    <row r="1725">
      <c r="A1725" s="3">
        <f>IFERROR(__xludf.DUMMYFUNCTION("""COMPUTED_VALUE"""),44050.99861111111)</f>
        <v>44050.99861</v>
      </c>
      <c r="B1725" s="4">
        <f>IFERROR(__xludf.DUMMYFUNCTION("""COMPUTED_VALUE"""),11606.5)</f>
        <v>11606.5</v>
      </c>
    </row>
    <row r="1726">
      <c r="A1726" s="3">
        <f>IFERROR(__xludf.DUMMYFUNCTION("""COMPUTED_VALUE"""),44051.99861111111)</f>
        <v>44051.99861</v>
      </c>
      <c r="B1726" s="4">
        <f>IFERROR(__xludf.DUMMYFUNCTION("""COMPUTED_VALUE"""),11774.9)</f>
        <v>11774.9</v>
      </c>
    </row>
    <row r="1727">
      <c r="A1727" s="3">
        <f>IFERROR(__xludf.DUMMYFUNCTION("""COMPUTED_VALUE"""),44052.99861111111)</f>
        <v>44052.99861</v>
      </c>
      <c r="B1727" s="4">
        <f>IFERROR(__xludf.DUMMYFUNCTION("""COMPUTED_VALUE"""),11688.4)</f>
        <v>11688.4</v>
      </c>
    </row>
    <row r="1728">
      <c r="A1728" s="3">
        <f>IFERROR(__xludf.DUMMYFUNCTION("""COMPUTED_VALUE"""),44053.99861111111)</f>
        <v>44053.99861</v>
      </c>
      <c r="B1728" s="4">
        <f>IFERROR(__xludf.DUMMYFUNCTION("""COMPUTED_VALUE"""),11876.2)</f>
        <v>11876.2</v>
      </c>
    </row>
    <row r="1729">
      <c r="A1729" s="3">
        <f>IFERROR(__xludf.DUMMYFUNCTION("""COMPUTED_VALUE"""),44054.99861111111)</f>
        <v>44054.99861</v>
      </c>
      <c r="B1729" s="4">
        <f>IFERROR(__xludf.DUMMYFUNCTION("""COMPUTED_VALUE"""),11388.9)</f>
        <v>11388.9</v>
      </c>
    </row>
    <row r="1730">
      <c r="A1730" s="3">
        <f>IFERROR(__xludf.DUMMYFUNCTION("""COMPUTED_VALUE"""),44055.99861111111)</f>
        <v>44055.99861</v>
      </c>
      <c r="B1730" s="4">
        <f>IFERROR(__xludf.DUMMYFUNCTION("""COMPUTED_VALUE"""),11571.6)</f>
        <v>11571.6</v>
      </c>
    </row>
    <row r="1731">
      <c r="A1731" s="3">
        <f>IFERROR(__xludf.DUMMYFUNCTION("""COMPUTED_VALUE"""),44056.99861111111)</f>
        <v>44056.99861</v>
      </c>
      <c r="B1731" s="4">
        <f>IFERROR(__xludf.DUMMYFUNCTION("""COMPUTED_VALUE"""),11788.4)</f>
        <v>11788.4</v>
      </c>
    </row>
    <row r="1732">
      <c r="A1732" s="3">
        <f>IFERROR(__xludf.DUMMYFUNCTION("""COMPUTED_VALUE"""),44057.99861111111)</f>
        <v>44057.99861</v>
      </c>
      <c r="B1732" s="4">
        <f>IFERROR(__xludf.DUMMYFUNCTION("""COMPUTED_VALUE"""),11767.5)</f>
        <v>11767.5</v>
      </c>
    </row>
    <row r="1733">
      <c r="A1733" s="3">
        <f>IFERROR(__xludf.DUMMYFUNCTION("""COMPUTED_VALUE"""),44058.99861111111)</f>
        <v>44058.99861</v>
      </c>
      <c r="B1733" s="4">
        <f>IFERROR(__xludf.DUMMYFUNCTION("""COMPUTED_VALUE"""),11859.2)</f>
        <v>11859.2</v>
      </c>
    </row>
    <row r="1734">
      <c r="A1734" s="3">
        <f>IFERROR(__xludf.DUMMYFUNCTION("""COMPUTED_VALUE"""),44059.99861111111)</f>
        <v>44059.99861</v>
      </c>
      <c r="B1734" s="4">
        <f>IFERROR(__xludf.DUMMYFUNCTION("""COMPUTED_VALUE"""),11907.7)</f>
        <v>11907.7</v>
      </c>
    </row>
    <row r="1735">
      <c r="A1735" s="3">
        <f>IFERROR(__xludf.DUMMYFUNCTION("""COMPUTED_VALUE"""),44060.99861111111)</f>
        <v>44060.99861</v>
      </c>
      <c r="B1735" s="4">
        <f>IFERROR(__xludf.DUMMYFUNCTION("""COMPUTED_VALUE"""),12305.5)</f>
        <v>12305.5</v>
      </c>
    </row>
    <row r="1736">
      <c r="A1736" s="3">
        <f>IFERROR(__xludf.DUMMYFUNCTION("""COMPUTED_VALUE"""),44061.99861111111)</f>
        <v>44061.99861</v>
      </c>
      <c r="B1736" s="4">
        <f>IFERROR(__xludf.DUMMYFUNCTION("""COMPUTED_VALUE"""),11950.0)</f>
        <v>11950</v>
      </c>
    </row>
    <row r="1737">
      <c r="A1737" s="3">
        <f>IFERROR(__xludf.DUMMYFUNCTION("""COMPUTED_VALUE"""),44062.99861111111)</f>
        <v>44062.99861</v>
      </c>
      <c r="B1737" s="4">
        <f>IFERROR(__xludf.DUMMYFUNCTION("""COMPUTED_VALUE"""),11747.7)</f>
        <v>11747.7</v>
      </c>
    </row>
    <row r="1738">
      <c r="A1738" s="3">
        <f>IFERROR(__xludf.DUMMYFUNCTION("""COMPUTED_VALUE"""),44063.99861111111)</f>
        <v>44063.99861</v>
      </c>
      <c r="B1738" s="4">
        <f>IFERROR(__xludf.DUMMYFUNCTION("""COMPUTED_VALUE"""),11864.2)</f>
        <v>11864.2</v>
      </c>
    </row>
    <row r="1739">
      <c r="A1739" s="3">
        <f>IFERROR(__xludf.DUMMYFUNCTION("""COMPUTED_VALUE"""),44064.99861111111)</f>
        <v>44064.99861</v>
      </c>
      <c r="B1739" s="4">
        <f>IFERROR(__xludf.DUMMYFUNCTION("""COMPUTED_VALUE"""),11507.2)</f>
        <v>11507.2</v>
      </c>
    </row>
    <row r="1740">
      <c r="A1740" s="3">
        <f>IFERROR(__xludf.DUMMYFUNCTION("""COMPUTED_VALUE"""),44065.99861111111)</f>
        <v>44065.99861</v>
      </c>
      <c r="B1740" s="4">
        <f>IFERROR(__xludf.DUMMYFUNCTION("""COMPUTED_VALUE"""),11684.5)</f>
        <v>11684.5</v>
      </c>
    </row>
    <row r="1741">
      <c r="A1741" s="3">
        <f>IFERROR(__xludf.DUMMYFUNCTION("""COMPUTED_VALUE"""),44066.99861111111)</f>
        <v>44066.99861</v>
      </c>
      <c r="B1741" s="4">
        <f>IFERROR(__xludf.DUMMYFUNCTION("""COMPUTED_VALUE"""),11650.0)</f>
        <v>11650</v>
      </c>
    </row>
    <row r="1742">
      <c r="A1742" s="3">
        <f>IFERROR(__xludf.DUMMYFUNCTION("""COMPUTED_VALUE"""),44067.99861111111)</f>
        <v>44067.99861</v>
      </c>
      <c r="B1742" s="4">
        <f>IFERROR(__xludf.DUMMYFUNCTION("""COMPUTED_VALUE"""),11753.8)</f>
        <v>11753.8</v>
      </c>
    </row>
    <row r="1743">
      <c r="A1743" s="3">
        <f>IFERROR(__xludf.DUMMYFUNCTION("""COMPUTED_VALUE"""),44068.99861111111)</f>
        <v>44068.99861</v>
      </c>
      <c r="B1743" s="4">
        <f>IFERROR(__xludf.DUMMYFUNCTION("""COMPUTED_VALUE"""),11324.9)</f>
        <v>11324.9</v>
      </c>
    </row>
    <row r="1744">
      <c r="A1744" s="3">
        <f>IFERROR(__xludf.DUMMYFUNCTION("""COMPUTED_VALUE"""),44069.99861111111)</f>
        <v>44069.99861</v>
      </c>
      <c r="B1744" s="4">
        <f>IFERROR(__xludf.DUMMYFUNCTION("""COMPUTED_VALUE"""),11463.2)</f>
        <v>11463.2</v>
      </c>
    </row>
    <row r="1745">
      <c r="A1745" s="3">
        <f>IFERROR(__xludf.DUMMYFUNCTION("""COMPUTED_VALUE"""),44070.99861111111)</f>
        <v>44070.99861</v>
      </c>
      <c r="B1745" s="4">
        <f>IFERROR(__xludf.DUMMYFUNCTION("""COMPUTED_VALUE"""),11329.1)</f>
        <v>11329.1</v>
      </c>
    </row>
    <row r="1746">
      <c r="A1746" s="3">
        <f>IFERROR(__xludf.DUMMYFUNCTION("""COMPUTED_VALUE"""),44071.99861111111)</f>
        <v>44071.99861</v>
      </c>
      <c r="B1746" s="4">
        <f>IFERROR(__xludf.DUMMYFUNCTION("""COMPUTED_VALUE"""),11535.0)</f>
        <v>11535</v>
      </c>
    </row>
    <row r="1747">
      <c r="A1747" s="3">
        <f>IFERROR(__xludf.DUMMYFUNCTION("""COMPUTED_VALUE"""),44072.99861111111)</f>
        <v>44072.99861</v>
      </c>
      <c r="B1747" s="4">
        <f>IFERROR(__xludf.DUMMYFUNCTION("""COMPUTED_VALUE"""),11474.3)</f>
        <v>11474.3</v>
      </c>
    </row>
    <row r="1748">
      <c r="A1748" s="3">
        <f>IFERROR(__xludf.DUMMYFUNCTION("""COMPUTED_VALUE"""),44073.99861111111)</f>
        <v>44073.99861</v>
      </c>
      <c r="B1748" s="4">
        <f>IFERROR(__xludf.DUMMYFUNCTION("""COMPUTED_VALUE"""),11716.0)</f>
        <v>11716</v>
      </c>
    </row>
    <row r="1749">
      <c r="A1749" s="3">
        <f>IFERROR(__xludf.DUMMYFUNCTION("""COMPUTED_VALUE"""),44074.99861111111)</f>
        <v>44074.99861</v>
      </c>
      <c r="B1749" s="4">
        <f>IFERROR(__xludf.DUMMYFUNCTION("""COMPUTED_VALUE"""),11655.0)</f>
        <v>11655</v>
      </c>
    </row>
    <row r="1750">
      <c r="A1750" s="3">
        <f>IFERROR(__xludf.DUMMYFUNCTION("""COMPUTED_VALUE"""),44075.99861111111)</f>
        <v>44075.99861</v>
      </c>
      <c r="B1750" s="4">
        <f>IFERROR(__xludf.DUMMYFUNCTION("""COMPUTED_VALUE"""),11929.8)</f>
        <v>11929.8</v>
      </c>
    </row>
    <row r="1751">
      <c r="A1751" s="3">
        <f>IFERROR(__xludf.DUMMYFUNCTION("""COMPUTED_VALUE"""),44076.99861111111)</f>
        <v>44076.99861</v>
      </c>
      <c r="B1751" s="4">
        <f>IFERROR(__xludf.DUMMYFUNCTION("""COMPUTED_VALUE"""),11405.6)</f>
        <v>11405.6</v>
      </c>
    </row>
    <row r="1752">
      <c r="A1752" s="3">
        <f>IFERROR(__xludf.DUMMYFUNCTION("""COMPUTED_VALUE"""),44077.99861111111)</f>
        <v>44077.99861</v>
      </c>
      <c r="B1752" s="4">
        <f>IFERROR(__xludf.DUMMYFUNCTION("""COMPUTED_VALUE"""),10264.1)</f>
        <v>10264.1</v>
      </c>
    </row>
    <row r="1753">
      <c r="A1753" s="3">
        <f>IFERROR(__xludf.DUMMYFUNCTION("""COMPUTED_VALUE"""),44078.99861111111)</f>
        <v>44078.99861</v>
      </c>
      <c r="B1753" s="4">
        <f>IFERROR(__xludf.DUMMYFUNCTION("""COMPUTED_VALUE"""),10483.5)</f>
        <v>10483.5</v>
      </c>
    </row>
    <row r="1754">
      <c r="A1754" s="3">
        <f>IFERROR(__xludf.DUMMYFUNCTION("""COMPUTED_VALUE"""),44079.99861111111)</f>
        <v>44079.99861</v>
      </c>
      <c r="B1754" s="4">
        <f>IFERROR(__xludf.DUMMYFUNCTION("""COMPUTED_VALUE"""),10168.3)</f>
        <v>10168.3</v>
      </c>
    </row>
    <row r="1755">
      <c r="A1755" s="3">
        <f>IFERROR(__xludf.DUMMYFUNCTION("""COMPUTED_VALUE"""),44080.99861111111)</f>
        <v>44080.99861</v>
      </c>
      <c r="B1755" s="4">
        <f>IFERROR(__xludf.DUMMYFUNCTION("""COMPUTED_VALUE"""),10257.8)</f>
        <v>10257.8</v>
      </c>
    </row>
    <row r="1756">
      <c r="A1756" s="3">
        <f>IFERROR(__xludf.DUMMYFUNCTION("""COMPUTED_VALUE"""),44081.99861111111)</f>
        <v>44081.99861</v>
      </c>
      <c r="B1756" s="4">
        <f>IFERROR(__xludf.DUMMYFUNCTION("""COMPUTED_VALUE"""),10375.0)</f>
        <v>10375</v>
      </c>
    </row>
    <row r="1757">
      <c r="A1757" s="3">
        <f>IFERROR(__xludf.DUMMYFUNCTION("""COMPUTED_VALUE"""),44082.99861111111)</f>
        <v>44082.99861</v>
      </c>
      <c r="B1757" s="4">
        <f>IFERROR(__xludf.DUMMYFUNCTION("""COMPUTED_VALUE"""),10125.6)</f>
        <v>10125.6</v>
      </c>
    </row>
    <row r="1758">
      <c r="A1758" s="3">
        <f>IFERROR(__xludf.DUMMYFUNCTION("""COMPUTED_VALUE"""),44083.99861111111)</f>
        <v>44083.99861</v>
      </c>
      <c r="B1758" s="4">
        <f>IFERROR(__xludf.DUMMYFUNCTION("""COMPUTED_VALUE"""),10216.4)</f>
        <v>10216.4</v>
      </c>
    </row>
    <row r="1759">
      <c r="A1759" s="3">
        <f>IFERROR(__xludf.DUMMYFUNCTION("""COMPUTED_VALUE"""),44084.99861111111)</f>
        <v>44084.99861</v>
      </c>
      <c r="B1759" s="4">
        <f>IFERROR(__xludf.DUMMYFUNCTION("""COMPUTED_VALUE"""),10344.2)</f>
        <v>10344.2</v>
      </c>
    </row>
    <row r="1760">
      <c r="A1760" s="3">
        <f>IFERROR(__xludf.DUMMYFUNCTION("""COMPUTED_VALUE"""),44085.99861111111)</f>
        <v>44085.99861</v>
      </c>
      <c r="B1760" s="4">
        <f>IFERROR(__xludf.DUMMYFUNCTION("""COMPUTED_VALUE"""),10383.9)</f>
        <v>10383.9</v>
      </c>
    </row>
    <row r="1761">
      <c r="A1761" s="3">
        <f>IFERROR(__xludf.DUMMYFUNCTION("""COMPUTED_VALUE"""),44086.99861111111)</f>
        <v>44086.99861</v>
      </c>
      <c r="B1761" s="4">
        <f>IFERROR(__xludf.DUMMYFUNCTION("""COMPUTED_VALUE"""),10445.2)</f>
        <v>10445.2</v>
      </c>
    </row>
    <row r="1762">
      <c r="A1762" s="3">
        <f>IFERROR(__xludf.DUMMYFUNCTION("""COMPUTED_VALUE"""),44087.99861111111)</f>
        <v>44087.99861</v>
      </c>
      <c r="B1762" s="4">
        <f>IFERROR(__xludf.DUMMYFUNCTION("""COMPUTED_VALUE"""),10323.3)</f>
        <v>10323.3</v>
      </c>
    </row>
    <row r="1763">
      <c r="A1763" s="3">
        <f>IFERROR(__xludf.DUMMYFUNCTION("""COMPUTED_VALUE"""),44088.99861111111)</f>
        <v>44088.99861</v>
      </c>
      <c r="B1763" s="4">
        <f>IFERROR(__xludf.DUMMYFUNCTION("""COMPUTED_VALUE"""),10671.4)</f>
        <v>10671.4</v>
      </c>
    </row>
    <row r="1764">
      <c r="A1764" s="3">
        <f>IFERROR(__xludf.DUMMYFUNCTION("""COMPUTED_VALUE"""),44089.99861111111)</f>
        <v>44089.99861</v>
      </c>
      <c r="B1764" s="4">
        <f>IFERROR(__xludf.DUMMYFUNCTION("""COMPUTED_VALUE"""),10783.7)</f>
        <v>10783.7</v>
      </c>
    </row>
    <row r="1765">
      <c r="A1765" s="3">
        <f>IFERROR(__xludf.DUMMYFUNCTION("""COMPUTED_VALUE"""),44090.99861111111)</f>
        <v>44090.99861</v>
      </c>
      <c r="B1765" s="4">
        <f>IFERROR(__xludf.DUMMYFUNCTION("""COMPUTED_VALUE"""),10959.6)</f>
        <v>10959.6</v>
      </c>
    </row>
    <row r="1766">
      <c r="A1766" s="3">
        <f>IFERROR(__xludf.DUMMYFUNCTION("""COMPUTED_VALUE"""),44091.99861111111)</f>
        <v>44091.99861</v>
      </c>
      <c r="B1766" s="4">
        <f>IFERROR(__xludf.DUMMYFUNCTION("""COMPUTED_VALUE"""),10943.6)</f>
        <v>10943.6</v>
      </c>
    </row>
    <row r="1767">
      <c r="A1767" s="3">
        <f>IFERROR(__xludf.DUMMYFUNCTION("""COMPUTED_VALUE"""),44092.99861111111)</f>
        <v>44092.99861</v>
      </c>
      <c r="B1767" s="4">
        <f>IFERROR(__xludf.DUMMYFUNCTION("""COMPUTED_VALUE"""),10937.5)</f>
        <v>10937.5</v>
      </c>
    </row>
    <row r="1768">
      <c r="A1768" s="3">
        <f>IFERROR(__xludf.DUMMYFUNCTION("""COMPUTED_VALUE"""),44093.99861111111)</f>
        <v>44093.99861</v>
      </c>
      <c r="B1768" s="4">
        <f>IFERROR(__xludf.DUMMYFUNCTION("""COMPUTED_VALUE"""),11080.0)</f>
        <v>11080</v>
      </c>
    </row>
    <row r="1769">
      <c r="A1769" s="3">
        <f>IFERROR(__xludf.DUMMYFUNCTION("""COMPUTED_VALUE"""),44094.99861111111)</f>
        <v>44094.99861</v>
      </c>
      <c r="B1769" s="4">
        <f>IFERROR(__xludf.DUMMYFUNCTION("""COMPUTED_VALUE"""),10920.8)</f>
        <v>10920.8</v>
      </c>
    </row>
    <row r="1770">
      <c r="A1770" s="3">
        <f>IFERROR(__xludf.DUMMYFUNCTION("""COMPUTED_VALUE"""),44095.99861111111)</f>
        <v>44095.99861</v>
      </c>
      <c r="B1770" s="4">
        <f>IFERROR(__xludf.DUMMYFUNCTION("""COMPUTED_VALUE"""),10414.4)</f>
        <v>10414.4</v>
      </c>
    </row>
    <row r="1771">
      <c r="A1771" s="3">
        <f>IFERROR(__xludf.DUMMYFUNCTION("""COMPUTED_VALUE"""),44096.99861111111)</f>
        <v>44096.99861</v>
      </c>
      <c r="B1771" s="4">
        <f>IFERROR(__xludf.DUMMYFUNCTION("""COMPUTED_VALUE"""),10532.8)</f>
        <v>10532.8</v>
      </c>
    </row>
    <row r="1772">
      <c r="A1772" s="3">
        <f>IFERROR(__xludf.DUMMYFUNCTION("""COMPUTED_VALUE"""),44097.99861111111)</f>
        <v>44097.99861</v>
      </c>
      <c r="B1772" s="4">
        <f>IFERROR(__xludf.DUMMYFUNCTION("""COMPUTED_VALUE"""),10235.1)</f>
        <v>10235.1</v>
      </c>
    </row>
    <row r="1773">
      <c r="A1773" s="3">
        <f>IFERROR(__xludf.DUMMYFUNCTION("""COMPUTED_VALUE"""),44098.99861111111)</f>
        <v>44098.99861</v>
      </c>
      <c r="B1773" s="4">
        <f>IFERROR(__xludf.DUMMYFUNCTION("""COMPUTED_VALUE"""),10740.0)</f>
        <v>10740</v>
      </c>
    </row>
    <row r="1774">
      <c r="A1774" s="3">
        <f>IFERROR(__xludf.DUMMYFUNCTION("""COMPUTED_VALUE"""),44099.99861111111)</f>
        <v>44099.99861</v>
      </c>
      <c r="B1774" s="4">
        <f>IFERROR(__xludf.DUMMYFUNCTION("""COMPUTED_VALUE"""),10690.5)</f>
        <v>10690.5</v>
      </c>
    </row>
    <row r="1775">
      <c r="A1775" s="3">
        <f>IFERROR(__xludf.DUMMYFUNCTION("""COMPUTED_VALUE"""),44100.99861111111)</f>
        <v>44100.99861</v>
      </c>
      <c r="B1775" s="4">
        <f>IFERROR(__xludf.DUMMYFUNCTION("""COMPUTED_VALUE"""),10735.6)</f>
        <v>10735.6</v>
      </c>
    </row>
    <row r="1776">
      <c r="A1776" s="3">
        <f>IFERROR(__xludf.DUMMYFUNCTION("""COMPUTED_VALUE"""),44101.99861111111)</f>
        <v>44101.99861</v>
      </c>
      <c r="B1776" s="4">
        <f>IFERROR(__xludf.DUMMYFUNCTION("""COMPUTED_VALUE"""),10770.0)</f>
        <v>10770</v>
      </c>
    </row>
    <row r="1777">
      <c r="A1777" s="3">
        <f>IFERROR(__xludf.DUMMYFUNCTION("""COMPUTED_VALUE"""),44102.99861111111)</f>
        <v>44102.99861</v>
      </c>
      <c r="B1777" s="4">
        <f>IFERROR(__xludf.DUMMYFUNCTION("""COMPUTED_VALUE"""),10695.5)</f>
        <v>10695.5</v>
      </c>
    </row>
    <row r="1778">
      <c r="A1778" s="3">
        <f>IFERROR(__xludf.DUMMYFUNCTION("""COMPUTED_VALUE"""),44103.99861111111)</f>
        <v>44103.99861</v>
      </c>
      <c r="B1778" s="4">
        <f>IFERROR(__xludf.DUMMYFUNCTION("""COMPUTED_VALUE"""),10840.4)</f>
        <v>10840.4</v>
      </c>
    </row>
    <row r="1779">
      <c r="A1779" s="3">
        <f>IFERROR(__xludf.DUMMYFUNCTION("""COMPUTED_VALUE"""),44104.99861111111)</f>
        <v>44104.99861</v>
      </c>
      <c r="B1779" s="4">
        <f>IFERROR(__xludf.DUMMYFUNCTION("""COMPUTED_VALUE"""),10779.6)</f>
        <v>10779.6</v>
      </c>
    </row>
    <row r="1780">
      <c r="A1780" s="3">
        <f>IFERROR(__xludf.DUMMYFUNCTION("""COMPUTED_VALUE"""),44105.99861111111)</f>
        <v>44105.99861</v>
      </c>
      <c r="B1780" s="4">
        <f>IFERROR(__xludf.DUMMYFUNCTION("""COMPUTED_VALUE"""),10612.4)</f>
        <v>10612.4</v>
      </c>
    </row>
    <row r="1781">
      <c r="A1781" s="3">
        <f>IFERROR(__xludf.DUMMYFUNCTION("""COMPUTED_VALUE"""),44106.99861111111)</f>
        <v>44106.99861</v>
      </c>
      <c r="B1781" s="4">
        <f>IFERROR(__xludf.DUMMYFUNCTION("""COMPUTED_VALUE"""),10573.1)</f>
        <v>10573.1</v>
      </c>
    </row>
    <row r="1782">
      <c r="A1782" s="3">
        <f>IFERROR(__xludf.DUMMYFUNCTION("""COMPUTED_VALUE"""),44107.99861111111)</f>
        <v>44107.99861</v>
      </c>
      <c r="B1782" s="4">
        <f>IFERROR(__xludf.DUMMYFUNCTION("""COMPUTED_VALUE"""),10551.6)</f>
        <v>10551.6</v>
      </c>
    </row>
    <row r="1783">
      <c r="A1783" s="3">
        <f>IFERROR(__xludf.DUMMYFUNCTION("""COMPUTED_VALUE"""),44108.99861111111)</f>
        <v>44108.99861</v>
      </c>
      <c r="B1783" s="4">
        <f>IFERROR(__xludf.DUMMYFUNCTION("""COMPUTED_VALUE"""),10671.1)</f>
        <v>10671.1</v>
      </c>
    </row>
    <row r="1784">
      <c r="A1784" s="3">
        <f>IFERROR(__xludf.DUMMYFUNCTION("""COMPUTED_VALUE"""),44109.99861111111)</f>
        <v>44109.99861</v>
      </c>
      <c r="B1784" s="4">
        <f>IFERROR(__xludf.DUMMYFUNCTION("""COMPUTED_VALUE"""),10795.0)</f>
        <v>10795</v>
      </c>
    </row>
    <row r="1785">
      <c r="A1785" s="3">
        <f>IFERROR(__xludf.DUMMYFUNCTION("""COMPUTED_VALUE"""),44110.99861111111)</f>
        <v>44110.99861</v>
      </c>
      <c r="B1785" s="4">
        <f>IFERROR(__xludf.DUMMYFUNCTION("""COMPUTED_VALUE"""),10606.1)</f>
        <v>10606.1</v>
      </c>
    </row>
    <row r="1786">
      <c r="A1786" s="3">
        <f>IFERROR(__xludf.DUMMYFUNCTION("""COMPUTED_VALUE"""),44111.99861111111)</f>
        <v>44111.99861</v>
      </c>
      <c r="B1786" s="4">
        <f>IFERROR(__xludf.DUMMYFUNCTION("""COMPUTED_VALUE"""),10670.4)</f>
        <v>10670.4</v>
      </c>
    </row>
    <row r="1787">
      <c r="A1787" s="3">
        <f>IFERROR(__xludf.DUMMYFUNCTION("""COMPUTED_VALUE"""),44112.99861111111)</f>
        <v>44112.99861</v>
      </c>
      <c r="B1787" s="4">
        <f>IFERROR(__xludf.DUMMYFUNCTION("""COMPUTED_VALUE"""),10906.3)</f>
        <v>10906.3</v>
      </c>
    </row>
    <row r="1788">
      <c r="A1788" s="3">
        <f>IFERROR(__xludf.DUMMYFUNCTION("""COMPUTED_VALUE"""),44113.99861111111)</f>
        <v>44113.99861</v>
      </c>
      <c r="B1788" s="4">
        <f>IFERROR(__xludf.DUMMYFUNCTION("""COMPUTED_VALUE"""),11067.0)</f>
        <v>11067</v>
      </c>
    </row>
    <row r="1789">
      <c r="A1789" s="3">
        <f>IFERROR(__xludf.DUMMYFUNCTION("""COMPUTED_VALUE"""),44114.99861111111)</f>
        <v>44114.99861</v>
      </c>
      <c r="B1789" s="4">
        <f>IFERROR(__xludf.DUMMYFUNCTION("""COMPUTED_VALUE"""),11302.9)</f>
        <v>11302.9</v>
      </c>
    </row>
    <row r="1790">
      <c r="A1790" s="3">
        <f>IFERROR(__xludf.DUMMYFUNCTION("""COMPUTED_VALUE"""),44115.99861111111)</f>
        <v>44115.99861</v>
      </c>
      <c r="B1790" s="4">
        <f>IFERROR(__xludf.DUMMYFUNCTION("""COMPUTED_VALUE"""),11381.7)</f>
        <v>11381.7</v>
      </c>
    </row>
    <row r="1791">
      <c r="A1791" s="3">
        <f>IFERROR(__xludf.DUMMYFUNCTION("""COMPUTED_VALUE"""),44116.99861111111)</f>
        <v>44116.99861</v>
      </c>
      <c r="B1791" s="4">
        <f>IFERROR(__xludf.DUMMYFUNCTION("""COMPUTED_VALUE"""),11535.4)</f>
        <v>11535.4</v>
      </c>
    </row>
    <row r="1792">
      <c r="A1792" s="3">
        <f>IFERROR(__xludf.DUMMYFUNCTION("""COMPUTED_VALUE"""),44117.99861111111)</f>
        <v>44117.99861</v>
      </c>
      <c r="B1792" s="4">
        <f>IFERROR(__xludf.DUMMYFUNCTION("""COMPUTED_VALUE"""),11429.9)</f>
        <v>11429.9</v>
      </c>
    </row>
    <row r="1793">
      <c r="A1793" s="3">
        <f>IFERROR(__xludf.DUMMYFUNCTION("""COMPUTED_VALUE"""),44118.99861111111)</f>
        <v>44118.99861</v>
      </c>
      <c r="B1793" s="4">
        <f>IFERROR(__xludf.DUMMYFUNCTION("""COMPUTED_VALUE"""),11427.7)</f>
        <v>11427.7</v>
      </c>
    </row>
    <row r="1794">
      <c r="A1794" s="3">
        <f>IFERROR(__xludf.DUMMYFUNCTION("""COMPUTED_VALUE"""),44119.99861111111)</f>
        <v>44119.99861</v>
      </c>
      <c r="B1794" s="4">
        <f>IFERROR(__xludf.DUMMYFUNCTION("""COMPUTED_VALUE"""),11500.1)</f>
        <v>11500.1</v>
      </c>
    </row>
    <row r="1795">
      <c r="A1795" s="3">
        <f>IFERROR(__xludf.DUMMYFUNCTION("""COMPUTED_VALUE"""),44120.99861111111)</f>
        <v>44120.99861</v>
      </c>
      <c r="B1795" s="4">
        <f>IFERROR(__xludf.DUMMYFUNCTION("""COMPUTED_VALUE"""),11328.9)</f>
        <v>11328.9</v>
      </c>
    </row>
    <row r="1796">
      <c r="A1796" s="3">
        <f>IFERROR(__xludf.DUMMYFUNCTION("""COMPUTED_VALUE"""),44121.99861111111)</f>
        <v>44121.99861</v>
      </c>
      <c r="B1796" s="4">
        <f>IFERROR(__xludf.DUMMYFUNCTION("""COMPUTED_VALUE"""),11367.8)</f>
        <v>11367.8</v>
      </c>
    </row>
    <row r="1797">
      <c r="A1797" s="3">
        <f>IFERROR(__xludf.DUMMYFUNCTION("""COMPUTED_VALUE"""),44122.99861111111)</f>
        <v>44122.99861</v>
      </c>
      <c r="B1797" s="4">
        <f>IFERROR(__xludf.DUMMYFUNCTION("""COMPUTED_VALUE"""),11514.2)</f>
        <v>11514.2</v>
      </c>
    </row>
    <row r="1798">
      <c r="A1798" s="3">
        <f>IFERROR(__xludf.DUMMYFUNCTION("""COMPUTED_VALUE"""),44123.99861111111)</f>
        <v>44123.99861</v>
      </c>
      <c r="B1798" s="4">
        <f>IFERROR(__xludf.DUMMYFUNCTION("""COMPUTED_VALUE"""),11760.4)</f>
        <v>11760.4</v>
      </c>
    </row>
    <row r="1799">
      <c r="A1799" s="3">
        <f>IFERROR(__xludf.DUMMYFUNCTION("""COMPUTED_VALUE"""),44124.99861111111)</f>
        <v>44124.99861</v>
      </c>
      <c r="B1799" s="4">
        <f>IFERROR(__xludf.DUMMYFUNCTION("""COMPUTED_VALUE"""),11923.8)</f>
        <v>11923.8</v>
      </c>
    </row>
    <row r="1800">
      <c r="A1800" s="3">
        <f>IFERROR(__xludf.DUMMYFUNCTION("""COMPUTED_VALUE"""),44125.99861111111)</f>
        <v>44125.99861</v>
      </c>
      <c r="B1800" s="4">
        <f>IFERROR(__xludf.DUMMYFUNCTION("""COMPUTED_VALUE"""),12844.4)</f>
        <v>12844.4</v>
      </c>
    </row>
    <row r="1801">
      <c r="A1801" s="3">
        <f>IFERROR(__xludf.DUMMYFUNCTION("""COMPUTED_VALUE"""),44126.99861111111)</f>
        <v>44126.99861</v>
      </c>
      <c r="B1801" s="4">
        <f>IFERROR(__xludf.DUMMYFUNCTION("""COMPUTED_VALUE"""),12986.8)</f>
        <v>12986.8</v>
      </c>
    </row>
    <row r="1802">
      <c r="A1802" s="3">
        <f>IFERROR(__xludf.DUMMYFUNCTION("""COMPUTED_VALUE"""),44127.99861111111)</f>
        <v>44127.99861</v>
      </c>
      <c r="B1802" s="4">
        <f>IFERROR(__xludf.DUMMYFUNCTION("""COMPUTED_VALUE"""),12937.0)</f>
        <v>12937</v>
      </c>
    </row>
    <row r="1803">
      <c r="A1803" s="3">
        <f>IFERROR(__xludf.DUMMYFUNCTION("""COMPUTED_VALUE"""),44128.99861111111)</f>
        <v>44128.99861</v>
      </c>
      <c r="B1803" s="4">
        <f>IFERROR(__xludf.DUMMYFUNCTION("""COMPUTED_VALUE"""),13128.3)</f>
        <v>13128.3</v>
      </c>
    </row>
    <row r="1804">
      <c r="A1804" s="3">
        <f>IFERROR(__xludf.DUMMYFUNCTION("""COMPUTED_VALUE"""),44129.99861111111)</f>
        <v>44129.99861</v>
      </c>
      <c r="B1804" s="4">
        <f>IFERROR(__xludf.DUMMYFUNCTION("""COMPUTED_VALUE"""),13041.6)</f>
        <v>13041.6</v>
      </c>
    </row>
    <row r="1805">
      <c r="A1805" s="3">
        <f>IFERROR(__xludf.DUMMYFUNCTION("""COMPUTED_VALUE"""),44130.99861111111)</f>
        <v>44130.99861</v>
      </c>
      <c r="B1805" s="4">
        <f>IFERROR(__xludf.DUMMYFUNCTION("""COMPUTED_VALUE"""),13085.1)</f>
        <v>13085.1</v>
      </c>
    </row>
    <row r="1806">
      <c r="A1806" s="3">
        <f>IFERROR(__xludf.DUMMYFUNCTION("""COMPUTED_VALUE"""),44131.99861111111)</f>
        <v>44131.99861</v>
      </c>
      <c r="B1806" s="4">
        <f>IFERROR(__xludf.DUMMYFUNCTION("""COMPUTED_VALUE"""),13793.7)</f>
        <v>13793.7</v>
      </c>
    </row>
    <row r="1807">
      <c r="A1807" s="3">
        <f>IFERROR(__xludf.DUMMYFUNCTION("""COMPUTED_VALUE"""),44132.99861111111)</f>
        <v>44132.99861</v>
      </c>
      <c r="B1807" s="4">
        <f>IFERROR(__xludf.DUMMYFUNCTION("""COMPUTED_VALUE"""),13285.8)</f>
        <v>13285.8</v>
      </c>
    </row>
    <row r="1808">
      <c r="A1808" s="3">
        <f>IFERROR(__xludf.DUMMYFUNCTION("""COMPUTED_VALUE"""),44133.99861111111)</f>
        <v>44133.99861</v>
      </c>
      <c r="B1808" s="4">
        <f>IFERROR(__xludf.DUMMYFUNCTION("""COMPUTED_VALUE"""),13456.5)</f>
        <v>13456.5</v>
      </c>
    </row>
    <row r="1809">
      <c r="A1809" s="3">
        <f>IFERROR(__xludf.DUMMYFUNCTION("""COMPUTED_VALUE"""),44134.99861111111)</f>
        <v>44134.99861</v>
      </c>
      <c r="B1809" s="4">
        <f>IFERROR(__xludf.DUMMYFUNCTION("""COMPUTED_VALUE"""),13571.2)</f>
        <v>13571.2</v>
      </c>
    </row>
    <row r="1810">
      <c r="A1810" s="3">
        <f>IFERROR(__xludf.DUMMYFUNCTION("""COMPUTED_VALUE"""),44135.99861111111)</f>
        <v>44135.99861</v>
      </c>
      <c r="B1810" s="4">
        <f>IFERROR(__xludf.DUMMYFUNCTION("""COMPUTED_VALUE"""),13803.2)</f>
        <v>13803.2</v>
      </c>
    </row>
    <row r="1811">
      <c r="A1811" s="3">
        <f>IFERROR(__xludf.DUMMYFUNCTION("""COMPUTED_VALUE"""),44136.99861111111)</f>
        <v>44136.99861</v>
      </c>
      <c r="B1811" s="4">
        <f>IFERROR(__xludf.DUMMYFUNCTION("""COMPUTED_VALUE"""),13748.0)</f>
        <v>13748</v>
      </c>
    </row>
    <row r="1812">
      <c r="A1812" s="3">
        <f>IFERROR(__xludf.DUMMYFUNCTION("""COMPUTED_VALUE"""),44137.99861111111)</f>
        <v>44137.99861</v>
      </c>
      <c r="B1812" s="4">
        <f>IFERROR(__xludf.DUMMYFUNCTION("""COMPUTED_VALUE"""),13562.7)</f>
        <v>13562.7</v>
      </c>
    </row>
    <row r="1813">
      <c r="A1813" s="3">
        <f>IFERROR(__xludf.DUMMYFUNCTION("""COMPUTED_VALUE"""),44138.99861111111)</f>
        <v>44138.99861</v>
      </c>
      <c r="B1813" s="4">
        <f>IFERROR(__xludf.DUMMYFUNCTION("""COMPUTED_VALUE"""),14035.8)</f>
        <v>14035.8</v>
      </c>
    </row>
    <row r="1814">
      <c r="A1814" s="3">
        <f>IFERROR(__xludf.DUMMYFUNCTION("""COMPUTED_VALUE"""),44139.99861111111)</f>
        <v>44139.99861</v>
      </c>
      <c r="B1814" s="4">
        <f>IFERROR(__xludf.DUMMYFUNCTION("""COMPUTED_VALUE"""),14161.4)</f>
        <v>14161.4</v>
      </c>
    </row>
    <row r="1815">
      <c r="A1815" s="3">
        <f>IFERROR(__xludf.DUMMYFUNCTION("""COMPUTED_VALUE"""),44140.99861111111)</f>
        <v>44140.99861</v>
      </c>
      <c r="B1815" s="4">
        <f>IFERROR(__xludf.DUMMYFUNCTION("""COMPUTED_VALUE"""),15608.2)</f>
        <v>15608.2</v>
      </c>
    </row>
    <row r="1816">
      <c r="A1816" s="3">
        <f>IFERROR(__xludf.DUMMYFUNCTION("""COMPUTED_VALUE"""),44141.99861111111)</f>
        <v>44141.99861</v>
      </c>
      <c r="B1816" s="4">
        <f>IFERROR(__xludf.DUMMYFUNCTION("""COMPUTED_VALUE"""),15599.9)</f>
        <v>15599.9</v>
      </c>
    </row>
    <row r="1817">
      <c r="A1817" s="3">
        <f>IFERROR(__xludf.DUMMYFUNCTION("""COMPUTED_VALUE"""),44142.99861111111)</f>
        <v>44142.99861</v>
      </c>
      <c r="B1817" s="4">
        <f>IFERROR(__xludf.DUMMYFUNCTION("""COMPUTED_VALUE"""),14834.0)</f>
        <v>14834</v>
      </c>
    </row>
    <row r="1818">
      <c r="A1818" s="3">
        <f>IFERROR(__xludf.DUMMYFUNCTION("""COMPUTED_VALUE"""),44143.99861111111)</f>
        <v>44143.99861</v>
      </c>
      <c r="B1818" s="4">
        <f>IFERROR(__xludf.DUMMYFUNCTION("""COMPUTED_VALUE"""),15502.9)</f>
        <v>15502.9</v>
      </c>
    </row>
    <row r="1819">
      <c r="A1819" s="3">
        <f>IFERROR(__xludf.DUMMYFUNCTION("""COMPUTED_VALUE"""),44144.99861111111)</f>
        <v>44144.99861</v>
      </c>
      <c r="B1819" s="4">
        <f>IFERROR(__xludf.DUMMYFUNCTION("""COMPUTED_VALUE"""),15317.6)</f>
        <v>15317.6</v>
      </c>
    </row>
    <row r="1820">
      <c r="A1820" s="3">
        <f>IFERROR(__xludf.DUMMYFUNCTION("""COMPUTED_VALUE"""),44145.99861111111)</f>
        <v>44145.99861</v>
      </c>
      <c r="B1820" s="4">
        <f>IFERROR(__xludf.DUMMYFUNCTION("""COMPUTED_VALUE"""),15315.0)</f>
        <v>15315</v>
      </c>
    </row>
    <row r="1821">
      <c r="A1821" s="3">
        <f>IFERROR(__xludf.DUMMYFUNCTION("""COMPUTED_VALUE"""),44146.99861111111)</f>
        <v>44146.99861</v>
      </c>
      <c r="B1821" s="4">
        <f>IFERROR(__xludf.DUMMYFUNCTION("""COMPUTED_VALUE"""),15701.3)</f>
        <v>15701.3</v>
      </c>
    </row>
    <row r="1822">
      <c r="A1822" s="3">
        <f>IFERROR(__xludf.DUMMYFUNCTION("""COMPUTED_VALUE"""),44147.99861111111)</f>
        <v>44147.99861</v>
      </c>
      <c r="B1822" s="4">
        <f>IFERROR(__xludf.DUMMYFUNCTION("""COMPUTED_VALUE"""),16276.6)</f>
        <v>16276.6</v>
      </c>
    </row>
    <row r="1823">
      <c r="A1823" s="3">
        <f>IFERROR(__xludf.DUMMYFUNCTION("""COMPUTED_VALUE"""),44148.99861111111)</f>
        <v>44148.99861</v>
      </c>
      <c r="B1823" s="4">
        <f>IFERROR(__xludf.DUMMYFUNCTION("""COMPUTED_VALUE"""),16333.8)</f>
        <v>16333.8</v>
      </c>
    </row>
    <row r="1824">
      <c r="A1824" s="3">
        <f>IFERROR(__xludf.DUMMYFUNCTION("""COMPUTED_VALUE"""),44149.99861111111)</f>
        <v>44149.99861</v>
      </c>
      <c r="B1824" s="4">
        <f>IFERROR(__xludf.DUMMYFUNCTION("""COMPUTED_VALUE"""),16082.0)</f>
        <v>16082</v>
      </c>
    </row>
    <row r="1825">
      <c r="A1825" s="3">
        <f>IFERROR(__xludf.DUMMYFUNCTION("""COMPUTED_VALUE"""),44150.99861111111)</f>
        <v>44150.99861</v>
      </c>
      <c r="B1825" s="4">
        <f>IFERROR(__xludf.DUMMYFUNCTION("""COMPUTED_VALUE"""),15979.5)</f>
        <v>15979.5</v>
      </c>
    </row>
    <row r="1826">
      <c r="A1826" s="3">
        <f>IFERROR(__xludf.DUMMYFUNCTION("""COMPUTED_VALUE"""),44151.99861111111)</f>
        <v>44151.99861</v>
      </c>
      <c r="B1826" s="4">
        <f>IFERROR(__xludf.DUMMYFUNCTION("""COMPUTED_VALUE"""),16743.0)</f>
        <v>16743</v>
      </c>
    </row>
    <row r="1827">
      <c r="A1827" s="3">
        <f>IFERROR(__xludf.DUMMYFUNCTION("""COMPUTED_VALUE"""),44152.99861111111)</f>
        <v>44152.99861</v>
      </c>
      <c r="B1827" s="4">
        <f>IFERROR(__xludf.DUMMYFUNCTION("""COMPUTED_VALUE"""),17686.6)</f>
        <v>17686.6</v>
      </c>
    </row>
    <row r="1828">
      <c r="A1828" s="3">
        <f>IFERROR(__xludf.DUMMYFUNCTION("""COMPUTED_VALUE"""),44153.99861111111)</f>
        <v>44153.99861</v>
      </c>
      <c r="B1828" s="4">
        <f>IFERROR(__xludf.DUMMYFUNCTION("""COMPUTED_VALUE"""),17845.5)</f>
        <v>17845.5</v>
      </c>
    </row>
    <row r="1829">
      <c r="A1829" s="3">
        <f>IFERROR(__xludf.DUMMYFUNCTION("""COMPUTED_VALUE"""),44154.99861111111)</f>
        <v>44154.99861</v>
      </c>
      <c r="B1829" s="4">
        <f>IFERROR(__xludf.DUMMYFUNCTION("""COMPUTED_VALUE"""),17842.0)</f>
        <v>17842</v>
      </c>
    </row>
    <row r="1830">
      <c r="A1830" s="3">
        <f>IFERROR(__xludf.DUMMYFUNCTION("""COMPUTED_VALUE"""),44155.99861111111)</f>
        <v>44155.99861</v>
      </c>
      <c r="B1830" s="4">
        <f>IFERROR(__xludf.DUMMYFUNCTION("""COMPUTED_VALUE"""),18656.0)</f>
        <v>18656</v>
      </c>
    </row>
    <row r="1831">
      <c r="A1831" s="3">
        <f>IFERROR(__xludf.DUMMYFUNCTION("""COMPUTED_VALUE"""),44156.99861111111)</f>
        <v>44156.99861</v>
      </c>
      <c r="B1831" s="4">
        <f>IFERROR(__xludf.DUMMYFUNCTION("""COMPUTED_VALUE"""),18718.8)</f>
        <v>18718.8</v>
      </c>
    </row>
    <row r="1832">
      <c r="A1832" s="3">
        <f>IFERROR(__xludf.DUMMYFUNCTION("""COMPUTED_VALUE"""),44157.99861111111)</f>
        <v>44157.99861</v>
      </c>
      <c r="B1832" s="4">
        <f>IFERROR(__xludf.DUMMYFUNCTION("""COMPUTED_VALUE"""),18426.2)</f>
        <v>18426.2</v>
      </c>
    </row>
    <row r="1833">
      <c r="A1833" s="3">
        <f>IFERROR(__xludf.DUMMYFUNCTION("""COMPUTED_VALUE"""),44158.99861111111)</f>
        <v>44158.99861</v>
      </c>
      <c r="B1833" s="4">
        <f>IFERROR(__xludf.DUMMYFUNCTION("""COMPUTED_VALUE"""),18398.9)</f>
        <v>18398.9</v>
      </c>
    </row>
    <row r="1834">
      <c r="A1834" s="3">
        <f>IFERROR(__xludf.DUMMYFUNCTION("""COMPUTED_VALUE"""),44159.99861111111)</f>
        <v>44159.99861</v>
      </c>
      <c r="B1834" s="4">
        <f>IFERROR(__xludf.DUMMYFUNCTION("""COMPUTED_VALUE"""),19129.3)</f>
        <v>19129.3</v>
      </c>
    </row>
    <row r="1835">
      <c r="A1835" s="3">
        <f>IFERROR(__xludf.DUMMYFUNCTION("""COMPUTED_VALUE"""),44160.99861111111)</f>
        <v>44160.99861</v>
      </c>
      <c r="B1835" s="4">
        <f>IFERROR(__xludf.DUMMYFUNCTION("""COMPUTED_VALUE"""),18769.4)</f>
        <v>18769.4</v>
      </c>
    </row>
    <row r="1836">
      <c r="A1836" s="3">
        <f>IFERROR(__xludf.DUMMYFUNCTION("""COMPUTED_VALUE"""),44161.99861111111)</f>
        <v>44161.99861</v>
      </c>
      <c r="B1836" s="4">
        <f>IFERROR(__xludf.DUMMYFUNCTION("""COMPUTED_VALUE"""),17076.0)</f>
        <v>17076</v>
      </c>
    </row>
    <row r="1837">
      <c r="A1837" s="3">
        <f>IFERROR(__xludf.DUMMYFUNCTION("""COMPUTED_VALUE"""),44162.99861111111)</f>
        <v>44162.99861</v>
      </c>
      <c r="B1837" s="4">
        <f>IFERROR(__xludf.DUMMYFUNCTION("""COMPUTED_VALUE"""),17153.9)</f>
        <v>17153.9</v>
      </c>
    </row>
    <row r="1838">
      <c r="A1838" s="3">
        <f>IFERROR(__xludf.DUMMYFUNCTION("""COMPUTED_VALUE"""),44163.99861111111)</f>
        <v>44163.99861</v>
      </c>
      <c r="B1838" s="4">
        <f>IFERROR(__xludf.DUMMYFUNCTION("""COMPUTED_VALUE"""),17723.5)</f>
        <v>17723.5</v>
      </c>
    </row>
    <row r="1839">
      <c r="A1839" s="3">
        <f>IFERROR(__xludf.DUMMYFUNCTION("""COMPUTED_VALUE"""),44164.99861111111)</f>
        <v>44164.99861</v>
      </c>
      <c r="B1839" s="4">
        <f>IFERROR(__xludf.DUMMYFUNCTION("""COMPUTED_VALUE"""),18190.0)</f>
        <v>18190</v>
      </c>
    </row>
    <row r="1840">
      <c r="A1840" s="3">
        <f>IFERROR(__xludf.DUMMYFUNCTION("""COMPUTED_VALUE"""),44165.99861111111)</f>
        <v>44165.99861</v>
      </c>
      <c r="B1840" s="4">
        <f>IFERROR(__xludf.DUMMYFUNCTION("""COMPUTED_VALUE"""),19684.0)</f>
        <v>19684</v>
      </c>
    </row>
    <row r="1841">
      <c r="A1841" s="3">
        <f>IFERROR(__xludf.DUMMYFUNCTION("""COMPUTED_VALUE"""),44166.99861111111)</f>
        <v>44166.99861</v>
      </c>
      <c r="B1841" s="4">
        <f>IFERROR(__xludf.DUMMYFUNCTION("""COMPUTED_VALUE"""),18870.8)</f>
        <v>18870.8</v>
      </c>
    </row>
    <row r="1842">
      <c r="A1842" s="3">
        <f>IFERROR(__xludf.DUMMYFUNCTION("""COMPUTED_VALUE"""),44167.99861111111)</f>
        <v>44167.99861</v>
      </c>
      <c r="B1842" s="4">
        <f>IFERROR(__xludf.DUMMYFUNCTION("""COMPUTED_VALUE"""),19204.6)</f>
        <v>19204.6</v>
      </c>
    </row>
    <row r="1843">
      <c r="A1843" s="3">
        <f>IFERROR(__xludf.DUMMYFUNCTION("""COMPUTED_VALUE"""),44168.99861111111)</f>
        <v>44168.99861</v>
      </c>
      <c r="B1843" s="4">
        <f>IFERROR(__xludf.DUMMYFUNCTION("""COMPUTED_VALUE"""),19465.1)</f>
        <v>19465.1</v>
      </c>
    </row>
    <row r="1844">
      <c r="A1844" s="3">
        <f>IFERROR(__xludf.DUMMYFUNCTION("""COMPUTED_VALUE"""),44169.99861111111)</f>
        <v>44169.99861</v>
      </c>
      <c r="B1844" s="4">
        <f>IFERROR(__xludf.DUMMYFUNCTION("""COMPUTED_VALUE"""),18739.5)</f>
        <v>18739.5</v>
      </c>
    </row>
    <row r="1845">
      <c r="A1845" s="3">
        <f>IFERROR(__xludf.DUMMYFUNCTION("""COMPUTED_VALUE"""),44170.99861111111)</f>
        <v>44170.99861</v>
      </c>
      <c r="B1845" s="4">
        <f>IFERROR(__xludf.DUMMYFUNCTION("""COMPUTED_VALUE"""),19135.9)</f>
        <v>19135.9</v>
      </c>
    </row>
    <row r="1846">
      <c r="A1846" s="3">
        <f>IFERROR(__xludf.DUMMYFUNCTION("""COMPUTED_VALUE"""),44171.99861111111)</f>
        <v>44171.99861</v>
      </c>
      <c r="B1846" s="4">
        <f>IFERROR(__xludf.DUMMYFUNCTION("""COMPUTED_VALUE"""),19348.4)</f>
        <v>19348.4</v>
      </c>
    </row>
    <row r="1847">
      <c r="A1847" s="3">
        <f>IFERROR(__xludf.DUMMYFUNCTION("""COMPUTED_VALUE"""),44172.99861111111)</f>
        <v>44172.99861</v>
      </c>
      <c r="B1847" s="4">
        <f>IFERROR(__xludf.DUMMYFUNCTION("""COMPUTED_VALUE"""),19202.1)</f>
        <v>19202.1</v>
      </c>
    </row>
    <row r="1848">
      <c r="A1848" s="3">
        <f>IFERROR(__xludf.DUMMYFUNCTION("""COMPUTED_VALUE"""),44173.99861111111)</f>
        <v>44173.99861</v>
      </c>
      <c r="B1848" s="4">
        <f>IFERROR(__xludf.DUMMYFUNCTION("""COMPUTED_VALUE"""),18319.7)</f>
        <v>18319.7</v>
      </c>
    </row>
    <row r="1849">
      <c r="A1849" s="3">
        <f>IFERROR(__xludf.DUMMYFUNCTION("""COMPUTED_VALUE"""),44174.99861111111)</f>
        <v>44174.99861</v>
      </c>
      <c r="B1849" s="4">
        <f>IFERROR(__xludf.DUMMYFUNCTION("""COMPUTED_VALUE"""),18559.9)</f>
        <v>18559.9</v>
      </c>
    </row>
    <row r="1850">
      <c r="A1850" s="3">
        <f>IFERROR(__xludf.DUMMYFUNCTION("""COMPUTED_VALUE"""),44175.99861111111)</f>
        <v>44175.99861</v>
      </c>
      <c r="B1850" s="4">
        <f>IFERROR(__xludf.DUMMYFUNCTION("""COMPUTED_VALUE"""),18279.0)</f>
        <v>18279</v>
      </c>
    </row>
    <row r="1851">
      <c r="A1851" s="3">
        <f>IFERROR(__xludf.DUMMYFUNCTION("""COMPUTED_VALUE"""),44176.99861111111)</f>
        <v>44176.99861</v>
      </c>
      <c r="B1851" s="4">
        <f>IFERROR(__xludf.DUMMYFUNCTION("""COMPUTED_VALUE"""),18056.7)</f>
        <v>18056.7</v>
      </c>
    </row>
    <row r="1852">
      <c r="A1852" s="3">
        <f>IFERROR(__xludf.DUMMYFUNCTION("""COMPUTED_VALUE"""),44177.99861111111)</f>
        <v>44177.99861</v>
      </c>
      <c r="B1852" s="4">
        <f>IFERROR(__xludf.DUMMYFUNCTION("""COMPUTED_VALUE"""),18811.5)</f>
        <v>18811.5</v>
      </c>
    </row>
    <row r="1853">
      <c r="A1853" s="3">
        <f>IFERROR(__xludf.DUMMYFUNCTION("""COMPUTED_VALUE"""),44178.99861111111)</f>
        <v>44178.99861</v>
      </c>
      <c r="B1853" s="4">
        <f>IFERROR(__xludf.DUMMYFUNCTION("""COMPUTED_VALUE"""),19168.5)</f>
        <v>19168.5</v>
      </c>
    </row>
    <row r="1854">
      <c r="A1854" s="3">
        <f>IFERROR(__xludf.DUMMYFUNCTION("""COMPUTED_VALUE"""),44179.99861111111)</f>
        <v>44179.99861</v>
      </c>
      <c r="B1854" s="4">
        <f>IFERROR(__xludf.DUMMYFUNCTION("""COMPUTED_VALUE"""),19272.3)</f>
        <v>19272.3</v>
      </c>
    </row>
    <row r="1855">
      <c r="A1855" s="3">
        <f>IFERROR(__xludf.DUMMYFUNCTION("""COMPUTED_VALUE"""),44180.99861111111)</f>
        <v>44180.99861</v>
      </c>
      <c r="B1855" s="4">
        <f>IFERROR(__xludf.DUMMYFUNCTION("""COMPUTED_VALUE"""),19452.5)</f>
        <v>19452.5</v>
      </c>
    </row>
    <row r="1856">
      <c r="A1856" s="3">
        <f>IFERROR(__xludf.DUMMYFUNCTION("""COMPUTED_VALUE"""),44181.99861111111)</f>
        <v>44181.99861</v>
      </c>
      <c r="B1856" s="4">
        <f>IFERROR(__xludf.DUMMYFUNCTION("""COMPUTED_VALUE"""),21359.6)</f>
        <v>21359.6</v>
      </c>
    </row>
    <row r="1857">
      <c r="A1857" s="3">
        <f>IFERROR(__xludf.DUMMYFUNCTION("""COMPUTED_VALUE"""),44182.99861111111)</f>
        <v>44182.99861</v>
      </c>
      <c r="B1857" s="4">
        <f>IFERROR(__xludf.DUMMYFUNCTION("""COMPUTED_VALUE"""),22826.4)</f>
        <v>22826.4</v>
      </c>
    </row>
    <row r="1858">
      <c r="A1858" s="3">
        <f>IFERROR(__xludf.DUMMYFUNCTION("""COMPUTED_VALUE"""),44183.99861111111)</f>
        <v>44183.99861</v>
      </c>
      <c r="B1858" s="4">
        <f>IFERROR(__xludf.DUMMYFUNCTION("""COMPUTED_VALUE"""),23140.3)</f>
        <v>23140.3</v>
      </c>
    </row>
    <row r="1859">
      <c r="A1859" s="3">
        <f>IFERROR(__xludf.DUMMYFUNCTION("""COMPUTED_VALUE"""),44184.99861111111)</f>
        <v>44184.99861</v>
      </c>
      <c r="B1859" s="4">
        <f>IFERROR(__xludf.DUMMYFUNCTION("""COMPUTED_VALUE"""),23874.5)</f>
        <v>23874.5</v>
      </c>
    </row>
    <row r="1860">
      <c r="A1860" s="3">
        <f>IFERROR(__xludf.DUMMYFUNCTION("""COMPUTED_VALUE"""),44185.99861111111)</f>
        <v>44185.99861</v>
      </c>
      <c r="B1860" s="4">
        <f>IFERROR(__xludf.DUMMYFUNCTION("""COMPUTED_VALUE"""),23530.0)</f>
        <v>23530</v>
      </c>
    </row>
    <row r="1861">
      <c r="A1861" s="3">
        <f>IFERROR(__xludf.DUMMYFUNCTION("""COMPUTED_VALUE"""),44186.99861111111)</f>
        <v>44186.99861</v>
      </c>
      <c r="B1861" s="4">
        <f>IFERROR(__xludf.DUMMYFUNCTION("""COMPUTED_VALUE"""),22729.4)</f>
        <v>22729.4</v>
      </c>
    </row>
    <row r="1862">
      <c r="A1862" s="3">
        <f>IFERROR(__xludf.DUMMYFUNCTION("""COMPUTED_VALUE"""),44187.99861111111)</f>
        <v>44187.99861</v>
      </c>
      <c r="B1862" s="4">
        <f>IFERROR(__xludf.DUMMYFUNCTION("""COMPUTED_VALUE"""),23825.9)</f>
        <v>23825.9</v>
      </c>
    </row>
    <row r="1863">
      <c r="A1863" s="3">
        <f>IFERROR(__xludf.DUMMYFUNCTION("""COMPUTED_VALUE"""),44188.99861111111)</f>
        <v>44188.99861</v>
      </c>
      <c r="B1863" s="4">
        <f>IFERROR(__xludf.DUMMYFUNCTION("""COMPUTED_VALUE"""),23224.3)</f>
        <v>23224.3</v>
      </c>
    </row>
    <row r="1864">
      <c r="A1864" s="3">
        <f>IFERROR(__xludf.DUMMYFUNCTION("""COMPUTED_VALUE"""),44189.99861111111)</f>
        <v>44189.99861</v>
      </c>
      <c r="B1864" s="4">
        <f>IFERROR(__xludf.DUMMYFUNCTION("""COMPUTED_VALUE"""),23719.4)</f>
        <v>23719.4</v>
      </c>
    </row>
    <row r="1865">
      <c r="A1865" s="3">
        <f>IFERROR(__xludf.DUMMYFUNCTION("""COMPUTED_VALUE"""),44190.99861111111)</f>
        <v>44190.99861</v>
      </c>
      <c r="B1865" s="4">
        <f>IFERROR(__xludf.DUMMYFUNCTION("""COMPUTED_VALUE"""),24703.3)</f>
        <v>24703.3</v>
      </c>
    </row>
    <row r="1866">
      <c r="A1866" s="3">
        <f>IFERROR(__xludf.DUMMYFUNCTION("""COMPUTED_VALUE"""),44191.99861111111)</f>
        <v>44191.99861</v>
      </c>
      <c r="B1866" s="4">
        <f>IFERROR(__xludf.DUMMYFUNCTION("""COMPUTED_VALUE"""),26475.3)</f>
        <v>26475.3</v>
      </c>
    </row>
    <row r="1867">
      <c r="A1867" s="3">
        <f>IFERROR(__xludf.DUMMYFUNCTION("""COMPUTED_VALUE"""),44192.99861111111)</f>
        <v>44192.99861</v>
      </c>
      <c r="B1867" s="4">
        <f>IFERROR(__xludf.DUMMYFUNCTION("""COMPUTED_VALUE"""),26258.6)</f>
        <v>26258.6</v>
      </c>
    </row>
    <row r="1868">
      <c r="A1868" s="3">
        <f>IFERROR(__xludf.DUMMYFUNCTION("""COMPUTED_VALUE"""),44193.99861111111)</f>
        <v>44193.99861</v>
      </c>
      <c r="B1868" s="4">
        <f>IFERROR(__xludf.DUMMYFUNCTION("""COMPUTED_VALUE"""),27038.0)</f>
        <v>27038</v>
      </c>
    </row>
    <row r="1869">
      <c r="A1869" s="3">
        <f>IFERROR(__xludf.DUMMYFUNCTION("""COMPUTED_VALUE"""),44194.99861111111)</f>
        <v>44194.99861</v>
      </c>
      <c r="B1869" s="4">
        <f>IFERROR(__xludf.DUMMYFUNCTION("""COMPUTED_VALUE"""),27394.4)</f>
        <v>27394.4</v>
      </c>
    </row>
    <row r="1870">
      <c r="A1870" s="3">
        <f>IFERROR(__xludf.DUMMYFUNCTION("""COMPUTED_VALUE"""),44195.99861111111)</f>
        <v>44195.99861</v>
      </c>
      <c r="B1870" s="4">
        <f>IFERROR(__xludf.DUMMYFUNCTION("""COMPUTED_VALUE"""),28897.4)</f>
        <v>28897.4</v>
      </c>
    </row>
    <row r="1871">
      <c r="A1871" s="3">
        <f>IFERROR(__xludf.DUMMYFUNCTION("""COMPUTED_VALUE"""),44196.99861111111)</f>
        <v>44196.99861</v>
      </c>
      <c r="B1871" s="4">
        <f>IFERROR(__xludf.DUMMYFUNCTION("""COMPUTED_VALUE"""),28990.0)</f>
        <v>28990</v>
      </c>
    </row>
    <row r="1872">
      <c r="A1872" s="3">
        <f>IFERROR(__xludf.DUMMYFUNCTION("""COMPUTED_VALUE"""),44197.99861111111)</f>
        <v>44197.99861</v>
      </c>
      <c r="B1872" s="4">
        <f>IFERROR(__xludf.DUMMYFUNCTION("""COMPUTED_VALUE"""),29388.3)</f>
        <v>29388.3</v>
      </c>
    </row>
    <row r="1873">
      <c r="A1873" s="3">
        <f>IFERROR(__xludf.DUMMYFUNCTION("""COMPUTED_VALUE"""),44198.99861111111)</f>
        <v>44198.99861</v>
      </c>
      <c r="B1873" s="4">
        <f>IFERROR(__xludf.DUMMYFUNCTION("""COMPUTED_VALUE"""),32149.9)</f>
        <v>32149.9</v>
      </c>
    </row>
    <row r="1874">
      <c r="A1874" s="3">
        <f>IFERROR(__xludf.DUMMYFUNCTION("""COMPUTED_VALUE"""),44199.99861111111)</f>
        <v>44199.99861</v>
      </c>
      <c r="B1874" s="4">
        <f>IFERROR(__xludf.DUMMYFUNCTION("""COMPUTED_VALUE"""),33086.2)</f>
        <v>33086.2</v>
      </c>
    </row>
    <row r="1875">
      <c r="A1875" s="3">
        <f>IFERROR(__xludf.DUMMYFUNCTION("""COMPUTED_VALUE"""),44200.99861111111)</f>
        <v>44200.99861</v>
      </c>
      <c r="B1875" s="4">
        <f>IFERROR(__xludf.DUMMYFUNCTION("""COMPUTED_VALUE"""),32023.9)</f>
        <v>32023.9</v>
      </c>
    </row>
    <row r="1876">
      <c r="A1876" s="3">
        <f>IFERROR(__xludf.DUMMYFUNCTION("""COMPUTED_VALUE"""),44201.99861111111)</f>
        <v>44201.99861</v>
      </c>
      <c r="B1876" s="4">
        <f>IFERROR(__xludf.DUMMYFUNCTION("""COMPUTED_VALUE"""),34085.6)</f>
        <v>34085.6</v>
      </c>
    </row>
    <row r="1877">
      <c r="A1877" s="3">
        <f>IFERROR(__xludf.DUMMYFUNCTION("""COMPUTED_VALUE"""),44202.99861111111)</f>
        <v>44202.99861</v>
      </c>
      <c r="B1877" s="4">
        <f>IFERROR(__xludf.DUMMYFUNCTION("""COMPUTED_VALUE"""),36825.0)</f>
        <v>36825</v>
      </c>
    </row>
    <row r="1878">
      <c r="A1878" s="3">
        <f>IFERROR(__xludf.DUMMYFUNCTION("""COMPUTED_VALUE"""),44203.99861111111)</f>
        <v>44203.99861</v>
      </c>
      <c r="B1878" s="4">
        <f>IFERROR(__xludf.DUMMYFUNCTION("""COMPUTED_VALUE"""),39505.5)</f>
        <v>39505.5</v>
      </c>
    </row>
    <row r="1879">
      <c r="A1879" s="3">
        <f>IFERROR(__xludf.DUMMYFUNCTION("""COMPUTED_VALUE"""),44204.99861111111)</f>
        <v>44204.99861</v>
      </c>
      <c r="B1879" s="4">
        <f>IFERROR(__xludf.DUMMYFUNCTION("""COMPUTED_VALUE"""),40675.8)</f>
        <v>40675.8</v>
      </c>
    </row>
    <row r="1880">
      <c r="A1880" s="3">
        <f>IFERROR(__xludf.DUMMYFUNCTION("""COMPUTED_VALUE"""),44205.99861111111)</f>
        <v>44205.99861</v>
      </c>
      <c r="B1880" s="4">
        <f>IFERROR(__xludf.DUMMYFUNCTION("""COMPUTED_VALUE"""),40257.4)</f>
        <v>40257.4</v>
      </c>
    </row>
    <row r="1881">
      <c r="A1881" s="3">
        <f>IFERROR(__xludf.DUMMYFUNCTION("""COMPUTED_VALUE"""),44206.99861111111)</f>
        <v>44206.99861</v>
      </c>
      <c r="B1881" s="4">
        <f>IFERROR(__xludf.DUMMYFUNCTION("""COMPUTED_VALUE"""),38171.5)</f>
        <v>38171.5</v>
      </c>
    </row>
    <row r="1882">
      <c r="A1882" s="3">
        <f>IFERROR(__xludf.DUMMYFUNCTION("""COMPUTED_VALUE"""),44207.99861111111)</f>
        <v>44207.99861</v>
      </c>
      <c r="B1882" s="4">
        <f>IFERROR(__xludf.DUMMYFUNCTION("""COMPUTED_VALUE"""),35481.7)</f>
        <v>35481.7</v>
      </c>
    </row>
    <row r="1883">
      <c r="A1883" s="3">
        <f>IFERROR(__xludf.DUMMYFUNCTION("""COMPUTED_VALUE"""),44208.99861111111)</f>
        <v>44208.99861</v>
      </c>
      <c r="B1883" s="4">
        <f>IFERROR(__xludf.DUMMYFUNCTION("""COMPUTED_VALUE"""),34039.0)</f>
        <v>34039</v>
      </c>
    </row>
    <row r="1884">
      <c r="A1884" s="3">
        <f>IFERROR(__xludf.DUMMYFUNCTION("""COMPUTED_VALUE"""),44209.99861111111)</f>
        <v>44209.99861</v>
      </c>
      <c r="B1884" s="4">
        <f>IFERROR(__xludf.DUMMYFUNCTION("""COMPUTED_VALUE"""),37369.0)</f>
        <v>37369</v>
      </c>
    </row>
    <row r="1885">
      <c r="A1885" s="3">
        <f>IFERROR(__xludf.DUMMYFUNCTION("""COMPUTED_VALUE"""),44210.99861111111)</f>
        <v>44210.99861</v>
      </c>
      <c r="B1885" s="4">
        <f>IFERROR(__xludf.DUMMYFUNCTION("""COMPUTED_VALUE"""),39133.1)</f>
        <v>39133.1</v>
      </c>
    </row>
    <row r="1886">
      <c r="A1886" s="3">
        <f>IFERROR(__xludf.DUMMYFUNCTION("""COMPUTED_VALUE"""),44211.99861111111)</f>
        <v>44211.99861</v>
      </c>
      <c r="B1886" s="4">
        <f>IFERROR(__xludf.DUMMYFUNCTION("""COMPUTED_VALUE"""),36760.0)</f>
        <v>36760</v>
      </c>
    </row>
    <row r="1887">
      <c r="A1887" s="3">
        <f>IFERROR(__xludf.DUMMYFUNCTION("""COMPUTED_VALUE"""),44212.99861111111)</f>
        <v>44212.99861</v>
      </c>
      <c r="B1887" s="4">
        <f>IFERROR(__xludf.DUMMYFUNCTION("""COMPUTED_VALUE"""),36200.6)</f>
        <v>36200.6</v>
      </c>
    </row>
    <row r="1888">
      <c r="A1888" s="3">
        <f>IFERROR(__xludf.DUMMYFUNCTION("""COMPUTED_VALUE"""),44213.99861111111)</f>
        <v>44213.99861</v>
      </c>
      <c r="B1888" s="4">
        <f>IFERROR(__xludf.DUMMYFUNCTION("""COMPUTED_VALUE"""),35824.3)</f>
        <v>35824.3</v>
      </c>
    </row>
    <row r="1889">
      <c r="A1889" s="3">
        <f>IFERROR(__xludf.DUMMYFUNCTION("""COMPUTED_VALUE"""),44214.99861111111)</f>
        <v>44214.99861</v>
      </c>
      <c r="B1889" s="4">
        <f>IFERROR(__xludf.DUMMYFUNCTION("""COMPUTED_VALUE"""),36700.0)</f>
        <v>36700</v>
      </c>
    </row>
    <row r="1890">
      <c r="A1890" s="3">
        <f>IFERROR(__xludf.DUMMYFUNCTION("""COMPUTED_VALUE"""),44215.99861111111)</f>
        <v>44215.99861</v>
      </c>
      <c r="B1890" s="4">
        <f>IFERROR(__xludf.DUMMYFUNCTION("""COMPUTED_VALUE"""),35922.7)</f>
        <v>35922.7</v>
      </c>
    </row>
    <row r="1891">
      <c r="A1891" s="3">
        <f>IFERROR(__xludf.DUMMYFUNCTION("""COMPUTED_VALUE"""),44216.99861111111)</f>
        <v>44216.99861</v>
      </c>
      <c r="B1891" s="4">
        <f>IFERROR(__xludf.DUMMYFUNCTION("""COMPUTED_VALUE"""),35497.3)</f>
        <v>35497.3</v>
      </c>
    </row>
    <row r="1892">
      <c r="A1892" s="3">
        <f>IFERROR(__xludf.DUMMYFUNCTION("""COMPUTED_VALUE"""),44217.99861111111)</f>
        <v>44217.99861</v>
      </c>
      <c r="B1892" s="4">
        <f>IFERROR(__xludf.DUMMYFUNCTION("""COMPUTED_VALUE"""),30854.7)</f>
        <v>30854.7</v>
      </c>
    </row>
    <row r="1893">
      <c r="A1893" s="3">
        <f>IFERROR(__xludf.DUMMYFUNCTION("""COMPUTED_VALUE"""),44218.99861111111)</f>
        <v>44218.99861</v>
      </c>
      <c r="B1893" s="4">
        <f>IFERROR(__xludf.DUMMYFUNCTION("""COMPUTED_VALUE"""),32983.5)</f>
        <v>32983.5</v>
      </c>
    </row>
    <row r="1894">
      <c r="A1894" s="3">
        <f>IFERROR(__xludf.DUMMYFUNCTION("""COMPUTED_VALUE"""),44219.99861111111)</f>
        <v>44219.99861</v>
      </c>
      <c r="B1894" s="4">
        <f>IFERROR(__xludf.DUMMYFUNCTION("""COMPUTED_VALUE"""),32114.2)</f>
        <v>32114.2</v>
      </c>
    </row>
    <row r="1895">
      <c r="A1895" s="3">
        <f>IFERROR(__xludf.DUMMYFUNCTION("""COMPUTED_VALUE"""),44220.99861111111)</f>
        <v>44220.99861</v>
      </c>
      <c r="B1895" s="4">
        <f>IFERROR(__xludf.DUMMYFUNCTION("""COMPUTED_VALUE"""),32288.5)</f>
        <v>32288.5</v>
      </c>
    </row>
    <row r="1896">
      <c r="A1896" s="3">
        <f>IFERROR(__xludf.DUMMYFUNCTION("""COMPUTED_VALUE"""),44221.99861111111)</f>
        <v>44221.99861</v>
      </c>
      <c r="B1896" s="4">
        <f>IFERROR(__xludf.DUMMYFUNCTION("""COMPUTED_VALUE"""),32277.4)</f>
        <v>32277.4</v>
      </c>
    </row>
    <row r="1897">
      <c r="A1897" s="3">
        <f>IFERROR(__xludf.DUMMYFUNCTION("""COMPUTED_VALUE"""),44222.99861111111)</f>
        <v>44222.99861</v>
      </c>
      <c r="B1897" s="4">
        <f>IFERROR(__xludf.DUMMYFUNCTION("""COMPUTED_VALUE"""),32597.3)</f>
        <v>32597.3</v>
      </c>
    </row>
    <row r="1898">
      <c r="A1898" s="3">
        <f>IFERROR(__xludf.DUMMYFUNCTION("""COMPUTED_VALUE"""),44223.99861111111)</f>
        <v>44223.99861</v>
      </c>
      <c r="B1898" s="4">
        <f>IFERROR(__xludf.DUMMYFUNCTION("""COMPUTED_VALUE"""),30417.7)</f>
        <v>30417.7</v>
      </c>
    </row>
    <row r="1899">
      <c r="A1899" s="3">
        <f>IFERROR(__xludf.DUMMYFUNCTION("""COMPUTED_VALUE"""),44224.99861111111)</f>
        <v>44224.99861</v>
      </c>
      <c r="B1899" s="4">
        <f>IFERROR(__xludf.DUMMYFUNCTION("""COMPUTED_VALUE"""),33488.8)</f>
        <v>33488.8</v>
      </c>
    </row>
    <row r="1900">
      <c r="A1900" s="3">
        <f>IFERROR(__xludf.DUMMYFUNCTION("""COMPUTED_VALUE"""),44225.99861111111)</f>
        <v>44225.99861</v>
      </c>
      <c r="B1900" s="4">
        <f>IFERROR(__xludf.DUMMYFUNCTION("""COMPUTED_VALUE"""),34190.5)</f>
        <v>34190.5</v>
      </c>
    </row>
    <row r="1901">
      <c r="A1901" s="3">
        <f>IFERROR(__xludf.DUMMYFUNCTION("""COMPUTED_VALUE"""),44226.99861111111)</f>
        <v>44226.99861</v>
      </c>
      <c r="B1901" s="4">
        <f>IFERROR(__xludf.DUMMYFUNCTION("""COMPUTED_VALUE"""),34361.5)</f>
        <v>34361.5</v>
      </c>
    </row>
    <row r="1902">
      <c r="A1902" s="3">
        <f>IFERROR(__xludf.DUMMYFUNCTION("""COMPUTED_VALUE"""),44227.99861111111)</f>
        <v>44227.99861</v>
      </c>
      <c r="B1902" s="4">
        <f>IFERROR(__xludf.DUMMYFUNCTION("""COMPUTED_VALUE"""),33224.6)</f>
        <v>33224.6</v>
      </c>
    </row>
    <row r="1903">
      <c r="A1903" s="3">
        <f>IFERROR(__xludf.DUMMYFUNCTION("""COMPUTED_VALUE"""),44228.99861111111)</f>
        <v>44228.99861</v>
      </c>
      <c r="B1903" s="4">
        <f>IFERROR(__xludf.DUMMYFUNCTION("""COMPUTED_VALUE"""),33533.1)</f>
        <v>33533.1</v>
      </c>
    </row>
    <row r="1904">
      <c r="A1904" s="3">
        <f>IFERROR(__xludf.DUMMYFUNCTION("""COMPUTED_VALUE"""),44229.99861111111)</f>
        <v>44229.99861</v>
      </c>
      <c r="B1904" s="4">
        <f>IFERROR(__xludf.DUMMYFUNCTION("""COMPUTED_VALUE"""),35512.6)</f>
        <v>35512.6</v>
      </c>
    </row>
    <row r="1905">
      <c r="A1905" s="3">
        <f>IFERROR(__xludf.DUMMYFUNCTION("""COMPUTED_VALUE"""),44230.99861111111)</f>
        <v>44230.99861</v>
      </c>
      <c r="B1905" s="4">
        <f>IFERROR(__xludf.DUMMYFUNCTION("""COMPUTED_VALUE"""),37552.5)</f>
        <v>37552.5</v>
      </c>
    </row>
    <row r="1906">
      <c r="A1906" s="3">
        <f>IFERROR(__xludf.DUMMYFUNCTION("""COMPUTED_VALUE"""),44231.99861111111)</f>
        <v>44231.99861</v>
      </c>
      <c r="B1906" s="4">
        <f>IFERROR(__xludf.DUMMYFUNCTION("""COMPUTED_VALUE"""),37000.2)</f>
        <v>37000.2</v>
      </c>
    </row>
    <row r="1907">
      <c r="A1907" s="3">
        <f>IFERROR(__xludf.DUMMYFUNCTION("""COMPUTED_VALUE"""),44232.99861111111)</f>
        <v>44232.99861</v>
      </c>
      <c r="B1907" s="4">
        <f>IFERROR(__xludf.DUMMYFUNCTION("""COMPUTED_VALUE"""),38311.4)</f>
        <v>38311.4</v>
      </c>
    </row>
    <row r="1908">
      <c r="A1908" s="3">
        <f>IFERROR(__xludf.DUMMYFUNCTION("""COMPUTED_VALUE"""),44233.99861111111)</f>
        <v>44233.99861</v>
      </c>
      <c r="B1908" s="4">
        <f>IFERROR(__xludf.DUMMYFUNCTION("""COMPUTED_VALUE"""),39267.8)</f>
        <v>39267.8</v>
      </c>
    </row>
    <row r="1909">
      <c r="A1909" s="3">
        <f>IFERROR(__xludf.DUMMYFUNCTION("""COMPUTED_VALUE"""),44234.99861111111)</f>
        <v>44234.99861</v>
      </c>
      <c r="B1909" s="4">
        <f>IFERROR(__xludf.DUMMYFUNCTION("""COMPUTED_VALUE"""),38871.4)</f>
        <v>38871.4</v>
      </c>
    </row>
    <row r="1910">
      <c r="A1910" s="3">
        <f>IFERROR(__xludf.DUMMYFUNCTION("""COMPUTED_VALUE"""),44235.99861111111)</f>
        <v>44235.99861</v>
      </c>
      <c r="B1910" s="4">
        <f>IFERROR(__xludf.DUMMYFUNCTION("""COMPUTED_VALUE"""),46375.9)</f>
        <v>46375.9</v>
      </c>
    </row>
    <row r="1911">
      <c r="A1911" s="3">
        <f>IFERROR(__xludf.DUMMYFUNCTION("""COMPUTED_VALUE"""),44236.99861111111)</f>
        <v>44236.99861</v>
      </c>
      <c r="B1911" s="4">
        <f>IFERROR(__xludf.DUMMYFUNCTION("""COMPUTED_VALUE"""),46517.4)</f>
        <v>46517.4</v>
      </c>
    </row>
    <row r="1912">
      <c r="A1912" s="3">
        <f>IFERROR(__xludf.DUMMYFUNCTION("""COMPUTED_VALUE"""),44237.99861111111)</f>
        <v>44237.99861</v>
      </c>
      <c r="B1912" s="4">
        <f>IFERROR(__xludf.DUMMYFUNCTION("""COMPUTED_VALUE"""),44850.0)</f>
        <v>44850</v>
      </c>
    </row>
    <row r="1913">
      <c r="A1913" s="3">
        <f>IFERROR(__xludf.DUMMYFUNCTION("""COMPUTED_VALUE"""),44238.99861111111)</f>
        <v>44238.99861</v>
      </c>
      <c r="B1913" s="4">
        <f>IFERROR(__xludf.DUMMYFUNCTION("""COMPUTED_VALUE"""),47997.9)</f>
        <v>47997.9</v>
      </c>
    </row>
    <row r="1914">
      <c r="A1914" s="3">
        <f>IFERROR(__xludf.DUMMYFUNCTION("""COMPUTED_VALUE"""),44239.99861111111)</f>
        <v>44239.99861</v>
      </c>
      <c r="B1914" s="4">
        <f>IFERROR(__xludf.DUMMYFUNCTION("""COMPUTED_VALUE"""),47431.2)</f>
        <v>47431.2</v>
      </c>
    </row>
    <row r="1915">
      <c r="A1915" s="3">
        <f>IFERROR(__xludf.DUMMYFUNCTION("""COMPUTED_VALUE"""),44240.99861111111)</f>
        <v>44240.99861</v>
      </c>
      <c r="B1915" s="4">
        <f>IFERROR(__xludf.DUMMYFUNCTION("""COMPUTED_VALUE"""),47239.8)</f>
        <v>47239.8</v>
      </c>
    </row>
    <row r="1916">
      <c r="A1916" s="3">
        <f>IFERROR(__xludf.DUMMYFUNCTION("""COMPUTED_VALUE"""),44241.99861111111)</f>
        <v>44241.99861</v>
      </c>
      <c r="B1916" s="4">
        <f>IFERROR(__xludf.DUMMYFUNCTION("""COMPUTED_VALUE"""),48680.6)</f>
        <v>48680.6</v>
      </c>
    </row>
    <row r="1917">
      <c r="A1917" s="3">
        <f>IFERROR(__xludf.DUMMYFUNCTION("""COMPUTED_VALUE"""),44242.99861111111)</f>
        <v>44242.99861</v>
      </c>
      <c r="B1917" s="4">
        <f>IFERROR(__xludf.DUMMYFUNCTION("""COMPUTED_VALUE"""),47936.3)</f>
        <v>47936.3</v>
      </c>
    </row>
    <row r="1918">
      <c r="A1918" s="3">
        <f>IFERROR(__xludf.DUMMYFUNCTION("""COMPUTED_VALUE"""),44243.99861111111)</f>
        <v>44243.99861</v>
      </c>
      <c r="B1918" s="4">
        <f>IFERROR(__xludf.DUMMYFUNCTION("""COMPUTED_VALUE"""),49158.7)</f>
        <v>49158.7</v>
      </c>
    </row>
    <row r="1919">
      <c r="A1919" s="3">
        <f>IFERROR(__xludf.DUMMYFUNCTION("""COMPUTED_VALUE"""),44244.99861111111)</f>
        <v>44244.99861</v>
      </c>
      <c r="B1919" s="4">
        <f>IFERROR(__xludf.DUMMYFUNCTION("""COMPUTED_VALUE"""),52173.5)</f>
        <v>52173.5</v>
      </c>
    </row>
    <row r="1920">
      <c r="A1920" s="3">
        <f>IFERROR(__xludf.DUMMYFUNCTION("""COMPUTED_VALUE"""),44245.99861111111)</f>
        <v>44245.99861</v>
      </c>
      <c r="B1920" s="4">
        <f>IFERROR(__xludf.DUMMYFUNCTION("""COMPUTED_VALUE"""),51601.7)</f>
        <v>51601.7</v>
      </c>
    </row>
    <row r="1921">
      <c r="A1921" s="3">
        <f>IFERROR(__xludf.DUMMYFUNCTION("""COMPUTED_VALUE"""),44246.99861111111)</f>
        <v>44246.99861</v>
      </c>
      <c r="B1921" s="4">
        <f>IFERROR(__xludf.DUMMYFUNCTION("""COMPUTED_VALUE"""),55971.5)</f>
        <v>55971.5</v>
      </c>
    </row>
    <row r="1922">
      <c r="A1922" s="3">
        <f>IFERROR(__xludf.DUMMYFUNCTION("""COMPUTED_VALUE"""),44247.99861111111)</f>
        <v>44247.99861</v>
      </c>
      <c r="B1922" s="4">
        <f>IFERROR(__xludf.DUMMYFUNCTION("""COMPUTED_VALUE"""),56104.9)</f>
        <v>56104.9</v>
      </c>
    </row>
    <row r="1923">
      <c r="A1923" s="3">
        <f>IFERROR(__xludf.DUMMYFUNCTION("""COMPUTED_VALUE"""),44248.99861111111)</f>
        <v>44248.99861</v>
      </c>
      <c r="B1923" s="4">
        <f>IFERROR(__xludf.DUMMYFUNCTION("""COMPUTED_VALUE"""),57489.1)</f>
        <v>57489.1</v>
      </c>
    </row>
    <row r="1924">
      <c r="A1924" s="3">
        <f>IFERROR(__xludf.DUMMYFUNCTION("""COMPUTED_VALUE"""),44249.99861111111)</f>
        <v>44249.99861</v>
      </c>
      <c r="B1924" s="4">
        <f>IFERROR(__xludf.DUMMYFUNCTION("""COMPUTED_VALUE"""),54141.9)</f>
        <v>54141.9</v>
      </c>
    </row>
    <row r="1925">
      <c r="A1925" s="3">
        <f>IFERROR(__xludf.DUMMYFUNCTION("""COMPUTED_VALUE"""),44250.99861111111)</f>
        <v>44250.99861</v>
      </c>
      <c r="B1925" s="4">
        <f>IFERROR(__xludf.DUMMYFUNCTION("""COMPUTED_VALUE"""),48899.9)</f>
        <v>48899.9</v>
      </c>
    </row>
    <row r="1926">
      <c r="A1926" s="3">
        <f>IFERROR(__xludf.DUMMYFUNCTION("""COMPUTED_VALUE"""),44251.99861111111)</f>
        <v>44251.99861</v>
      </c>
      <c r="B1926" s="4">
        <f>IFERROR(__xludf.DUMMYFUNCTION("""COMPUTED_VALUE"""),49737.8)</f>
        <v>49737.8</v>
      </c>
    </row>
    <row r="1927">
      <c r="A1927" s="3">
        <f>IFERROR(__xludf.DUMMYFUNCTION("""COMPUTED_VALUE"""),44252.99861111111)</f>
        <v>44252.99861</v>
      </c>
      <c r="B1927" s="4">
        <f>IFERROR(__xludf.DUMMYFUNCTION("""COMPUTED_VALUE"""),47135.4)</f>
        <v>47135.4</v>
      </c>
    </row>
    <row r="1928">
      <c r="A1928" s="3">
        <f>IFERROR(__xludf.DUMMYFUNCTION("""COMPUTED_VALUE"""),44253.99861111111)</f>
        <v>44253.99861</v>
      </c>
      <c r="B1928" s="4">
        <f>IFERROR(__xludf.DUMMYFUNCTION("""COMPUTED_VALUE"""),46320.7)</f>
        <v>46320.7</v>
      </c>
    </row>
    <row r="1929">
      <c r="A1929" s="3">
        <f>IFERROR(__xludf.DUMMYFUNCTION("""COMPUTED_VALUE"""),44254.99861111111)</f>
        <v>44254.99861</v>
      </c>
      <c r="B1929" s="4">
        <f>IFERROR(__xludf.DUMMYFUNCTION("""COMPUTED_VALUE"""),46189.9)</f>
        <v>46189.9</v>
      </c>
    </row>
    <row r="1930">
      <c r="A1930" s="3">
        <f>IFERROR(__xludf.DUMMYFUNCTION("""COMPUTED_VALUE"""),44255.99861111111)</f>
        <v>44255.99861</v>
      </c>
      <c r="B1930" s="4">
        <f>IFERROR(__xludf.DUMMYFUNCTION("""COMPUTED_VALUE"""),45260.1)</f>
        <v>45260.1</v>
      </c>
    </row>
    <row r="1931">
      <c r="A1931" s="3">
        <f>IFERROR(__xludf.DUMMYFUNCTION("""COMPUTED_VALUE"""),44256.99861111111)</f>
        <v>44256.99861</v>
      </c>
      <c r="B1931" s="4">
        <f>IFERROR(__xludf.DUMMYFUNCTION("""COMPUTED_VALUE"""),49593.8)</f>
        <v>49593.8</v>
      </c>
    </row>
    <row r="1932">
      <c r="A1932" s="3">
        <f>IFERROR(__xludf.DUMMYFUNCTION("""COMPUTED_VALUE"""),44257.99861111111)</f>
        <v>44257.99861</v>
      </c>
      <c r="B1932" s="4">
        <f>IFERROR(__xludf.DUMMYFUNCTION("""COMPUTED_VALUE"""),48513.0)</f>
        <v>48513</v>
      </c>
    </row>
    <row r="1933">
      <c r="A1933" s="3">
        <f>IFERROR(__xludf.DUMMYFUNCTION("""COMPUTED_VALUE"""),44258.99861111111)</f>
        <v>44258.99861</v>
      </c>
      <c r="B1933" s="4">
        <f>IFERROR(__xludf.DUMMYFUNCTION("""COMPUTED_VALUE"""),50368.2)</f>
        <v>50368.2</v>
      </c>
    </row>
    <row r="1934">
      <c r="A1934" s="3">
        <f>IFERROR(__xludf.DUMMYFUNCTION("""COMPUTED_VALUE"""),44259.99861111111)</f>
        <v>44259.99861</v>
      </c>
      <c r="B1934" s="4">
        <f>IFERROR(__xludf.DUMMYFUNCTION("""COMPUTED_VALUE"""),48533.0)</f>
        <v>48533</v>
      </c>
    </row>
    <row r="1935">
      <c r="A1935" s="3">
        <f>IFERROR(__xludf.DUMMYFUNCTION("""COMPUTED_VALUE"""),44260.99861111111)</f>
        <v>44260.99861</v>
      </c>
      <c r="B1935" s="4">
        <f>IFERROR(__xludf.DUMMYFUNCTION("""COMPUTED_VALUE"""),48879.2)</f>
        <v>48879.2</v>
      </c>
    </row>
    <row r="1936">
      <c r="A1936" s="3">
        <f>IFERROR(__xludf.DUMMYFUNCTION("""COMPUTED_VALUE"""),44261.99861111111)</f>
        <v>44261.99861</v>
      </c>
      <c r="B1936" s="4">
        <f>IFERROR(__xludf.DUMMYFUNCTION("""COMPUTED_VALUE"""),48909.8)</f>
        <v>48909.8</v>
      </c>
    </row>
    <row r="1937">
      <c r="A1937" s="3">
        <f>IFERROR(__xludf.DUMMYFUNCTION("""COMPUTED_VALUE"""),44262.99861111111)</f>
        <v>44262.99861</v>
      </c>
      <c r="B1937" s="4">
        <f>IFERROR(__xludf.DUMMYFUNCTION("""COMPUTED_VALUE"""),50941.2)</f>
        <v>50941.2</v>
      </c>
    </row>
    <row r="1938">
      <c r="A1938" s="3">
        <f>IFERROR(__xludf.DUMMYFUNCTION("""COMPUTED_VALUE"""),44263.99861111111)</f>
        <v>44263.99861</v>
      </c>
      <c r="B1938" s="4">
        <f>IFERROR(__xludf.DUMMYFUNCTION("""COMPUTED_VALUE"""),52304.2)</f>
        <v>52304.2</v>
      </c>
    </row>
    <row r="1939">
      <c r="A1939" s="3">
        <f>IFERROR(__xludf.DUMMYFUNCTION("""COMPUTED_VALUE"""),44264.99861111111)</f>
        <v>44264.99861</v>
      </c>
      <c r="B1939" s="4">
        <f>IFERROR(__xludf.DUMMYFUNCTION("""COMPUTED_VALUE"""),54916.3)</f>
        <v>54916.3</v>
      </c>
    </row>
    <row r="1940">
      <c r="A1940" s="3">
        <f>IFERROR(__xludf.DUMMYFUNCTION("""COMPUTED_VALUE"""),44265.99861111111)</f>
        <v>44265.99861</v>
      </c>
      <c r="B1940" s="4">
        <f>IFERROR(__xludf.DUMMYFUNCTION("""COMPUTED_VALUE"""),55972.8)</f>
        <v>55972.8</v>
      </c>
    </row>
    <row r="1941">
      <c r="A1941" s="3">
        <f>IFERROR(__xludf.DUMMYFUNCTION("""COMPUTED_VALUE"""),44266.99861111111)</f>
        <v>44266.99861</v>
      </c>
      <c r="B1941" s="4">
        <f>IFERROR(__xludf.DUMMYFUNCTION("""COMPUTED_VALUE"""),57797.0)</f>
        <v>57797</v>
      </c>
    </row>
    <row r="1942">
      <c r="A1942" s="3">
        <f>IFERROR(__xludf.DUMMYFUNCTION("""COMPUTED_VALUE"""),44267.99861111111)</f>
        <v>44267.99861</v>
      </c>
      <c r="B1942" s="4">
        <f>IFERROR(__xludf.DUMMYFUNCTION("""COMPUTED_VALUE"""),57271.2)</f>
        <v>57271.2</v>
      </c>
    </row>
    <row r="1943">
      <c r="A1943" s="3">
        <f>IFERROR(__xludf.DUMMYFUNCTION("""COMPUTED_VALUE"""),44268.99861111111)</f>
        <v>44268.99861</v>
      </c>
      <c r="B1943" s="4">
        <f>IFERROR(__xludf.DUMMYFUNCTION("""COMPUTED_VALUE"""),61283.8)</f>
        <v>61283.8</v>
      </c>
    </row>
    <row r="1944">
      <c r="A1944" s="3">
        <f>IFERROR(__xludf.DUMMYFUNCTION("""COMPUTED_VALUE"""),44269.99861111111)</f>
        <v>44269.99861</v>
      </c>
      <c r="B1944" s="4">
        <f>IFERROR(__xludf.DUMMYFUNCTION("""COMPUTED_VALUE"""),59423.0)</f>
        <v>59423</v>
      </c>
    </row>
    <row r="1945">
      <c r="A1945" s="3">
        <f>IFERROR(__xludf.DUMMYFUNCTION("""COMPUTED_VALUE"""),44270.99861111111)</f>
        <v>44270.99861</v>
      </c>
      <c r="B1945" s="4">
        <f>IFERROR(__xludf.DUMMYFUNCTION("""COMPUTED_VALUE"""),55743.9)</f>
        <v>55743.9</v>
      </c>
    </row>
    <row r="1946">
      <c r="A1946" s="3">
        <f>IFERROR(__xludf.DUMMYFUNCTION("""COMPUTED_VALUE"""),44271.99861111111)</f>
        <v>44271.99861</v>
      </c>
      <c r="B1946" s="4">
        <f>IFERROR(__xludf.DUMMYFUNCTION("""COMPUTED_VALUE"""),56919.2)</f>
        <v>56919.2</v>
      </c>
    </row>
    <row r="1947">
      <c r="A1947" s="3">
        <f>IFERROR(__xludf.DUMMYFUNCTION("""COMPUTED_VALUE"""),44272.99861111111)</f>
        <v>44272.99861</v>
      </c>
      <c r="B1947" s="4">
        <f>IFERROR(__xludf.DUMMYFUNCTION("""COMPUTED_VALUE"""),58927.5)</f>
        <v>58927.5</v>
      </c>
    </row>
    <row r="1948">
      <c r="A1948" s="3">
        <f>IFERROR(__xludf.DUMMYFUNCTION("""COMPUTED_VALUE"""),44273.99861111111)</f>
        <v>44273.99861</v>
      </c>
      <c r="B1948" s="4">
        <f>IFERROR(__xludf.DUMMYFUNCTION("""COMPUTED_VALUE"""),57644.9)</f>
        <v>57644.9</v>
      </c>
    </row>
    <row r="1949">
      <c r="A1949" s="3">
        <f>IFERROR(__xludf.DUMMYFUNCTION("""COMPUTED_VALUE"""),44274.99861111111)</f>
        <v>44274.99861</v>
      </c>
      <c r="B1949" s="4">
        <f>IFERROR(__xludf.DUMMYFUNCTION("""COMPUTED_VALUE"""),58050.6)</f>
        <v>58050.6</v>
      </c>
    </row>
    <row r="1950">
      <c r="A1950" s="3">
        <f>IFERROR(__xludf.DUMMYFUNCTION("""COMPUTED_VALUE"""),44275.99861111111)</f>
        <v>44275.99861</v>
      </c>
      <c r="B1950" s="4">
        <f>IFERROR(__xludf.DUMMYFUNCTION("""COMPUTED_VALUE"""),58126.1)</f>
        <v>58126.1</v>
      </c>
    </row>
    <row r="1951">
      <c r="A1951" s="3">
        <f>IFERROR(__xludf.DUMMYFUNCTION("""COMPUTED_VALUE"""),44276.99861111111)</f>
        <v>44276.99861</v>
      </c>
      <c r="B1951" s="4">
        <f>IFERROR(__xludf.DUMMYFUNCTION("""COMPUTED_VALUE"""),57465.1)</f>
        <v>57465.1</v>
      </c>
    </row>
    <row r="1952">
      <c r="A1952" s="3">
        <f>IFERROR(__xludf.DUMMYFUNCTION("""COMPUTED_VALUE"""),44277.99861111111)</f>
        <v>44277.99861</v>
      </c>
      <c r="B1952" s="4">
        <f>IFERROR(__xludf.DUMMYFUNCTION("""COMPUTED_VALUE"""),54100.0)</f>
        <v>54100</v>
      </c>
    </row>
    <row r="1953">
      <c r="A1953" s="3">
        <f>IFERROR(__xludf.DUMMYFUNCTION("""COMPUTED_VALUE"""),44278.99861111111)</f>
        <v>44278.99861</v>
      </c>
      <c r="B1953" s="4">
        <f>IFERROR(__xludf.DUMMYFUNCTION("""COMPUTED_VALUE"""),54582.7)</f>
        <v>54582.7</v>
      </c>
    </row>
    <row r="1954">
      <c r="A1954" s="3">
        <f>IFERROR(__xludf.DUMMYFUNCTION("""COMPUTED_VALUE"""),44279.99861111111)</f>
        <v>44279.99861</v>
      </c>
      <c r="B1954" s="4">
        <f>IFERROR(__xludf.DUMMYFUNCTION("""COMPUTED_VALUE"""),52267.0)</f>
        <v>52267</v>
      </c>
    </row>
    <row r="1955">
      <c r="A1955" s="3">
        <f>IFERROR(__xludf.DUMMYFUNCTION("""COMPUTED_VALUE"""),44280.99861111111)</f>
        <v>44280.99861</v>
      </c>
      <c r="B1955" s="4">
        <f>IFERROR(__xludf.DUMMYFUNCTION("""COMPUTED_VALUE"""),51325.0)</f>
        <v>51325</v>
      </c>
    </row>
    <row r="1956">
      <c r="A1956" s="3">
        <f>IFERROR(__xludf.DUMMYFUNCTION("""COMPUTED_VALUE"""),44281.99861111111)</f>
        <v>44281.99861</v>
      </c>
      <c r="B1956" s="4">
        <f>IFERROR(__xludf.DUMMYFUNCTION("""COMPUTED_VALUE"""),55072.4)</f>
        <v>55072.4</v>
      </c>
    </row>
    <row r="1957">
      <c r="A1957" s="3">
        <f>IFERROR(__xludf.DUMMYFUNCTION("""COMPUTED_VALUE"""),44282.99861111111)</f>
        <v>44282.99861</v>
      </c>
      <c r="B1957" s="4">
        <f>IFERROR(__xludf.DUMMYFUNCTION("""COMPUTED_VALUE"""),55880.1)</f>
        <v>55880.1</v>
      </c>
    </row>
    <row r="1958">
      <c r="A1958" s="3">
        <f>IFERROR(__xludf.DUMMYFUNCTION("""COMPUTED_VALUE"""),44283.99861111111)</f>
        <v>44283.99861</v>
      </c>
      <c r="B1958" s="4">
        <f>IFERROR(__xludf.DUMMYFUNCTION("""COMPUTED_VALUE"""),55778.8)</f>
        <v>55778.8</v>
      </c>
    </row>
    <row r="1959">
      <c r="A1959" s="3">
        <f>IFERROR(__xludf.DUMMYFUNCTION("""COMPUTED_VALUE"""),44284.99861111111)</f>
        <v>44284.99861</v>
      </c>
      <c r="B1959" s="4">
        <f>IFERROR(__xludf.DUMMYFUNCTION("""COMPUTED_VALUE"""),57613.1)</f>
        <v>57613.1</v>
      </c>
    </row>
    <row r="1960">
      <c r="A1960" s="3">
        <f>IFERROR(__xludf.DUMMYFUNCTION("""COMPUTED_VALUE"""),44285.99861111111)</f>
        <v>44285.99861</v>
      </c>
      <c r="B1960" s="4">
        <f>IFERROR(__xludf.DUMMYFUNCTION("""COMPUTED_VALUE"""),58786.4)</f>
        <v>58786.4</v>
      </c>
    </row>
    <row r="1961">
      <c r="A1961" s="3">
        <f>IFERROR(__xludf.DUMMYFUNCTION("""COMPUTED_VALUE"""),44286.99861111111)</f>
        <v>44286.99861</v>
      </c>
      <c r="B1961" s="4">
        <f>IFERROR(__xludf.DUMMYFUNCTION("""COMPUTED_VALUE"""),58800.0)</f>
        <v>58800</v>
      </c>
    </row>
    <row r="1962">
      <c r="A1962" s="3">
        <f>IFERROR(__xludf.DUMMYFUNCTION("""COMPUTED_VALUE"""),44287.99861111111)</f>
        <v>44287.99861</v>
      </c>
      <c r="B1962" s="4">
        <f>IFERROR(__xludf.DUMMYFUNCTION("""COMPUTED_VALUE"""),58726.4)</f>
        <v>58726.4</v>
      </c>
    </row>
    <row r="1963">
      <c r="A1963" s="3">
        <f>IFERROR(__xludf.DUMMYFUNCTION("""COMPUTED_VALUE"""),44288.99861111111)</f>
        <v>44288.99861</v>
      </c>
      <c r="B1963" s="4">
        <f>IFERROR(__xludf.DUMMYFUNCTION("""COMPUTED_VALUE"""),58978.5)</f>
        <v>58978.5</v>
      </c>
    </row>
    <row r="1964">
      <c r="A1964" s="3">
        <f>IFERROR(__xludf.DUMMYFUNCTION("""COMPUTED_VALUE"""),44289.99861111111)</f>
        <v>44289.99861</v>
      </c>
      <c r="B1964" s="4">
        <f>IFERROR(__xludf.DUMMYFUNCTION("""COMPUTED_VALUE"""),57094.3)</f>
        <v>57094.3</v>
      </c>
    </row>
    <row r="1965">
      <c r="A1965" s="3">
        <f>IFERROR(__xludf.DUMMYFUNCTION("""COMPUTED_VALUE"""),44290.99861111111)</f>
        <v>44290.99861</v>
      </c>
      <c r="B1965" s="4">
        <f>IFERROR(__xludf.DUMMYFUNCTION("""COMPUTED_VALUE"""),58200.2)</f>
        <v>58200.2</v>
      </c>
    </row>
    <row r="1966">
      <c r="A1966" s="3">
        <f>IFERROR(__xludf.DUMMYFUNCTION("""COMPUTED_VALUE"""),44291.99861111111)</f>
        <v>44291.99861</v>
      </c>
      <c r="B1966" s="4">
        <f>IFERROR(__xludf.DUMMYFUNCTION("""COMPUTED_VALUE"""),59123.0)</f>
        <v>59123</v>
      </c>
    </row>
    <row r="1967">
      <c r="A1967" s="3">
        <f>IFERROR(__xludf.DUMMYFUNCTION("""COMPUTED_VALUE"""),44292.99861111111)</f>
        <v>44292.99861</v>
      </c>
      <c r="B1967" s="4">
        <f>IFERROR(__xludf.DUMMYFUNCTION("""COMPUTED_VALUE"""),58014.5)</f>
        <v>58014.5</v>
      </c>
    </row>
    <row r="1968">
      <c r="A1968" s="3">
        <f>IFERROR(__xludf.DUMMYFUNCTION("""COMPUTED_VALUE"""),44293.99861111111)</f>
        <v>44293.99861</v>
      </c>
      <c r="B1968" s="4">
        <f>IFERROR(__xludf.DUMMYFUNCTION("""COMPUTED_VALUE"""),55955.7)</f>
        <v>55955.7</v>
      </c>
    </row>
    <row r="1969">
      <c r="A1969" s="3">
        <f>IFERROR(__xludf.DUMMYFUNCTION("""COMPUTED_VALUE"""),44294.99861111111)</f>
        <v>44294.99861</v>
      </c>
      <c r="B1969" s="4">
        <f>IFERROR(__xludf.DUMMYFUNCTION("""COMPUTED_VALUE"""),58019.8)</f>
        <v>58019.8</v>
      </c>
    </row>
    <row r="1970">
      <c r="A1970" s="3">
        <f>IFERROR(__xludf.DUMMYFUNCTION("""COMPUTED_VALUE"""),44295.99861111111)</f>
        <v>44295.99861</v>
      </c>
      <c r="B1970" s="4">
        <f>IFERROR(__xludf.DUMMYFUNCTION("""COMPUTED_VALUE"""),58092.6)</f>
        <v>58092.6</v>
      </c>
    </row>
    <row r="1971">
      <c r="A1971" s="3">
        <f>IFERROR(__xludf.DUMMYFUNCTION("""COMPUTED_VALUE"""),44296.99861111111)</f>
        <v>44296.99861</v>
      </c>
      <c r="B1971" s="4">
        <f>IFERROR(__xludf.DUMMYFUNCTION("""COMPUTED_VALUE"""),59778.6)</f>
        <v>59778.6</v>
      </c>
    </row>
    <row r="1972">
      <c r="A1972" s="3">
        <f>IFERROR(__xludf.DUMMYFUNCTION("""COMPUTED_VALUE"""),44297.99861111111)</f>
        <v>44297.99861</v>
      </c>
      <c r="B1972" s="4">
        <f>IFERROR(__xludf.DUMMYFUNCTION("""COMPUTED_VALUE"""),59989.2)</f>
        <v>59989.2</v>
      </c>
    </row>
    <row r="1973">
      <c r="A1973" s="3">
        <f>IFERROR(__xludf.DUMMYFUNCTION("""COMPUTED_VALUE"""),44298.99861111111)</f>
        <v>44298.99861</v>
      </c>
      <c r="B1973" s="4">
        <f>IFERROR(__xludf.DUMMYFUNCTION("""COMPUTED_VALUE"""),59886.1)</f>
        <v>59886.1</v>
      </c>
    </row>
    <row r="1974">
      <c r="A1974" s="3">
        <f>IFERROR(__xludf.DUMMYFUNCTION("""COMPUTED_VALUE"""),44299.99861111111)</f>
        <v>44299.99861</v>
      </c>
      <c r="B1974" s="4">
        <f>IFERROR(__xludf.DUMMYFUNCTION("""COMPUTED_VALUE"""),63588.2)</f>
        <v>63588.2</v>
      </c>
    </row>
    <row r="1975">
      <c r="A1975" s="3">
        <f>IFERROR(__xludf.DUMMYFUNCTION("""COMPUTED_VALUE"""),44300.99861111111)</f>
        <v>44300.99861</v>
      </c>
      <c r="B1975" s="4">
        <f>IFERROR(__xludf.DUMMYFUNCTION("""COMPUTED_VALUE"""),62624.5)</f>
        <v>62624.5</v>
      </c>
    </row>
    <row r="1976">
      <c r="A1976" s="3">
        <f>IFERROR(__xludf.DUMMYFUNCTION("""COMPUTED_VALUE"""),44301.99861111111)</f>
        <v>44301.99861</v>
      </c>
      <c r="B1976" s="4">
        <f>IFERROR(__xludf.DUMMYFUNCTION("""COMPUTED_VALUE"""),63237.0)</f>
        <v>63237</v>
      </c>
    </row>
    <row r="1977">
      <c r="A1977" s="3">
        <f>IFERROR(__xludf.DUMMYFUNCTION("""COMPUTED_VALUE"""),44302.99861111111)</f>
        <v>44302.99861</v>
      </c>
      <c r="B1977" s="4">
        <f>IFERROR(__xludf.DUMMYFUNCTION("""COMPUTED_VALUE"""),61427.2)</f>
        <v>61427.2</v>
      </c>
    </row>
    <row r="1978">
      <c r="A1978" s="3">
        <f>IFERROR(__xludf.DUMMYFUNCTION("""COMPUTED_VALUE"""),44303.99861111111)</f>
        <v>44303.99861</v>
      </c>
      <c r="B1978" s="4">
        <f>IFERROR(__xludf.DUMMYFUNCTION("""COMPUTED_VALUE"""),60141.1)</f>
        <v>60141.1</v>
      </c>
    </row>
    <row r="1979">
      <c r="A1979" s="3">
        <f>IFERROR(__xludf.DUMMYFUNCTION("""COMPUTED_VALUE"""),44304.99861111111)</f>
        <v>44304.99861</v>
      </c>
      <c r="B1979" s="4">
        <f>IFERROR(__xludf.DUMMYFUNCTION("""COMPUTED_VALUE"""),56274.4)</f>
        <v>56274.4</v>
      </c>
    </row>
    <row r="1980">
      <c r="A1980" s="3">
        <f>IFERROR(__xludf.DUMMYFUNCTION("""COMPUTED_VALUE"""),44305.99861111111)</f>
        <v>44305.99861</v>
      </c>
      <c r="B1980" s="4">
        <f>IFERROR(__xludf.DUMMYFUNCTION("""COMPUTED_VALUE"""),55670.9)</f>
        <v>55670.9</v>
      </c>
    </row>
    <row r="1981">
      <c r="A1981" s="3">
        <f>IFERROR(__xludf.DUMMYFUNCTION("""COMPUTED_VALUE"""),44306.99861111111)</f>
        <v>44306.99861</v>
      </c>
      <c r="B1981" s="4">
        <f>IFERROR(__xludf.DUMMYFUNCTION("""COMPUTED_VALUE"""),56423.0)</f>
        <v>56423</v>
      </c>
    </row>
    <row r="1982">
      <c r="A1982" s="3">
        <f>IFERROR(__xludf.DUMMYFUNCTION("""COMPUTED_VALUE"""),44307.99861111111)</f>
        <v>44307.99861</v>
      </c>
      <c r="B1982" s="4">
        <f>IFERROR(__xludf.DUMMYFUNCTION("""COMPUTED_VALUE"""),53808.7)</f>
        <v>53808.7</v>
      </c>
    </row>
    <row r="1983">
      <c r="A1983" s="3">
        <f>IFERROR(__xludf.DUMMYFUNCTION("""COMPUTED_VALUE"""),44308.99861111111)</f>
        <v>44308.99861</v>
      </c>
      <c r="B1983" s="4">
        <f>IFERROR(__xludf.DUMMYFUNCTION("""COMPUTED_VALUE"""),51701.5)</f>
        <v>51701.5</v>
      </c>
    </row>
    <row r="1984">
      <c r="A1984" s="3">
        <f>IFERROR(__xludf.DUMMYFUNCTION("""COMPUTED_VALUE"""),44309.99861111111)</f>
        <v>44309.99861</v>
      </c>
      <c r="B1984" s="4">
        <f>IFERROR(__xludf.DUMMYFUNCTION("""COMPUTED_VALUE"""),51076.0)</f>
        <v>51076</v>
      </c>
    </row>
    <row r="1985">
      <c r="A1985" s="3">
        <f>IFERROR(__xludf.DUMMYFUNCTION("""COMPUTED_VALUE"""),44310.99861111111)</f>
        <v>44310.99861</v>
      </c>
      <c r="B1985" s="4">
        <f>IFERROR(__xludf.DUMMYFUNCTION("""COMPUTED_VALUE"""),50046.4)</f>
        <v>50046.4</v>
      </c>
    </row>
    <row r="1986">
      <c r="A1986" s="3">
        <f>IFERROR(__xludf.DUMMYFUNCTION("""COMPUTED_VALUE"""),44311.99861111111)</f>
        <v>44311.99861</v>
      </c>
      <c r="B1986" s="4">
        <f>IFERROR(__xludf.DUMMYFUNCTION("""COMPUTED_VALUE"""),49059.5)</f>
        <v>49059.5</v>
      </c>
    </row>
    <row r="1987">
      <c r="A1987" s="3">
        <f>IFERROR(__xludf.DUMMYFUNCTION("""COMPUTED_VALUE"""),44312.99861111111)</f>
        <v>44312.99861</v>
      </c>
      <c r="B1987" s="4">
        <f>IFERROR(__xludf.DUMMYFUNCTION("""COMPUTED_VALUE"""),54017.2)</f>
        <v>54017.2</v>
      </c>
    </row>
    <row r="1988">
      <c r="A1988" s="3">
        <f>IFERROR(__xludf.DUMMYFUNCTION("""COMPUTED_VALUE"""),44313.99861111111)</f>
        <v>44313.99861</v>
      </c>
      <c r="B1988" s="4">
        <f>IFERROR(__xludf.DUMMYFUNCTION("""COMPUTED_VALUE"""),55046.7)</f>
        <v>55046.7</v>
      </c>
    </row>
    <row r="1989">
      <c r="A1989" s="3">
        <f>IFERROR(__xludf.DUMMYFUNCTION("""COMPUTED_VALUE"""),44314.99861111111)</f>
        <v>44314.99861</v>
      </c>
      <c r="B1989" s="4">
        <f>IFERROR(__xludf.DUMMYFUNCTION("""COMPUTED_VALUE"""),54894.0)</f>
        <v>54894</v>
      </c>
    </row>
    <row r="1990">
      <c r="A1990" s="3">
        <f>IFERROR(__xludf.DUMMYFUNCTION("""COMPUTED_VALUE"""),44315.99861111111)</f>
        <v>44315.99861</v>
      </c>
      <c r="B1990" s="4">
        <f>IFERROR(__xludf.DUMMYFUNCTION("""COMPUTED_VALUE"""),53583.6)</f>
        <v>53583.6</v>
      </c>
    </row>
    <row r="1991">
      <c r="A1991" s="3">
        <f>IFERROR(__xludf.DUMMYFUNCTION("""COMPUTED_VALUE"""),44316.99861111111)</f>
        <v>44316.99861</v>
      </c>
      <c r="B1991" s="4">
        <f>IFERROR(__xludf.DUMMYFUNCTION("""COMPUTED_VALUE"""),57885.2)</f>
        <v>57885.2</v>
      </c>
    </row>
    <row r="1992">
      <c r="A1992" s="3">
        <f>IFERROR(__xludf.DUMMYFUNCTION("""COMPUTED_VALUE"""),44317.99861111111)</f>
        <v>44317.99861</v>
      </c>
      <c r="B1992" s="4">
        <f>IFERROR(__xludf.DUMMYFUNCTION("""COMPUTED_VALUE"""),57858.2)</f>
        <v>57858.2</v>
      </c>
    </row>
    <row r="1993">
      <c r="A1993" s="3">
        <f>IFERROR(__xludf.DUMMYFUNCTION("""COMPUTED_VALUE"""),44318.99861111111)</f>
        <v>44318.99861</v>
      </c>
      <c r="B1993" s="4">
        <f>IFERROR(__xludf.DUMMYFUNCTION("""COMPUTED_VALUE"""),56625.1)</f>
        <v>56625.1</v>
      </c>
    </row>
    <row r="1994">
      <c r="A1994" s="3">
        <f>IFERROR(__xludf.DUMMYFUNCTION("""COMPUTED_VALUE"""),44319.99861111111)</f>
        <v>44319.99861</v>
      </c>
      <c r="B1994" s="4">
        <f>IFERROR(__xludf.DUMMYFUNCTION("""COMPUTED_VALUE"""),57197.5)</f>
        <v>57197.5</v>
      </c>
    </row>
    <row r="1995">
      <c r="A1995" s="3">
        <f>IFERROR(__xludf.DUMMYFUNCTION("""COMPUTED_VALUE"""),44320.99861111111)</f>
        <v>44320.99861</v>
      </c>
      <c r="B1995" s="4">
        <f>IFERROR(__xludf.DUMMYFUNCTION("""COMPUTED_VALUE"""),53241.9)</f>
        <v>53241.9</v>
      </c>
    </row>
    <row r="1996">
      <c r="A1996" s="3">
        <f>IFERROR(__xludf.DUMMYFUNCTION("""COMPUTED_VALUE"""),44321.99861111111)</f>
        <v>44321.99861</v>
      </c>
      <c r="B1996" s="4">
        <f>IFERROR(__xludf.DUMMYFUNCTION("""COMPUTED_VALUE"""),57515.6)</f>
        <v>57515.6</v>
      </c>
    </row>
    <row r="1997">
      <c r="A1997" s="3">
        <f>IFERROR(__xludf.DUMMYFUNCTION("""COMPUTED_VALUE"""),44322.99861111111)</f>
        <v>44322.99861</v>
      </c>
      <c r="B1997" s="4">
        <f>IFERROR(__xludf.DUMMYFUNCTION("""COMPUTED_VALUE"""),56444.5)</f>
        <v>56444.5</v>
      </c>
    </row>
    <row r="1998">
      <c r="A1998" s="3">
        <f>IFERROR(__xludf.DUMMYFUNCTION("""COMPUTED_VALUE"""),44323.99861111111)</f>
        <v>44323.99861</v>
      </c>
      <c r="B1998" s="4">
        <f>IFERROR(__xludf.DUMMYFUNCTION("""COMPUTED_VALUE"""),57392.4)</f>
        <v>57392.4</v>
      </c>
    </row>
    <row r="1999">
      <c r="A1999" s="3">
        <f>IFERROR(__xludf.DUMMYFUNCTION("""COMPUTED_VALUE"""),44324.99861111111)</f>
        <v>44324.99861</v>
      </c>
      <c r="B1999" s="4">
        <f>IFERROR(__xludf.DUMMYFUNCTION("""COMPUTED_VALUE"""),58958.0)</f>
        <v>58958</v>
      </c>
    </row>
    <row r="2000">
      <c r="A2000" s="3">
        <f>IFERROR(__xludf.DUMMYFUNCTION("""COMPUTED_VALUE"""),44325.99861111111)</f>
        <v>44325.99861</v>
      </c>
      <c r="B2000" s="4">
        <f>IFERROR(__xludf.DUMMYFUNCTION("""COMPUTED_VALUE"""),58238.4)</f>
        <v>58238.4</v>
      </c>
    </row>
    <row r="2001">
      <c r="A2001" s="3">
        <f>IFERROR(__xludf.DUMMYFUNCTION("""COMPUTED_VALUE"""),44326.99861111111)</f>
        <v>44326.99861</v>
      </c>
      <c r="B2001" s="4">
        <f>IFERROR(__xludf.DUMMYFUNCTION("""COMPUTED_VALUE"""),55804.8)</f>
        <v>55804.8</v>
      </c>
    </row>
    <row r="2002">
      <c r="A2002" s="3">
        <f>IFERROR(__xludf.DUMMYFUNCTION("""COMPUTED_VALUE"""),44327.99861111111)</f>
        <v>44327.99861</v>
      </c>
      <c r="B2002" s="4">
        <f>IFERROR(__xludf.DUMMYFUNCTION("""COMPUTED_VALUE"""),56755.9)</f>
        <v>56755.9</v>
      </c>
    </row>
    <row r="2003">
      <c r="A2003" s="3">
        <f>IFERROR(__xludf.DUMMYFUNCTION("""COMPUTED_VALUE"""),44328.99861111111)</f>
        <v>44328.99861</v>
      </c>
      <c r="B2003" s="4">
        <f>IFERROR(__xludf.DUMMYFUNCTION("""COMPUTED_VALUE"""),49498.7)</f>
        <v>49498.7</v>
      </c>
    </row>
    <row r="2004">
      <c r="A2004" s="3">
        <f>IFERROR(__xludf.DUMMYFUNCTION("""COMPUTED_VALUE"""),44329.99861111111)</f>
        <v>44329.99861</v>
      </c>
      <c r="B2004" s="4">
        <f>IFERROR(__xludf.DUMMYFUNCTION("""COMPUTED_VALUE"""),49694.4)</f>
        <v>49694.4</v>
      </c>
    </row>
    <row r="2005">
      <c r="A2005" s="3">
        <f>IFERROR(__xludf.DUMMYFUNCTION("""COMPUTED_VALUE"""),44330.99861111111)</f>
        <v>44330.99861</v>
      </c>
      <c r="B2005" s="4">
        <f>IFERROR(__xludf.DUMMYFUNCTION("""COMPUTED_VALUE"""),49961.6)</f>
        <v>49961.6</v>
      </c>
    </row>
    <row r="2006">
      <c r="A2006" s="3">
        <f>IFERROR(__xludf.DUMMYFUNCTION("""COMPUTED_VALUE"""),44331.99861111111)</f>
        <v>44331.99861</v>
      </c>
      <c r="B2006" s="4">
        <f>IFERROR(__xludf.DUMMYFUNCTION("""COMPUTED_VALUE"""),46795.7)</f>
        <v>46795.7</v>
      </c>
    </row>
    <row r="2007">
      <c r="A2007" s="3">
        <f>IFERROR(__xludf.DUMMYFUNCTION("""COMPUTED_VALUE"""),44332.99861111111)</f>
        <v>44332.99861</v>
      </c>
      <c r="B2007" s="4">
        <f>IFERROR(__xludf.DUMMYFUNCTION("""COMPUTED_VALUE"""),46450.7)</f>
        <v>46450.7</v>
      </c>
    </row>
    <row r="2008">
      <c r="A2008" s="3">
        <f>IFERROR(__xludf.DUMMYFUNCTION("""COMPUTED_VALUE"""),44333.99861111111)</f>
        <v>44333.99861</v>
      </c>
      <c r="B2008" s="4">
        <f>IFERROR(__xludf.DUMMYFUNCTION("""COMPUTED_VALUE"""),43580.5)</f>
        <v>43580.5</v>
      </c>
    </row>
    <row r="2009">
      <c r="A2009" s="3">
        <f>IFERROR(__xludf.DUMMYFUNCTION("""COMPUTED_VALUE"""),44334.99861111111)</f>
        <v>44334.99861</v>
      </c>
      <c r="B2009" s="4">
        <f>IFERROR(__xludf.DUMMYFUNCTION("""COMPUTED_VALUE"""),42857.1)</f>
        <v>42857.1</v>
      </c>
    </row>
    <row r="2010">
      <c r="A2010" s="3">
        <f>IFERROR(__xludf.DUMMYFUNCTION("""COMPUTED_VALUE"""),44335.99861111111)</f>
        <v>44335.99861</v>
      </c>
      <c r="B2010" s="4">
        <f>IFERROR(__xludf.DUMMYFUNCTION("""COMPUTED_VALUE"""),36941.0)</f>
        <v>36941</v>
      </c>
    </row>
    <row r="2011">
      <c r="A2011" s="3">
        <f>IFERROR(__xludf.DUMMYFUNCTION("""COMPUTED_VALUE"""),44336.99861111111)</f>
        <v>44336.99861</v>
      </c>
      <c r="B2011" s="4">
        <f>IFERROR(__xludf.DUMMYFUNCTION("""COMPUTED_VALUE"""),40623.2)</f>
        <v>40623.2</v>
      </c>
    </row>
    <row r="2012">
      <c r="A2012" s="3">
        <f>IFERROR(__xludf.DUMMYFUNCTION("""COMPUTED_VALUE"""),44337.99861111111)</f>
        <v>44337.99861</v>
      </c>
      <c r="B2012" s="4">
        <f>IFERROR(__xludf.DUMMYFUNCTION("""COMPUTED_VALUE"""),37340.7)</f>
        <v>37340.7</v>
      </c>
    </row>
    <row r="2013">
      <c r="A2013" s="3">
        <f>IFERROR(__xludf.DUMMYFUNCTION("""COMPUTED_VALUE"""),44338.99861111111)</f>
        <v>44338.99861</v>
      </c>
      <c r="B2013" s="4">
        <f>IFERROR(__xludf.DUMMYFUNCTION("""COMPUTED_VALUE"""),37596.1)</f>
        <v>37596.1</v>
      </c>
    </row>
    <row r="2014">
      <c r="A2014" s="3">
        <f>IFERROR(__xludf.DUMMYFUNCTION("""COMPUTED_VALUE"""),44339.99861111111)</f>
        <v>44339.99861</v>
      </c>
      <c r="B2014" s="4">
        <f>IFERROR(__xludf.DUMMYFUNCTION("""COMPUTED_VALUE"""),34742.5)</f>
        <v>34742.5</v>
      </c>
    </row>
    <row r="2015">
      <c r="A2015" s="3">
        <f>IFERROR(__xludf.DUMMYFUNCTION("""COMPUTED_VALUE"""),44340.99861111111)</f>
        <v>44340.99861</v>
      </c>
      <c r="B2015" s="4">
        <f>IFERROR(__xludf.DUMMYFUNCTION("""COMPUTED_VALUE"""),38878.5)</f>
        <v>38878.5</v>
      </c>
    </row>
    <row r="2016">
      <c r="A2016" s="3">
        <f>IFERROR(__xludf.DUMMYFUNCTION("""COMPUTED_VALUE"""),44341.99861111111)</f>
        <v>44341.99861</v>
      </c>
      <c r="B2016" s="4">
        <f>IFERROR(__xludf.DUMMYFUNCTION("""COMPUTED_VALUE"""),38200.0)</f>
        <v>38200</v>
      </c>
    </row>
    <row r="2017">
      <c r="A2017" s="3">
        <f>IFERROR(__xludf.DUMMYFUNCTION("""COMPUTED_VALUE"""),44342.99861111111)</f>
        <v>44342.99861</v>
      </c>
      <c r="B2017" s="4">
        <f>IFERROR(__xludf.DUMMYFUNCTION("""COMPUTED_VALUE"""),39293.2)</f>
        <v>39293.2</v>
      </c>
    </row>
    <row r="2018">
      <c r="A2018" s="3">
        <f>IFERROR(__xludf.DUMMYFUNCTION("""COMPUTED_VALUE"""),44343.99861111111)</f>
        <v>44343.99861</v>
      </c>
      <c r="B2018" s="4">
        <f>IFERROR(__xludf.DUMMYFUNCTION("""COMPUTED_VALUE"""),38556.8)</f>
        <v>38556.8</v>
      </c>
    </row>
    <row r="2019">
      <c r="A2019" s="3">
        <f>IFERROR(__xludf.DUMMYFUNCTION("""COMPUTED_VALUE"""),44344.99861111111)</f>
        <v>44344.99861</v>
      </c>
      <c r="B2019" s="4">
        <f>IFERROR(__xludf.DUMMYFUNCTION("""COMPUTED_VALUE"""),35670.5)</f>
        <v>35670.5</v>
      </c>
    </row>
    <row r="2020">
      <c r="A2020" s="3">
        <f>IFERROR(__xludf.DUMMYFUNCTION("""COMPUTED_VALUE"""),44345.99861111111)</f>
        <v>44345.99861</v>
      </c>
      <c r="B2020" s="4">
        <f>IFERROR(__xludf.DUMMYFUNCTION("""COMPUTED_VALUE"""),34618.7)</f>
        <v>34618.7</v>
      </c>
    </row>
    <row r="2021">
      <c r="A2021" s="3">
        <f>IFERROR(__xludf.DUMMYFUNCTION("""COMPUTED_VALUE"""),44346.99861111111)</f>
        <v>44346.99861</v>
      </c>
      <c r="B2021" s="4">
        <f>IFERROR(__xludf.DUMMYFUNCTION("""COMPUTED_VALUE"""),35646.4)</f>
        <v>35646.4</v>
      </c>
    </row>
    <row r="2022">
      <c r="A2022" s="3">
        <f>IFERROR(__xludf.DUMMYFUNCTION("""COMPUTED_VALUE"""),44347.99861111111)</f>
        <v>44347.99861</v>
      </c>
      <c r="B2022" s="4">
        <f>IFERROR(__xludf.DUMMYFUNCTION("""COMPUTED_VALUE"""),37271.8)</f>
        <v>37271.8</v>
      </c>
    </row>
    <row r="2023">
      <c r="A2023" s="3">
        <f>IFERROR(__xludf.DUMMYFUNCTION("""COMPUTED_VALUE"""),44348.99861111111)</f>
        <v>44348.99861</v>
      </c>
      <c r="B2023" s="4">
        <f>IFERROR(__xludf.DUMMYFUNCTION("""COMPUTED_VALUE"""),36685.0)</f>
        <v>36685</v>
      </c>
    </row>
    <row r="2024">
      <c r="A2024" s="3">
        <f>IFERROR(__xludf.DUMMYFUNCTION("""COMPUTED_VALUE"""),44349.99861111111)</f>
        <v>44349.99861</v>
      </c>
      <c r="B2024" s="4">
        <f>IFERROR(__xludf.DUMMYFUNCTION("""COMPUTED_VALUE"""),37581.8)</f>
        <v>37581.8</v>
      </c>
    </row>
    <row r="2025">
      <c r="A2025" s="3">
        <f>IFERROR(__xludf.DUMMYFUNCTION("""COMPUTED_VALUE"""),44350.99861111111)</f>
        <v>44350.99861</v>
      </c>
      <c r="B2025" s="4">
        <f>IFERROR(__xludf.DUMMYFUNCTION("""COMPUTED_VALUE"""),39244.9)</f>
        <v>39244.9</v>
      </c>
    </row>
    <row r="2026">
      <c r="A2026" s="3">
        <f>IFERROR(__xludf.DUMMYFUNCTION("""COMPUTED_VALUE"""),44351.99861111111)</f>
        <v>44351.99861</v>
      </c>
      <c r="B2026" s="4">
        <f>IFERROR(__xludf.DUMMYFUNCTION("""COMPUTED_VALUE"""),36952.8)</f>
        <v>36952.8</v>
      </c>
    </row>
    <row r="2027">
      <c r="A2027" s="3">
        <f>IFERROR(__xludf.DUMMYFUNCTION("""COMPUTED_VALUE"""),44352.99861111111)</f>
        <v>44352.99861</v>
      </c>
      <c r="B2027" s="4">
        <f>IFERROR(__xludf.DUMMYFUNCTION("""COMPUTED_VALUE"""),35530.6)</f>
        <v>35530.6</v>
      </c>
    </row>
    <row r="2028">
      <c r="A2028" s="3">
        <f>IFERROR(__xludf.DUMMYFUNCTION("""COMPUTED_VALUE"""),44353.99861111111)</f>
        <v>44353.99861</v>
      </c>
      <c r="B2028" s="4">
        <f>IFERROR(__xludf.DUMMYFUNCTION("""COMPUTED_VALUE"""),35800.4)</f>
        <v>35800.4</v>
      </c>
    </row>
    <row r="2029">
      <c r="A2029" s="3">
        <f>IFERROR(__xludf.DUMMYFUNCTION("""COMPUTED_VALUE"""),44354.99861111111)</f>
        <v>44354.99861</v>
      </c>
      <c r="B2029" s="4">
        <f>IFERROR(__xludf.DUMMYFUNCTION("""COMPUTED_VALUE"""),33583.3)</f>
        <v>33583.3</v>
      </c>
    </row>
    <row r="2030">
      <c r="A2030" s="3">
        <f>IFERROR(__xludf.DUMMYFUNCTION("""COMPUTED_VALUE"""),44355.99861111111)</f>
        <v>44355.99861</v>
      </c>
      <c r="B2030" s="4">
        <f>IFERROR(__xludf.DUMMYFUNCTION("""COMPUTED_VALUE"""),33416.6)</f>
        <v>33416.6</v>
      </c>
    </row>
    <row r="2031">
      <c r="A2031" s="3">
        <f>IFERROR(__xludf.DUMMYFUNCTION("""COMPUTED_VALUE"""),44356.99861111111)</f>
        <v>44356.99861</v>
      </c>
      <c r="B2031" s="4">
        <f>IFERROR(__xludf.DUMMYFUNCTION("""COMPUTED_VALUE"""),37373.0)</f>
        <v>37373</v>
      </c>
    </row>
    <row r="2032">
      <c r="A2032" s="3">
        <f>IFERROR(__xludf.DUMMYFUNCTION("""COMPUTED_VALUE"""),44357.99861111111)</f>
        <v>44357.99861</v>
      </c>
      <c r="B2032" s="4">
        <f>IFERROR(__xludf.DUMMYFUNCTION("""COMPUTED_VALUE"""),36694.0)</f>
        <v>36694</v>
      </c>
    </row>
    <row r="2033">
      <c r="A2033" s="3">
        <f>IFERROR(__xludf.DUMMYFUNCTION("""COMPUTED_VALUE"""),44358.99861111111)</f>
        <v>44358.99861</v>
      </c>
      <c r="B2033" s="4">
        <f>IFERROR(__xludf.DUMMYFUNCTION("""COMPUTED_VALUE"""),37349.9)</f>
        <v>37349.9</v>
      </c>
    </row>
    <row r="2034">
      <c r="A2034" s="3">
        <f>IFERROR(__xludf.DUMMYFUNCTION("""COMPUTED_VALUE"""),44359.99861111111)</f>
        <v>44359.99861</v>
      </c>
      <c r="B2034" s="4">
        <f>IFERROR(__xludf.DUMMYFUNCTION("""COMPUTED_VALUE"""),35517.3)</f>
        <v>35517.3</v>
      </c>
    </row>
    <row r="2035">
      <c r="A2035" s="3">
        <f>IFERROR(__xludf.DUMMYFUNCTION("""COMPUTED_VALUE"""),44360.99861111111)</f>
        <v>44360.99861</v>
      </c>
      <c r="B2035" s="4">
        <f>IFERROR(__xludf.DUMMYFUNCTION("""COMPUTED_VALUE"""),39015.2)</f>
        <v>39015.2</v>
      </c>
    </row>
    <row r="2036">
      <c r="A2036" s="3">
        <f>IFERROR(__xludf.DUMMYFUNCTION("""COMPUTED_VALUE"""),44361.99861111111)</f>
        <v>44361.99861</v>
      </c>
      <c r="B2036" s="4">
        <f>IFERROR(__xludf.DUMMYFUNCTION("""COMPUTED_VALUE"""),40530.6)</f>
        <v>40530.6</v>
      </c>
    </row>
    <row r="2037">
      <c r="A2037" s="3">
        <f>IFERROR(__xludf.DUMMYFUNCTION("""COMPUTED_VALUE"""),44362.99861111111)</f>
        <v>44362.99861</v>
      </c>
      <c r="B2037" s="4">
        <f>IFERROR(__xludf.DUMMYFUNCTION("""COMPUTED_VALUE"""),40242.3)</f>
        <v>40242.3</v>
      </c>
    </row>
    <row r="2038">
      <c r="A2038" s="3">
        <f>IFERROR(__xludf.DUMMYFUNCTION("""COMPUTED_VALUE"""),44363.99861111111)</f>
        <v>44363.99861</v>
      </c>
      <c r="B2038" s="4">
        <f>IFERROR(__xludf.DUMMYFUNCTION("""COMPUTED_VALUE"""),38351.0)</f>
        <v>38351</v>
      </c>
    </row>
    <row r="2039">
      <c r="A2039" s="3">
        <f>IFERROR(__xludf.DUMMYFUNCTION("""COMPUTED_VALUE"""),44364.99861111111)</f>
        <v>44364.99861</v>
      </c>
      <c r="B2039" s="4">
        <f>IFERROR(__xludf.DUMMYFUNCTION("""COMPUTED_VALUE"""),38094.7)</f>
        <v>38094.7</v>
      </c>
    </row>
    <row r="2040">
      <c r="A2040" s="3">
        <f>IFERROR(__xludf.DUMMYFUNCTION("""COMPUTED_VALUE"""),44365.99861111111)</f>
        <v>44365.99861</v>
      </c>
      <c r="B2040" s="4">
        <f>IFERROR(__xludf.DUMMYFUNCTION("""COMPUTED_VALUE"""),35767.7)</f>
        <v>35767.7</v>
      </c>
    </row>
    <row r="2041">
      <c r="A2041" s="3">
        <f>IFERROR(__xludf.DUMMYFUNCTION("""COMPUTED_VALUE"""),44366.99861111111)</f>
        <v>44366.99861</v>
      </c>
      <c r="B2041" s="4">
        <f>IFERROR(__xludf.DUMMYFUNCTION("""COMPUTED_VALUE"""),35484.7)</f>
        <v>35484.7</v>
      </c>
    </row>
    <row r="2042">
      <c r="A2042" s="3">
        <f>IFERROR(__xludf.DUMMYFUNCTION("""COMPUTED_VALUE"""),44367.99861111111)</f>
        <v>44367.99861</v>
      </c>
      <c r="B2042" s="4">
        <f>IFERROR(__xludf.DUMMYFUNCTION("""COMPUTED_VALUE"""),35631.0)</f>
        <v>35631</v>
      </c>
    </row>
    <row r="2043">
      <c r="A2043" s="3">
        <f>IFERROR(__xludf.DUMMYFUNCTION("""COMPUTED_VALUE"""),44368.99861111111)</f>
        <v>44368.99861</v>
      </c>
      <c r="B2043" s="4">
        <f>IFERROR(__xludf.DUMMYFUNCTION("""COMPUTED_VALUE"""),31608.1)</f>
        <v>31608.1</v>
      </c>
    </row>
    <row r="2044">
      <c r="A2044" s="3">
        <f>IFERROR(__xludf.DUMMYFUNCTION("""COMPUTED_VALUE"""),44369.99861111111)</f>
        <v>44369.99861</v>
      </c>
      <c r="B2044" s="4">
        <f>IFERROR(__xludf.DUMMYFUNCTION("""COMPUTED_VALUE"""),32538.3)</f>
        <v>32538.3</v>
      </c>
    </row>
    <row r="2045">
      <c r="A2045" s="3">
        <f>IFERROR(__xludf.DUMMYFUNCTION("""COMPUTED_VALUE"""),44370.99861111111)</f>
        <v>44370.99861</v>
      </c>
      <c r="B2045" s="4">
        <f>IFERROR(__xludf.DUMMYFUNCTION("""COMPUTED_VALUE"""),33674.2)</f>
        <v>33674.2</v>
      </c>
    </row>
    <row r="2046">
      <c r="A2046" s="3">
        <f>IFERROR(__xludf.DUMMYFUNCTION("""COMPUTED_VALUE"""),44371.99861111111)</f>
        <v>44371.99861</v>
      </c>
      <c r="B2046" s="4">
        <f>IFERROR(__xludf.DUMMYFUNCTION("""COMPUTED_VALUE"""),34654.5)</f>
        <v>34654.5</v>
      </c>
    </row>
    <row r="2047">
      <c r="A2047" s="3">
        <f>IFERROR(__xludf.DUMMYFUNCTION("""COMPUTED_VALUE"""),44372.99861111111)</f>
        <v>44372.99861</v>
      </c>
      <c r="B2047" s="4">
        <f>IFERROR(__xludf.DUMMYFUNCTION("""COMPUTED_VALUE"""),31596.6)</f>
        <v>31596.6</v>
      </c>
    </row>
    <row r="2048">
      <c r="A2048" s="3">
        <f>IFERROR(__xludf.DUMMYFUNCTION("""COMPUTED_VALUE"""),44373.99861111111)</f>
        <v>44373.99861</v>
      </c>
      <c r="B2048" s="4">
        <f>IFERROR(__xludf.DUMMYFUNCTION("""COMPUTED_VALUE"""),32275.1)</f>
        <v>32275.1</v>
      </c>
    </row>
    <row r="2049">
      <c r="A2049" s="3">
        <f>IFERROR(__xludf.DUMMYFUNCTION("""COMPUTED_VALUE"""),44374.99861111111)</f>
        <v>44374.99861</v>
      </c>
      <c r="B2049" s="4">
        <f>IFERROR(__xludf.DUMMYFUNCTION("""COMPUTED_VALUE"""),34709.2)</f>
        <v>34709.2</v>
      </c>
    </row>
    <row r="2050">
      <c r="A2050" s="3">
        <f>IFERROR(__xludf.DUMMYFUNCTION("""COMPUTED_VALUE"""),44375.99861111111)</f>
        <v>44375.99861</v>
      </c>
      <c r="B2050" s="4">
        <f>IFERROR(__xludf.DUMMYFUNCTION("""COMPUTED_VALUE"""),34493.2)</f>
        <v>34493.2</v>
      </c>
    </row>
    <row r="2051">
      <c r="A2051" s="3">
        <f>IFERROR(__xludf.DUMMYFUNCTION("""COMPUTED_VALUE"""),44376.99861111111)</f>
        <v>44376.99861</v>
      </c>
      <c r="B2051" s="4">
        <f>IFERROR(__xludf.DUMMYFUNCTION("""COMPUTED_VALUE"""),35904.2)</f>
        <v>35904.2</v>
      </c>
    </row>
    <row r="2052">
      <c r="A2052" s="3">
        <f>IFERROR(__xludf.DUMMYFUNCTION("""COMPUTED_VALUE"""),44377.99861111111)</f>
        <v>44377.99861</v>
      </c>
      <c r="B2052" s="4">
        <f>IFERROR(__xludf.DUMMYFUNCTION("""COMPUTED_VALUE"""),35069.6)</f>
        <v>35069.6</v>
      </c>
    </row>
    <row r="2053">
      <c r="A2053" s="3">
        <f>IFERROR(__xludf.DUMMYFUNCTION("""COMPUTED_VALUE"""),44378.99861111111)</f>
        <v>44378.99861</v>
      </c>
      <c r="B2053" s="4">
        <f>IFERROR(__xludf.DUMMYFUNCTION("""COMPUTED_VALUE"""),33524.5)</f>
        <v>33524.5</v>
      </c>
    </row>
    <row r="2054">
      <c r="A2054" s="3">
        <f>IFERROR(__xludf.DUMMYFUNCTION("""COMPUTED_VALUE"""),44379.99861111111)</f>
        <v>44379.99861</v>
      </c>
      <c r="B2054" s="4">
        <f>IFERROR(__xludf.DUMMYFUNCTION("""COMPUTED_VALUE"""),33805.0)</f>
        <v>33805</v>
      </c>
    </row>
    <row r="2055">
      <c r="A2055" s="3">
        <f>IFERROR(__xludf.DUMMYFUNCTION("""COMPUTED_VALUE"""),44380.99861111111)</f>
        <v>44380.99861</v>
      </c>
      <c r="B2055" s="4">
        <f>IFERROR(__xludf.DUMMYFUNCTION("""COMPUTED_VALUE"""),34682.1)</f>
        <v>34682.1</v>
      </c>
    </row>
    <row r="2056">
      <c r="A2056" s="3">
        <f>IFERROR(__xludf.DUMMYFUNCTION("""COMPUTED_VALUE"""),44381.99861111111)</f>
        <v>44381.99861</v>
      </c>
      <c r="B2056" s="4">
        <f>IFERROR(__xludf.DUMMYFUNCTION("""COMPUTED_VALUE"""),35312.8)</f>
        <v>35312.8</v>
      </c>
    </row>
    <row r="2057">
      <c r="A2057" s="3">
        <f>IFERROR(__xludf.DUMMYFUNCTION("""COMPUTED_VALUE"""),44382.99861111111)</f>
        <v>44382.99861</v>
      </c>
      <c r="B2057" s="4">
        <f>IFERROR(__xludf.DUMMYFUNCTION("""COMPUTED_VALUE"""),33764.3)</f>
        <v>33764.3</v>
      </c>
    </row>
    <row r="2058">
      <c r="A2058" s="3">
        <f>IFERROR(__xludf.DUMMYFUNCTION("""COMPUTED_VALUE"""),44383.99861111111)</f>
        <v>44383.99861</v>
      </c>
      <c r="B2058" s="4">
        <f>IFERROR(__xludf.DUMMYFUNCTION("""COMPUTED_VALUE"""),34111.9)</f>
        <v>34111.9</v>
      </c>
    </row>
    <row r="2059">
      <c r="A2059" s="3">
        <f>IFERROR(__xludf.DUMMYFUNCTION("""COMPUTED_VALUE"""),44384.99861111111)</f>
        <v>44384.99861</v>
      </c>
      <c r="B2059" s="4">
        <f>IFERROR(__xludf.DUMMYFUNCTION("""COMPUTED_VALUE"""),33878.5)</f>
        <v>33878.5</v>
      </c>
    </row>
    <row r="2060">
      <c r="A2060" s="3">
        <f>IFERROR(__xludf.DUMMYFUNCTION("""COMPUTED_VALUE"""),44385.99861111111)</f>
        <v>44385.99861</v>
      </c>
      <c r="B2060" s="4">
        <f>IFERROR(__xludf.DUMMYFUNCTION("""COMPUTED_VALUE"""),32854.1)</f>
        <v>32854.1</v>
      </c>
    </row>
    <row r="2061">
      <c r="A2061" s="3">
        <f>IFERROR(__xludf.DUMMYFUNCTION("""COMPUTED_VALUE"""),44386.99861111111)</f>
        <v>44386.99861</v>
      </c>
      <c r="B2061" s="4">
        <f>IFERROR(__xludf.DUMMYFUNCTION("""COMPUTED_VALUE"""),33824.2)</f>
        <v>33824.2</v>
      </c>
    </row>
    <row r="2062">
      <c r="A2062" s="3">
        <f>IFERROR(__xludf.DUMMYFUNCTION("""COMPUTED_VALUE"""),44387.99861111111)</f>
        <v>44387.99861</v>
      </c>
      <c r="B2062" s="4">
        <f>IFERROR(__xludf.DUMMYFUNCTION("""COMPUTED_VALUE"""),33515.3)</f>
        <v>33515.3</v>
      </c>
    </row>
    <row r="2063">
      <c r="A2063" s="3">
        <f>IFERROR(__xludf.DUMMYFUNCTION("""COMPUTED_VALUE"""),44388.99861111111)</f>
        <v>44388.99861</v>
      </c>
      <c r="B2063" s="4">
        <f>IFERROR(__xludf.DUMMYFUNCTION("""COMPUTED_VALUE"""),34259.2)</f>
        <v>34259.2</v>
      </c>
    </row>
    <row r="2064">
      <c r="A2064" s="3">
        <f>IFERROR(__xludf.DUMMYFUNCTION("""COMPUTED_VALUE"""),44389.99861111111)</f>
        <v>44389.99861</v>
      </c>
      <c r="B2064" s="4">
        <f>IFERROR(__xludf.DUMMYFUNCTION("""COMPUTED_VALUE"""),33091.1)</f>
        <v>33091.1</v>
      </c>
    </row>
    <row r="2065">
      <c r="A2065" s="3">
        <f>IFERROR(__xludf.DUMMYFUNCTION("""COMPUTED_VALUE"""),44390.99861111111)</f>
        <v>44390.99861</v>
      </c>
      <c r="B2065" s="4">
        <f>IFERROR(__xludf.DUMMYFUNCTION("""COMPUTED_VALUE"""),32577.5)</f>
        <v>32577.5</v>
      </c>
    </row>
    <row r="2066">
      <c r="A2066" s="3">
        <f>IFERROR(__xludf.DUMMYFUNCTION("""COMPUTED_VALUE"""),44391.99861111111)</f>
        <v>44391.99861</v>
      </c>
      <c r="B2066" s="4">
        <f>IFERROR(__xludf.DUMMYFUNCTION("""COMPUTED_VALUE"""),32816.3)</f>
        <v>32816.3</v>
      </c>
    </row>
    <row r="2067">
      <c r="A2067" s="3">
        <f>IFERROR(__xludf.DUMMYFUNCTION("""COMPUTED_VALUE"""),44392.99861111111)</f>
        <v>44392.99861</v>
      </c>
      <c r="B2067" s="4">
        <f>IFERROR(__xludf.DUMMYFUNCTION("""COMPUTED_VALUE"""),31868.6)</f>
        <v>31868.6</v>
      </c>
    </row>
    <row r="2068">
      <c r="A2068" s="3">
        <f>IFERROR(__xludf.DUMMYFUNCTION("""COMPUTED_VALUE"""),44393.99861111111)</f>
        <v>44393.99861</v>
      </c>
      <c r="B2068" s="4">
        <f>IFERROR(__xludf.DUMMYFUNCTION("""COMPUTED_VALUE"""),31381.1)</f>
        <v>31381.1</v>
      </c>
    </row>
    <row r="2069">
      <c r="A2069" s="3">
        <f>IFERROR(__xludf.DUMMYFUNCTION("""COMPUTED_VALUE"""),44394.99861111111)</f>
        <v>44394.99861</v>
      </c>
      <c r="B2069" s="4">
        <f>IFERROR(__xludf.DUMMYFUNCTION("""COMPUTED_VALUE"""),31576.2)</f>
        <v>31576.2</v>
      </c>
    </row>
    <row r="2070">
      <c r="A2070" s="3">
        <f>IFERROR(__xludf.DUMMYFUNCTION("""COMPUTED_VALUE"""),44395.99861111111)</f>
        <v>44395.99861</v>
      </c>
      <c r="B2070" s="4">
        <f>IFERROR(__xludf.DUMMYFUNCTION("""COMPUTED_VALUE"""),31788.2)</f>
        <v>31788.2</v>
      </c>
    </row>
    <row r="2071">
      <c r="A2071" s="3">
        <f>IFERROR(__xludf.DUMMYFUNCTION("""COMPUTED_VALUE"""),44396.99861111111)</f>
        <v>44396.99861</v>
      </c>
      <c r="B2071" s="4">
        <f>IFERROR(__xludf.DUMMYFUNCTION("""COMPUTED_VALUE"""),30842.0)</f>
        <v>30842</v>
      </c>
    </row>
    <row r="2072">
      <c r="A2072" s="3">
        <f>IFERROR(__xludf.DUMMYFUNCTION("""COMPUTED_VALUE"""),44397.99861111111)</f>
        <v>44397.99861</v>
      </c>
      <c r="B2072" s="4">
        <f>IFERROR(__xludf.DUMMYFUNCTION("""COMPUTED_VALUE"""),29789.9)</f>
        <v>29789.9</v>
      </c>
    </row>
    <row r="2073">
      <c r="A2073" s="3">
        <f>IFERROR(__xludf.DUMMYFUNCTION("""COMPUTED_VALUE"""),44398.99861111111)</f>
        <v>44398.99861</v>
      </c>
      <c r="B2073" s="4">
        <f>IFERROR(__xludf.DUMMYFUNCTION("""COMPUTED_VALUE"""),32135.1)</f>
        <v>32135.1</v>
      </c>
    </row>
    <row r="2074">
      <c r="A2074" s="3">
        <f>IFERROR(__xludf.DUMMYFUNCTION("""COMPUTED_VALUE"""),44399.99861111111)</f>
        <v>44399.99861</v>
      </c>
      <c r="B2074" s="4">
        <f>IFERROR(__xludf.DUMMYFUNCTION("""COMPUTED_VALUE"""),32290.3)</f>
        <v>32290.3</v>
      </c>
    </row>
    <row r="2075">
      <c r="A2075" s="3">
        <f>IFERROR(__xludf.DUMMYFUNCTION("""COMPUTED_VALUE"""),44400.99861111111)</f>
        <v>44400.99861</v>
      </c>
      <c r="B2075" s="4">
        <f>IFERROR(__xludf.DUMMYFUNCTION("""COMPUTED_VALUE"""),33521.4)</f>
        <v>33521.4</v>
      </c>
    </row>
    <row r="2076">
      <c r="A2076" s="3">
        <f>IFERROR(__xludf.DUMMYFUNCTION("""COMPUTED_VALUE"""),44401.99861111111)</f>
        <v>44401.99861</v>
      </c>
      <c r="B2076" s="4">
        <f>IFERROR(__xludf.DUMMYFUNCTION("""COMPUTED_VALUE"""),34252.6)</f>
        <v>34252.6</v>
      </c>
    </row>
    <row r="2077">
      <c r="A2077" s="3">
        <f>IFERROR(__xludf.DUMMYFUNCTION("""COMPUTED_VALUE"""),44402.99861111111)</f>
        <v>44402.99861</v>
      </c>
      <c r="B2077" s="4">
        <f>IFERROR(__xludf.DUMMYFUNCTION("""COMPUTED_VALUE"""),35428.2)</f>
        <v>35428.2</v>
      </c>
    </row>
    <row r="2078">
      <c r="A2078" s="3">
        <f>IFERROR(__xludf.DUMMYFUNCTION("""COMPUTED_VALUE"""),44403.99861111111)</f>
        <v>44403.99861</v>
      </c>
      <c r="B2078" s="4">
        <f>IFERROR(__xludf.DUMMYFUNCTION("""COMPUTED_VALUE"""),37262.7)</f>
        <v>37262.7</v>
      </c>
    </row>
    <row r="2079">
      <c r="A2079" s="3">
        <f>IFERROR(__xludf.DUMMYFUNCTION("""COMPUTED_VALUE"""),44404.99861111111)</f>
        <v>44404.99861</v>
      </c>
      <c r="B2079" s="4">
        <f>IFERROR(__xludf.DUMMYFUNCTION("""COMPUTED_VALUE"""),39488.7)</f>
        <v>39488.7</v>
      </c>
    </row>
    <row r="2080">
      <c r="A2080" s="3">
        <f>IFERROR(__xludf.DUMMYFUNCTION("""COMPUTED_VALUE"""),44405.99861111111)</f>
        <v>44405.99861</v>
      </c>
      <c r="B2080" s="4">
        <f>IFERROR(__xludf.DUMMYFUNCTION("""COMPUTED_VALUE"""),40035.1)</f>
        <v>40035.1</v>
      </c>
    </row>
    <row r="2081">
      <c r="A2081" s="3">
        <f>IFERROR(__xludf.DUMMYFUNCTION("""COMPUTED_VALUE"""),44406.99861111111)</f>
        <v>44406.99861</v>
      </c>
      <c r="B2081" s="4">
        <f>IFERROR(__xludf.DUMMYFUNCTION("""COMPUTED_VALUE"""),40033.5)</f>
        <v>40033.5</v>
      </c>
    </row>
    <row r="2082">
      <c r="A2082" s="3">
        <f>IFERROR(__xludf.DUMMYFUNCTION("""COMPUTED_VALUE"""),44407.99861111111)</f>
        <v>44407.99861</v>
      </c>
      <c r="B2082" s="4">
        <f>IFERROR(__xludf.DUMMYFUNCTION("""COMPUTED_VALUE"""),42137.4)</f>
        <v>42137.4</v>
      </c>
    </row>
    <row r="2083">
      <c r="A2083" s="3">
        <f>IFERROR(__xludf.DUMMYFUNCTION("""COMPUTED_VALUE"""),44408.99861111111)</f>
        <v>44408.99861</v>
      </c>
      <c r="B2083" s="4">
        <f>IFERROR(__xludf.DUMMYFUNCTION("""COMPUTED_VALUE"""),41697.2)</f>
        <v>41697.2</v>
      </c>
    </row>
    <row r="2084">
      <c r="A2084" s="3">
        <f>IFERROR(__xludf.DUMMYFUNCTION("""COMPUTED_VALUE"""),44409.99861111111)</f>
        <v>44409.99861</v>
      </c>
      <c r="B2084" s="4">
        <f>IFERROR(__xludf.DUMMYFUNCTION("""COMPUTED_VALUE"""),39865.4)</f>
        <v>39865.4</v>
      </c>
    </row>
    <row r="2085">
      <c r="A2085" s="3">
        <f>IFERROR(__xludf.DUMMYFUNCTION("""COMPUTED_VALUE"""),44410.99861111111)</f>
        <v>44410.99861</v>
      </c>
      <c r="B2085" s="4">
        <f>IFERROR(__xludf.DUMMYFUNCTION("""COMPUTED_VALUE"""),39149.5)</f>
        <v>39149.5</v>
      </c>
    </row>
    <row r="2086">
      <c r="A2086" s="3">
        <f>IFERROR(__xludf.DUMMYFUNCTION("""COMPUTED_VALUE"""),44411.99861111111)</f>
        <v>44411.99861</v>
      </c>
      <c r="B2086" s="4">
        <f>IFERROR(__xludf.DUMMYFUNCTION("""COMPUTED_VALUE"""),38191.4)</f>
        <v>38191.4</v>
      </c>
    </row>
    <row r="2087">
      <c r="A2087" s="3">
        <f>IFERROR(__xludf.DUMMYFUNCTION("""COMPUTED_VALUE"""),44412.99861111111)</f>
        <v>44412.99861</v>
      </c>
      <c r="B2087" s="4">
        <f>IFERROR(__xludf.DUMMYFUNCTION("""COMPUTED_VALUE"""),39729.5)</f>
        <v>39729.5</v>
      </c>
    </row>
    <row r="2088">
      <c r="A2088" s="3">
        <f>IFERROR(__xludf.DUMMYFUNCTION("""COMPUTED_VALUE"""),44413.99861111111)</f>
        <v>44413.99861</v>
      </c>
      <c r="B2088" s="4">
        <f>IFERROR(__xludf.DUMMYFUNCTION("""COMPUTED_VALUE"""),40888.7)</f>
        <v>40888.7</v>
      </c>
    </row>
    <row r="2089">
      <c r="A2089" s="3">
        <f>IFERROR(__xludf.DUMMYFUNCTION("""COMPUTED_VALUE"""),44414.99861111111)</f>
        <v>44414.99861</v>
      </c>
      <c r="B2089" s="4">
        <f>IFERROR(__xludf.DUMMYFUNCTION("""COMPUTED_VALUE"""),42869.5)</f>
        <v>42869.5</v>
      </c>
    </row>
    <row r="2090">
      <c r="A2090" s="3">
        <f>IFERROR(__xludf.DUMMYFUNCTION("""COMPUTED_VALUE"""),44415.99861111111)</f>
        <v>44415.99861</v>
      </c>
      <c r="B2090" s="4">
        <f>IFERROR(__xludf.DUMMYFUNCTION("""COMPUTED_VALUE"""),44699.6)</f>
        <v>44699.6</v>
      </c>
    </row>
    <row r="2091">
      <c r="A2091" s="3">
        <f>IFERROR(__xludf.DUMMYFUNCTION("""COMPUTED_VALUE"""),44416.99861111111)</f>
        <v>44416.99861</v>
      </c>
      <c r="B2091" s="4">
        <f>IFERROR(__xludf.DUMMYFUNCTION("""COMPUTED_VALUE"""),43765.1)</f>
        <v>43765.1</v>
      </c>
    </row>
    <row r="2092">
      <c r="A2092" s="3">
        <f>IFERROR(__xludf.DUMMYFUNCTION("""COMPUTED_VALUE"""),44417.99861111111)</f>
        <v>44417.99861</v>
      </c>
      <c r="B2092" s="4">
        <f>IFERROR(__xludf.DUMMYFUNCTION("""COMPUTED_VALUE"""),46339.9)</f>
        <v>46339.9</v>
      </c>
    </row>
    <row r="2093">
      <c r="A2093" s="3">
        <f>IFERROR(__xludf.DUMMYFUNCTION("""COMPUTED_VALUE"""),44418.99861111111)</f>
        <v>44418.99861</v>
      </c>
      <c r="B2093" s="4">
        <f>IFERROR(__xludf.DUMMYFUNCTION("""COMPUTED_VALUE"""),45586.5)</f>
        <v>45586.5</v>
      </c>
    </row>
    <row r="2094">
      <c r="A2094" s="3">
        <f>IFERROR(__xludf.DUMMYFUNCTION("""COMPUTED_VALUE"""),44419.99861111111)</f>
        <v>44419.99861</v>
      </c>
      <c r="B2094" s="4">
        <f>IFERROR(__xludf.DUMMYFUNCTION("""COMPUTED_VALUE"""),45553.4)</f>
        <v>45553.4</v>
      </c>
    </row>
    <row r="2095">
      <c r="A2095" s="3">
        <f>IFERROR(__xludf.DUMMYFUNCTION("""COMPUTED_VALUE"""),44420.99861111111)</f>
        <v>44420.99861</v>
      </c>
      <c r="B2095" s="4">
        <f>IFERROR(__xludf.DUMMYFUNCTION("""COMPUTED_VALUE"""),44461.4)</f>
        <v>44461.4</v>
      </c>
    </row>
    <row r="2096">
      <c r="A2096" s="3">
        <f>IFERROR(__xludf.DUMMYFUNCTION("""COMPUTED_VALUE"""),44421.99861111111)</f>
        <v>44421.99861</v>
      </c>
      <c r="B2096" s="4">
        <f>IFERROR(__xludf.DUMMYFUNCTION("""COMPUTED_VALUE"""),47837.4)</f>
        <v>47837.4</v>
      </c>
    </row>
    <row r="2097">
      <c r="A2097" s="3">
        <f>IFERROR(__xludf.DUMMYFUNCTION("""COMPUTED_VALUE"""),44422.99861111111)</f>
        <v>44422.99861</v>
      </c>
      <c r="B2097" s="4">
        <f>IFERROR(__xludf.DUMMYFUNCTION("""COMPUTED_VALUE"""),47113.6)</f>
        <v>47113.6</v>
      </c>
    </row>
    <row r="2098">
      <c r="A2098" s="3">
        <f>IFERROR(__xludf.DUMMYFUNCTION("""COMPUTED_VALUE"""),44423.99861111111)</f>
        <v>44423.99861</v>
      </c>
      <c r="B2098" s="4">
        <f>IFERROR(__xludf.DUMMYFUNCTION("""COMPUTED_VALUE"""),47050.2)</f>
        <v>47050.2</v>
      </c>
    </row>
    <row r="2099">
      <c r="A2099" s="3">
        <f>IFERROR(__xludf.DUMMYFUNCTION("""COMPUTED_VALUE"""),44424.99861111111)</f>
        <v>44424.99861</v>
      </c>
      <c r="B2099" s="4">
        <f>IFERROR(__xludf.DUMMYFUNCTION("""COMPUTED_VALUE"""),45874.7)</f>
        <v>45874.7</v>
      </c>
    </row>
    <row r="2100">
      <c r="A2100" s="3">
        <f>IFERROR(__xludf.DUMMYFUNCTION("""COMPUTED_VALUE"""),44425.99861111111)</f>
        <v>44425.99861</v>
      </c>
      <c r="B2100" s="4">
        <f>IFERROR(__xludf.DUMMYFUNCTION("""COMPUTED_VALUE"""),44671.5)</f>
        <v>44671.5</v>
      </c>
    </row>
    <row r="2101">
      <c r="A2101" s="3">
        <f>IFERROR(__xludf.DUMMYFUNCTION("""COMPUTED_VALUE"""),44426.99861111111)</f>
        <v>44426.99861</v>
      </c>
      <c r="B2101" s="4">
        <f>IFERROR(__xludf.DUMMYFUNCTION("""COMPUTED_VALUE"""),44837.6)</f>
        <v>44837.6</v>
      </c>
    </row>
    <row r="2102">
      <c r="A2102" s="3">
        <f>IFERROR(__xludf.DUMMYFUNCTION("""COMPUTED_VALUE"""),44427.99861111111)</f>
        <v>44427.99861</v>
      </c>
      <c r="B2102" s="4">
        <f>IFERROR(__xludf.DUMMYFUNCTION("""COMPUTED_VALUE"""),46765.8)</f>
        <v>46765.8</v>
      </c>
    </row>
    <row r="2103">
      <c r="A2103" s="3">
        <f>IFERROR(__xludf.DUMMYFUNCTION("""COMPUTED_VALUE"""),44428.99861111111)</f>
        <v>44428.99861</v>
      </c>
      <c r="B2103" s="4">
        <f>IFERROR(__xludf.DUMMYFUNCTION("""COMPUTED_VALUE"""),49296.4)</f>
        <v>49296.4</v>
      </c>
    </row>
    <row r="2104">
      <c r="A2104" s="3">
        <f>IFERROR(__xludf.DUMMYFUNCTION("""COMPUTED_VALUE"""),44429.99861111111)</f>
        <v>44429.99861</v>
      </c>
      <c r="B2104" s="4">
        <f>IFERROR(__xludf.DUMMYFUNCTION("""COMPUTED_VALUE"""),48990.9)</f>
        <v>48990.9</v>
      </c>
    </row>
    <row r="2105">
      <c r="A2105" s="3">
        <f>IFERROR(__xludf.DUMMYFUNCTION("""COMPUTED_VALUE"""),44430.99861111111)</f>
        <v>44430.99861</v>
      </c>
      <c r="B2105" s="4">
        <f>IFERROR(__xludf.DUMMYFUNCTION("""COMPUTED_VALUE"""),49284.6)</f>
        <v>49284.6</v>
      </c>
    </row>
    <row r="2106">
      <c r="A2106" s="3">
        <f>IFERROR(__xludf.DUMMYFUNCTION("""COMPUTED_VALUE"""),44431.99861111111)</f>
        <v>44431.99861</v>
      </c>
      <c r="B2106" s="4">
        <f>IFERROR(__xludf.DUMMYFUNCTION("""COMPUTED_VALUE"""),49506.5)</f>
        <v>49506.5</v>
      </c>
    </row>
    <row r="2107">
      <c r="A2107" s="3">
        <f>IFERROR(__xludf.DUMMYFUNCTION("""COMPUTED_VALUE"""),44432.99861111111)</f>
        <v>44432.99861</v>
      </c>
      <c r="B2107" s="4">
        <f>IFERROR(__xludf.DUMMYFUNCTION("""COMPUTED_VALUE"""),47667.3)</f>
        <v>47667.3</v>
      </c>
    </row>
    <row r="2108">
      <c r="A2108" s="3">
        <f>IFERROR(__xludf.DUMMYFUNCTION("""COMPUTED_VALUE"""),44433.99861111111)</f>
        <v>44433.99861</v>
      </c>
      <c r="B2108" s="4">
        <f>IFERROR(__xludf.DUMMYFUNCTION("""COMPUTED_VALUE"""),48987.3)</f>
        <v>48987.3</v>
      </c>
    </row>
    <row r="2109">
      <c r="A2109" s="3">
        <f>IFERROR(__xludf.DUMMYFUNCTION("""COMPUTED_VALUE"""),44434.99861111111)</f>
        <v>44434.99861</v>
      </c>
      <c r="B2109" s="4">
        <f>IFERROR(__xludf.DUMMYFUNCTION("""COMPUTED_VALUE"""),47071.4)</f>
        <v>47071.4</v>
      </c>
    </row>
    <row r="2110">
      <c r="A2110" s="3">
        <f>IFERROR(__xludf.DUMMYFUNCTION("""COMPUTED_VALUE"""),44435.99861111111)</f>
        <v>44435.99861</v>
      </c>
      <c r="B2110" s="4">
        <f>IFERROR(__xludf.DUMMYFUNCTION("""COMPUTED_VALUE"""),49077.5)</f>
        <v>49077.5</v>
      </c>
    </row>
    <row r="2111">
      <c r="A2111" s="3">
        <f>IFERROR(__xludf.DUMMYFUNCTION("""COMPUTED_VALUE"""),44436.99861111111)</f>
        <v>44436.99861</v>
      </c>
      <c r="B2111" s="4">
        <f>IFERROR(__xludf.DUMMYFUNCTION("""COMPUTED_VALUE"""),48889.9)</f>
        <v>48889.9</v>
      </c>
    </row>
    <row r="2112">
      <c r="A2112" s="3">
        <f>IFERROR(__xludf.DUMMYFUNCTION("""COMPUTED_VALUE"""),44437.99861111111)</f>
        <v>44437.99861</v>
      </c>
      <c r="B2112" s="4">
        <f>IFERROR(__xludf.DUMMYFUNCTION("""COMPUTED_VALUE"""),48919.3)</f>
        <v>48919.3</v>
      </c>
    </row>
    <row r="2113">
      <c r="A2113" s="3">
        <f>IFERROR(__xludf.DUMMYFUNCTION("""COMPUTED_VALUE"""),44438.99861111111)</f>
        <v>44438.99861</v>
      </c>
      <c r="B2113" s="4">
        <f>IFERROR(__xludf.DUMMYFUNCTION("""COMPUTED_VALUE"""),46993.7)</f>
        <v>46993.7</v>
      </c>
    </row>
    <row r="2114">
      <c r="A2114" s="3">
        <f>IFERROR(__xludf.DUMMYFUNCTION("""COMPUTED_VALUE"""),44439.99861111111)</f>
        <v>44439.99861</v>
      </c>
      <c r="B2114" s="4">
        <f>IFERROR(__xludf.DUMMYFUNCTION("""COMPUTED_VALUE"""),47261.2)</f>
        <v>47261.2</v>
      </c>
    </row>
    <row r="2115">
      <c r="A2115" s="3">
        <f>IFERROR(__xludf.DUMMYFUNCTION("""COMPUTED_VALUE"""),44440.99861111111)</f>
        <v>44440.99861</v>
      </c>
      <c r="B2115" s="4">
        <f>IFERROR(__xludf.DUMMYFUNCTION("""COMPUTED_VALUE"""),48839.8)</f>
        <v>48839.8</v>
      </c>
    </row>
    <row r="2116">
      <c r="A2116" s="3">
        <f>IFERROR(__xludf.DUMMYFUNCTION("""COMPUTED_VALUE"""),44441.99861111111)</f>
        <v>44441.99861</v>
      </c>
      <c r="B2116" s="4">
        <f>IFERROR(__xludf.DUMMYFUNCTION("""COMPUTED_VALUE"""),49338.3)</f>
        <v>49338.3</v>
      </c>
    </row>
    <row r="2117">
      <c r="A2117" s="3">
        <f>IFERROR(__xludf.DUMMYFUNCTION("""COMPUTED_VALUE"""),44442.99861111111)</f>
        <v>44442.99861</v>
      </c>
      <c r="B2117" s="4">
        <f>IFERROR(__xludf.DUMMYFUNCTION("""COMPUTED_VALUE"""),50025.0)</f>
        <v>50025</v>
      </c>
    </row>
    <row r="2118">
      <c r="A2118" s="3">
        <f>IFERROR(__xludf.DUMMYFUNCTION("""COMPUTED_VALUE"""),44443.99861111111)</f>
        <v>44443.99861</v>
      </c>
      <c r="B2118" s="4">
        <f>IFERROR(__xludf.DUMMYFUNCTION("""COMPUTED_VALUE"""),49960.7)</f>
        <v>49960.7</v>
      </c>
    </row>
    <row r="2119">
      <c r="A2119" s="3">
        <f>IFERROR(__xludf.DUMMYFUNCTION("""COMPUTED_VALUE"""),44444.99861111111)</f>
        <v>44444.99861</v>
      </c>
      <c r="B2119" s="4">
        <f>IFERROR(__xludf.DUMMYFUNCTION("""COMPUTED_VALUE"""),51751.5)</f>
        <v>51751.5</v>
      </c>
    </row>
    <row r="2120">
      <c r="A2120" s="3">
        <f>IFERROR(__xludf.DUMMYFUNCTION("""COMPUTED_VALUE"""),44445.99861111111)</f>
        <v>44445.99861</v>
      </c>
      <c r="B2120" s="4">
        <f>IFERROR(__xludf.DUMMYFUNCTION("""COMPUTED_VALUE"""),52656.2)</f>
        <v>52656.2</v>
      </c>
    </row>
    <row r="2121">
      <c r="A2121" s="3">
        <f>IFERROR(__xludf.DUMMYFUNCTION("""COMPUTED_VALUE"""),44446.99861111111)</f>
        <v>44446.99861</v>
      </c>
      <c r="B2121" s="4">
        <f>IFERROR(__xludf.DUMMYFUNCTION("""COMPUTED_VALUE"""),46894.5)</f>
        <v>46894.5</v>
      </c>
    </row>
    <row r="2122">
      <c r="A2122" s="3">
        <f>IFERROR(__xludf.DUMMYFUNCTION("""COMPUTED_VALUE"""),44447.99861111111)</f>
        <v>44447.99861</v>
      </c>
      <c r="B2122" s="4">
        <f>IFERROR(__xludf.DUMMYFUNCTION("""COMPUTED_VALUE"""),46073.5)</f>
        <v>46073.5</v>
      </c>
    </row>
    <row r="2123">
      <c r="A2123" s="3">
        <f>IFERROR(__xludf.DUMMYFUNCTION("""COMPUTED_VALUE"""),44448.99861111111)</f>
        <v>44448.99861</v>
      </c>
      <c r="B2123" s="4">
        <f>IFERROR(__xludf.DUMMYFUNCTION("""COMPUTED_VALUE"""),46300.0)</f>
        <v>46300</v>
      </c>
    </row>
    <row r="2124">
      <c r="A2124" s="3">
        <f>IFERROR(__xludf.DUMMYFUNCTION("""COMPUTED_VALUE"""),44449.99861111111)</f>
        <v>44449.99861</v>
      </c>
      <c r="B2124" s="4">
        <f>IFERROR(__xludf.DUMMYFUNCTION("""COMPUTED_VALUE"""),44851.4)</f>
        <v>44851.4</v>
      </c>
    </row>
    <row r="2125">
      <c r="A2125" s="3">
        <f>IFERROR(__xludf.DUMMYFUNCTION("""COMPUTED_VALUE"""),44450.99861111111)</f>
        <v>44450.99861</v>
      </c>
      <c r="B2125" s="4">
        <f>IFERROR(__xludf.DUMMYFUNCTION("""COMPUTED_VALUE"""),45171.8)</f>
        <v>45171.8</v>
      </c>
    </row>
    <row r="2126">
      <c r="A2126" s="3">
        <f>IFERROR(__xludf.DUMMYFUNCTION("""COMPUTED_VALUE"""),44451.99861111111)</f>
        <v>44451.99861</v>
      </c>
      <c r="B2126" s="4">
        <f>IFERROR(__xludf.DUMMYFUNCTION("""COMPUTED_VALUE"""),46016.1)</f>
        <v>46016.1</v>
      </c>
    </row>
    <row r="2127">
      <c r="A2127" s="3">
        <f>IFERROR(__xludf.DUMMYFUNCTION("""COMPUTED_VALUE"""),44452.99861111111)</f>
        <v>44452.99861</v>
      </c>
      <c r="B2127" s="4">
        <f>IFERROR(__xludf.DUMMYFUNCTION("""COMPUTED_VALUE"""),45005.2)</f>
        <v>45005.2</v>
      </c>
    </row>
    <row r="2128">
      <c r="A2128" s="3">
        <f>IFERROR(__xludf.DUMMYFUNCTION("""COMPUTED_VALUE"""),44453.99861111111)</f>
        <v>44453.99861</v>
      </c>
      <c r="B2128" s="4">
        <f>IFERROR(__xludf.DUMMYFUNCTION("""COMPUTED_VALUE"""),47039.2)</f>
        <v>47039.2</v>
      </c>
    </row>
    <row r="2129">
      <c r="A2129" s="3">
        <f>IFERROR(__xludf.DUMMYFUNCTION("""COMPUTED_VALUE"""),44454.99861111111)</f>
        <v>44454.99861</v>
      </c>
      <c r="B2129" s="4">
        <f>IFERROR(__xludf.DUMMYFUNCTION("""COMPUTED_VALUE"""),48130.2)</f>
        <v>48130.2</v>
      </c>
    </row>
    <row r="2130">
      <c r="A2130" s="3">
        <f>IFERROR(__xludf.DUMMYFUNCTION("""COMPUTED_VALUE"""),44455.99861111111)</f>
        <v>44455.99861</v>
      </c>
      <c r="B2130" s="4">
        <f>IFERROR(__xludf.DUMMYFUNCTION("""COMPUTED_VALUE"""),47801.5)</f>
        <v>47801.5</v>
      </c>
    </row>
    <row r="2131">
      <c r="A2131" s="3">
        <f>IFERROR(__xludf.DUMMYFUNCTION("""COMPUTED_VALUE"""),44456.99861111111)</f>
        <v>44456.99861</v>
      </c>
      <c r="B2131" s="4">
        <f>IFERROR(__xludf.DUMMYFUNCTION("""COMPUTED_VALUE"""),47235.0)</f>
        <v>47235</v>
      </c>
    </row>
    <row r="2132">
      <c r="A2132" s="3">
        <f>IFERROR(__xludf.DUMMYFUNCTION("""COMPUTED_VALUE"""),44457.99861111111)</f>
        <v>44457.99861</v>
      </c>
      <c r="B2132" s="4">
        <f>IFERROR(__xludf.DUMMYFUNCTION("""COMPUTED_VALUE"""),48213.7)</f>
        <v>48213.7</v>
      </c>
    </row>
    <row r="2133">
      <c r="A2133" s="3">
        <f>IFERROR(__xludf.DUMMYFUNCTION("""COMPUTED_VALUE"""),44458.99861111111)</f>
        <v>44458.99861</v>
      </c>
      <c r="B2133" s="4">
        <f>IFERROR(__xludf.DUMMYFUNCTION("""COMPUTED_VALUE"""),47255.9)</f>
        <v>47255.9</v>
      </c>
    </row>
    <row r="2134">
      <c r="A2134" s="3">
        <f>IFERROR(__xludf.DUMMYFUNCTION("""COMPUTED_VALUE"""),44459.99861111111)</f>
        <v>44459.99861</v>
      </c>
      <c r="B2134" s="4">
        <f>IFERROR(__xludf.DUMMYFUNCTION("""COMPUTED_VALUE"""),43012.9)</f>
        <v>43012.9</v>
      </c>
    </row>
    <row r="2135">
      <c r="A2135" s="3">
        <f>IFERROR(__xludf.DUMMYFUNCTION("""COMPUTED_VALUE"""),44460.99861111111)</f>
        <v>44460.99861</v>
      </c>
      <c r="B2135" s="4">
        <f>IFERROR(__xludf.DUMMYFUNCTION("""COMPUTED_VALUE"""),40683.0)</f>
        <v>40683</v>
      </c>
    </row>
    <row r="2136">
      <c r="A2136" s="3">
        <f>IFERROR(__xludf.DUMMYFUNCTION("""COMPUTED_VALUE"""),44461.99861111111)</f>
        <v>44461.99861</v>
      </c>
      <c r="B2136" s="4">
        <f>IFERROR(__xludf.DUMMYFUNCTION("""COMPUTED_VALUE"""),43575.1)</f>
        <v>43575.1</v>
      </c>
    </row>
    <row r="2137">
      <c r="A2137" s="3">
        <f>IFERROR(__xludf.DUMMYFUNCTION("""COMPUTED_VALUE"""),44462.99861111111)</f>
        <v>44462.99861</v>
      </c>
      <c r="B2137" s="4">
        <f>IFERROR(__xludf.DUMMYFUNCTION("""COMPUTED_VALUE"""),44879.6)</f>
        <v>44879.6</v>
      </c>
    </row>
    <row r="2138">
      <c r="A2138" s="3">
        <f>IFERROR(__xludf.DUMMYFUNCTION("""COMPUTED_VALUE"""),44463.99861111111)</f>
        <v>44463.99861</v>
      </c>
      <c r="B2138" s="4">
        <f>IFERROR(__xludf.DUMMYFUNCTION("""COMPUTED_VALUE"""),42840.7)</f>
        <v>42840.7</v>
      </c>
    </row>
    <row r="2139">
      <c r="A2139" s="3">
        <f>IFERROR(__xludf.DUMMYFUNCTION("""COMPUTED_VALUE"""),44464.99861111111)</f>
        <v>44464.99861</v>
      </c>
      <c r="B2139" s="4">
        <f>IFERROR(__xludf.DUMMYFUNCTION("""COMPUTED_VALUE"""),42705.5)</f>
        <v>42705.5</v>
      </c>
    </row>
    <row r="2140">
      <c r="A2140" s="3">
        <f>IFERROR(__xludf.DUMMYFUNCTION("""COMPUTED_VALUE"""),44465.99861111111)</f>
        <v>44465.99861</v>
      </c>
      <c r="B2140" s="4">
        <f>IFERROR(__xludf.DUMMYFUNCTION("""COMPUTED_VALUE"""),43228.5)</f>
        <v>43228.5</v>
      </c>
    </row>
    <row r="2141">
      <c r="A2141" s="3">
        <f>IFERROR(__xludf.DUMMYFUNCTION("""COMPUTED_VALUE"""),44466.99861111111)</f>
        <v>44466.99861</v>
      </c>
      <c r="B2141" s="4">
        <f>IFERROR(__xludf.DUMMYFUNCTION("""COMPUTED_VALUE"""),42171.7)</f>
        <v>42171.7</v>
      </c>
    </row>
    <row r="2142">
      <c r="A2142" s="3">
        <f>IFERROR(__xludf.DUMMYFUNCTION("""COMPUTED_VALUE"""),44467.99861111111)</f>
        <v>44467.99861</v>
      </c>
      <c r="B2142" s="4">
        <f>IFERROR(__xludf.DUMMYFUNCTION("""COMPUTED_VALUE"""),41049.0)</f>
        <v>41049</v>
      </c>
    </row>
    <row r="2143">
      <c r="A2143" s="3">
        <f>IFERROR(__xludf.DUMMYFUNCTION("""COMPUTED_VALUE"""),44468.99861111111)</f>
        <v>44468.99861</v>
      </c>
      <c r="B2143" s="4">
        <f>IFERROR(__xludf.DUMMYFUNCTION("""COMPUTED_VALUE"""),41522.1)</f>
        <v>41522.1</v>
      </c>
    </row>
    <row r="2144">
      <c r="A2144" s="3">
        <f>IFERROR(__xludf.DUMMYFUNCTION("""COMPUTED_VALUE"""),44469.99861111111)</f>
        <v>44469.99861</v>
      </c>
      <c r="B2144" s="4">
        <f>IFERROR(__xludf.DUMMYFUNCTION("""COMPUTED_VALUE"""),43824.4)</f>
        <v>43824.4</v>
      </c>
    </row>
    <row r="2145">
      <c r="A2145" s="3">
        <f>IFERROR(__xludf.DUMMYFUNCTION("""COMPUTED_VALUE"""),44470.99861111111)</f>
        <v>44470.99861</v>
      </c>
      <c r="B2145" s="4">
        <f>IFERROR(__xludf.DUMMYFUNCTION("""COMPUTED_VALUE"""),48159.5)</f>
        <v>48159.5</v>
      </c>
    </row>
    <row r="2146">
      <c r="A2146" s="3">
        <f>IFERROR(__xludf.DUMMYFUNCTION("""COMPUTED_VALUE"""),44471.99861111111)</f>
        <v>44471.99861</v>
      </c>
      <c r="B2146" s="4">
        <f>IFERROR(__xludf.DUMMYFUNCTION("""COMPUTED_VALUE"""),47662.4)</f>
        <v>47662.4</v>
      </c>
    </row>
    <row r="2147">
      <c r="A2147" s="3">
        <f>IFERROR(__xludf.DUMMYFUNCTION("""COMPUTED_VALUE"""),44472.99861111111)</f>
        <v>44472.99861</v>
      </c>
      <c r="B2147" s="4">
        <f>IFERROR(__xludf.DUMMYFUNCTION("""COMPUTED_VALUE"""),48174.3)</f>
        <v>48174.3</v>
      </c>
    </row>
    <row r="2148">
      <c r="A2148" s="3">
        <f>IFERROR(__xludf.DUMMYFUNCTION("""COMPUTED_VALUE"""),44473.99861111111)</f>
        <v>44473.99861</v>
      </c>
      <c r="B2148" s="4">
        <f>IFERROR(__xludf.DUMMYFUNCTION("""COMPUTED_VALUE"""),49178.3)</f>
        <v>49178.3</v>
      </c>
    </row>
    <row r="2149">
      <c r="A2149" s="3">
        <f>IFERROR(__xludf.DUMMYFUNCTION("""COMPUTED_VALUE"""),44474.99861111111)</f>
        <v>44474.99861</v>
      </c>
      <c r="B2149" s="4">
        <f>IFERROR(__xludf.DUMMYFUNCTION("""COMPUTED_VALUE"""),51487.9)</f>
        <v>51487.9</v>
      </c>
    </row>
    <row r="2150">
      <c r="A2150" s="3">
        <f>IFERROR(__xludf.DUMMYFUNCTION("""COMPUTED_VALUE"""),44475.99861111111)</f>
        <v>44475.99861</v>
      </c>
      <c r="B2150" s="4">
        <f>IFERROR(__xludf.DUMMYFUNCTION("""COMPUTED_VALUE"""),55344.5)</f>
        <v>55344.5</v>
      </c>
    </row>
    <row r="2151">
      <c r="A2151" s="3">
        <f>IFERROR(__xludf.DUMMYFUNCTION("""COMPUTED_VALUE"""),44476.99861111111)</f>
        <v>44476.99861</v>
      </c>
      <c r="B2151" s="4">
        <f>IFERROR(__xludf.DUMMYFUNCTION("""COMPUTED_VALUE"""),53775.0)</f>
        <v>53775</v>
      </c>
    </row>
    <row r="2152">
      <c r="A2152" s="3">
        <f>IFERROR(__xludf.DUMMYFUNCTION("""COMPUTED_VALUE"""),44477.99861111111)</f>
        <v>44477.99861</v>
      </c>
      <c r="B2152" s="4">
        <f>IFERROR(__xludf.DUMMYFUNCTION("""COMPUTED_VALUE"""),53963.8)</f>
        <v>53963.8</v>
      </c>
    </row>
    <row r="2153">
      <c r="A2153" s="3">
        <f>IFERROR(__xludf.DUMMYFUNCTION("""COMPUTED_VALUE"""),44478.99861111111)</f>
        <v>44478.99861</v>
      </c>
      <c r="B2153" s="4">
        <f>IFERROR(__xludf.DUMMYFUNCTION("""COMPUTED_VALUE"""),55074.1)</f>
        <v>55074.1</v>
      </c>
    </row>
    <row r="2154">
      <c r="A2154" s="3">
        <f>IFERROR(__xludf.DUMMYFUNCTION("""COMPUTED_VALUE"""),44479.99861111111)</f>
        <v>44479.99861</v>
      </c>
      <c r="B2154" s="4">
        <f>IFERROR(__xludf.DUMMYFUNCTION("""COMPUTED_VALUE"""),54690.5)</f>
        <v>54690.5</v>
      </c>
    </row>
    <row r="2155">
      <c r="A2155" s="3">
        <f>IFERROR(__xludf.DUMMYFUNCTION("""COMPUTED_VALUE"""),44480.99861111111)</f>
        <v>44480.99861</v>
      </c>
      <c r="B2155" s="4">
        <f>IFERROR(__xludf.DUMMYFUNCTION("""COMPUTED_VALUE"""),57487.4)</f>
        <v>57487.4</v>
      </c>
    </row>
    <row r="2156">
      <c r="A2156" s="3">
        <f>IFERROR(__xludf.DUMMYFUNCTION("""COMPUTED_VALUE"""),44481.99861111111)</f>
        <v>44481.99861</v>
      </c>
      <c r="B2156" s="4">
        <f>IFERROR(__xludf.DUMMYFUNCTION("""COMPUTED_VALUE"""),56007.4)</f>
        <v>56007.4</v>
      </c>
    </row>
    <row r="2157">
      <c r="A2157" s="3">
        <f>IFERROR(__xludf.DUMMYFUNCTION("""COMPUTED_VALUE"""),44482.99861111111)</f>
        <v>44482.99861</v>
      </c>
      <c r="B2157" s="4">
        <f>IFERROR(__xludf.DUMMYFUNCTION("""COMPUTED_VALUE"""),57376.6)</f>
        <v>57376.6</v>
      </c>
    </row>
    <row r="2158">
      <c r="A2158" s="3">
        <f>IFERROR(__xludf.DUMMYFUNCTION("""COMPUTED_VALUE"""),44483.99861111111)</f>
        <v>44483.99861</v>
      </c>
      <c r="B2158" s="4">
        <f>IFERROR(__xludf.DUMMYFUNCTION("""COMPUTED_VALUE"""),57359.5)</f>
        <v>57359.5</v>
      </c>
    </row>
    <row r="2159">
      <c r="A2159" s="3">
        <f>IFERROR(__xludf.DUMMYFUNCTION("""COMPUTED_VALUE"""),44484.99861111111)</f>
        <v>44484.99861</v>
      </c>
      <c r="B2159" s="4">
        <f>IFERROR(__xludf.DUMMYFUNCTION("""COMPUTED_VALUE"""),61691.2)</f>
        <v>61691.2</v>
      </c>
    </row>
    <row r="2160">
      <c r="A2160" s="3">
        <f>IFERROR(__xludf.DUMMYFUNCTION("""COMPUTED_VALUE"""),44485.99861111111)</f>
        <v>44485.99861</v>
      </c>
      <c r="B2160" s="4">
        <f>IFERROR(__xludf.DUMMYFUNCTION("""COMPUTED_VALUE"""),60883.8)</f>
        <v>60883.8</v>
      </c>
    </row>
    <row r="2161">
      <c r="A2161" s="3">
        <f>IFERROR(__xludf.DUMMYFUNCTION("""COMPUTED_VALUE"""),44486.99861111111)</f>
        <v>44486.99861</v>
      </c>
      <c r="B2161" s="4">
        <f>IFERROR(__xludf.DUMMYFUNCTION("""COMPUTED_VALUE"""),61571.8)</f>
        <v>61571.8</v>
      </c>
    </row>
    <row r="2162">
      <c r="A2162" s="3">
        <f>IFERROR(__xludf.DUMMYFUNCTION("""COMPUTED_VALUE"""),44487.99861111111)</f>
        <v>44487.99861</v>
      </c>
      <c r="B2162" s="4">
        <f>IFERROR(__xludf.DUMMYFUNCTION("""COMPUTED_VALUE"""),61986.7)</f>
        <v>61986.7</v>
      </c>
    </row>
    <row r="2163">
      <c r="A2163" s="3">
        <f>IFERROR(__xludf.DUMMYFUNCTION("""COMPUTED_VALUE"""),44488.99861111111)</f>
        <v>44488.99861</v>
      </c>
      <c r="B2163" s="4">
        <f>IFERROR(__xludf.DUMMYFUNCTION("""COMPUTED_VALUE"""),64300.0)</f>
        <v>64300</v>
      </c>
    </row>
    <row r="2164">
      <c r="A2164" s="3">
        <f>IFERROR(__xludf.DUMMYFUNCTION("""COMPUTED_VALUE"""),44489.99861111111)</f>
        <v>44489.99861</v>
      </c>
      <c r="B2164" s="4">
        <f>IFERROR(__xludf.DUMMYFUNCTION("""COMPUTED_VALUE"""),66017.7)</f>
        <v>66017.7</v>
      </c>
    </row>
    <row r="2165">
      <c r="A2165" s="3">
        <f>IFERROR(__xludf.DUMMYFUNCTION("""COMPUTED_VALUE"""),44490.99861111111)</f>
        <v>44490.99861</v>
      </c>
      <c r="B2165" s="4">
        <f>IFERROR(__xludf.DUMMYFUNCTION("""COMPUTED_VALUE"""),62210.8)</f>
        <v>62210.8</v>
      </c>
    </row>
    <row r="2166">
      <c r="A2166" s="3">
        <f>IFERROR(__xludf.DUMMYFUNCTION("""COMPUTED_VALUE"""),44491.99861111111)</f>
        <v>44491.99861</v>
      </c>
      <c r="B2166" s="4">
        <f>IFERROR(__xludf.DUMMYFUNCTION("""COMPUTED_VALUE"""),60687.6)</f>
        <v>60687.6</v>
      </c>
    </row>
    <row r="2167">
      <c r="A2167" s="3">
        <f>IFERROR(__xludf.DUMMYFUNCTION("""COMPUTED_VALUE"""),44492.99861111111)</f>
        <v>44492.99861</v>
      </c>
      <c r="B2167" s="4">
        <f>IFERROR(__xludf.DUMMYFUNCTION("""COMPUTED_VALUE"""),61284.9)</f>
        <v>61284.9</v>
      </c>
    </row>
    <row r="2168">
      <c r="A2168" s="3">
        <f>IFERROR(__xludf.DUMMYFUNCTION("""COMPUTED_VALUE"""),44493.99861111111)</f>
        <v>44493.99861</v>
      </c>
      <c r="B2168" s="4">
        <f>IFERROR(__xludf.DUMMYFUNCTION("""COMPUTED_VALUE"""),60838.8)</f>
        <v>60838.8</v>
      </c>
    </row>
    <row r="2169">
      <c r="A2169" s="3">
        <f>IFERROR(__xludf.DUMMYFUNCTION("""COMPUTED_VALUE"""),44494.99861111111)</f>
        <v>44494.99861</v>
      </c>
      <c r="B2169" s="4">
        <f>IFERROR(__xludf.DUMMYFUNCTION("""COMPUTED_VALUE"""),62996.6)</f>
        <v>62996.6</v>
      </c>
    </row>
    <row r="2170">
      <c r="A2170" s="3">
        <f>IFERROR(__xludf.DUMMYFUNCTION("""COMPUTED_VALUE"""),44495.99861111111)</f>
        <v>44495.99861</v>
      </c>
      <c r="B2170" s="4">
        <f>IFERROR(__xludf.DUMMYFUNCTION("""COMPUTED_VALUE"""),60437.1)</f>
        <v>60437.1</v>
      </c>
    </row>
    <row r="2171">
      <c r="A2171" s="3">
        <f>IFERROR(__xludf.DUMMYFUNCTION("""COMPUTED_VALUE"""),44496.99861111111)</f>
        <v>44496.99861</v>
      </c>
      <c r="B2171" s="4">
        <f>IFERROR(__xludf.DUMMYFUNCTION("""COMPUTED_VALUE"""),58455.4)</f>
        <v>58455.4</v>
      </c>
    </row>
    <row r="2172">
      <c r="A2172" s="3">
        <f>IFERROR(__xludf.DUMMYFUNCTION("""COMPUTED_VALUE"""),44497.99861111111)</f>
        <v>44497.99861</v>
      </c>
      <c r="B2172" s="4">
        <f>IFERROR(__xludf.DUMMYFUNCTION("""COMPUTED_VALUE"""),60608.1)</f>
        <v>60608.1</v>
      </c>
    </row>
    <row r="2173">
      <c r="A2173" s="3">
        <f>IFERROR(__xludf.DUMMYFUNCTION("""COMPUTED_VALUE"""),44498.99861111111)</f>
        <v>44498.99861</v>
      </c>
      <c r="B2173" s="4">
        <f>IFERROR(__xludf.DUMMYFUNCTION("""COMPUTED_VALUE"""),62258.0)</f>
        <v>62258</v>
      </c>
    </row>
    <row r="2174">
      <c r="A2174" s="3">
        <f>IFERROR(__xludf.DUMMYFUNCTION("""COMPUTED_VALUE"""),44499.99861111111)</f>
        <v>44499.99861</v>
      </c>
      <c r="B2174" s="4">
        <f>IFERROR(__xludf.DUMMYFUNCTION("""COMPUTED_VALUE"""),61892.4)</f>
        <v>61892.4</v>
      </c>
    </row>
    <row r="2175">
      <c r="A2175" s="3">
        <f>IFERROR(__xludf.DUMMYFUNCTION("""COMPUTED_VALUE"""),44500.99861111111)</f>
        <v>44500.99861</v>
      </c>
      <c r="B2175" s="4">
        <f>IFERROR(__xludf.DUMMYFUNCTION("""COMPUTED_VALUE"""),61343.6)</f>
        <v>61343.6</v>
      </c>
    </row>
    <row r="2176">
      <c r="A2176" s="3">
        <f>IFERROR(__xludf.DUMMYFUNCTION("""COMPUTED_VALUE"""),44501.99861111111)</f>
        <v>44501.99861</v>
      </c>
      <c r="B2176" s="4">
        <f>IFERROR(__xludf.DUMMYFUNCTION("""COMPUTED_VALUE"""),60949.5)</f>
        <v>60949.5</v>
      </c>
    </row>
    <row r="2177">
      <c r="A2177" s="3">
        <f>IFERROR(__xludf.DUMMYFUNCTION("""COMPUTED_VALUE"""),44502.99861111111)</f>
        <v>44502.99861</v>
      </c>
      <c r="B2177" s="4">
        <f>IFERROR(__xludf.DUMMYFUNCTION("""COMPUTED_VALUE"""),63152.2)</f>
        <v>63152.2</v>
      </c>
    </row>
    <row r="2178">
      <c r="A2178" s="3">
        <f>IFERROR(__xludf.DUMMYFUNCTION("""COMPUTED_VALUE"""),44503.99861111111)</f>
        <v>44503.99861</v>
      </c>
      <c r="B2178" s="4">
        <f>IFERROR(__xludf.DUMMYFUNCTION("""COMPUTED_VALUE"""),62998.9)</f>
        <v>62998.9</v>
      </c>
    </row>
    <row r="2179">
      <c r="A2179" s="3">
        <f>IFERROR(__xludf.DUMMYFUNCTION("""COMPUTED_VALUE"""),44504.99861111111)</f>
        <v>44504.99861</v>
      </c>
      <c r="B2179" s="4">
        <f>IFERROR(__xludf.DUMMYFUNCTION("""COMPUTED_VALUE"""),61411.4)</f>
        <v>61411.4</v>
      </c>
    </row>
    <row r="2180">
      <c r="A2180" s="3">
        <f>IFERROR(__xludf.DUMMYFUNCTION("""COMPUTED_VALUE"""),44505.99861111111)</f>
        <v>44505.99861</v>
      </c>
      <c r="B2180" s="4">
        <f>IFERROR(__xludf.DUMMYFUNCTION("""COMPUTED_VALUE"""),61073.1)</f>
        <v>61073.1</v>
      </c>
    </row>
    <row r="2181">
      <c r="A2181" s="3">
        <f>IFERROR(__xludf.DUMMYFUNCTION("""COMPUTED_VALUE"""),44506.99861111111)</f>
        <v>44506.99861</v>
      </c>
      <c r="B2181" s="4">
        <f>IFERROR(__xludf.DUMMYFUNCTION("""COMPUTED_VALUE"""),61539.3)</f>
        <v>61539.3</v>
      </c>
    </row>
    <row r="2182">
      <c r="A2182" s="3">
        <f>IFERROR(__xludf.DUMMYFUNCTION("""COMPUTED_VALUE"""),44507.99861111111)</f>
        <v>44507.99861</v>
      </c>
      <c r="B2182" s="4">
        <f>IFERROR(__xludf.DUMMYFUNCTION("""COMPUTED_VALUE"""),63272.2)</f>
        <v>63272.2</v>
      </c>
    </row>
    <row r="2183">
      <c r="A2183" s="3">
        <f>IFERROR(__xludf.DUMMYFUNCTION("""COMPUTED_VALUE"""),44508.99861111111)</f>
        <v>44508.99861</v>
      </c>
      <c r="B2183" s="4">
        <f>IFERROR(__xludf.DUMMYFUNCTION("""COMPUTED_VALUE"""),67582.6)</f>
        <v>67582.6</v>
      </c>
    </row>
    <row r="2184">
      <c r="A2184" s="3">
        <f>IFERROR(__xludf.DUMMYFUNCTION("""COMPUTED_VALUE"""),44509.99861111111)</f>
        <v>44509.99861</v>
      </c>
      <c r="B2184" s="4">
        <f>IFERROR(__xludf.DUMMYFUNCTION("""COMPUTED_VALUE"""),66938.0)</f>
        <v>66938</v>
      </c>
    </row>
    <row r="2185">
      <c r="A2185" s="3">
        <f>IFERROR(__xludf.DUMMYFUNCTION("""COMPUTED_VALUE"""),44510.99861111111)</f>
        <v>44510.99861</v>
      </c>
      <c r="B2185" s="4">
        <f>IFERROR(__xludf.DUMMYFUNCTION("""COMPUTED_VALUE"""),64976.6)</f>
        <v>64976.6</v>
      </c>
    </row>
    <row r="2186">
      <c r="A2186" s="3">
        <f>IFERROR(__xludf.DUMMYFUNCTION("""COMPUTED_VALUE"""),44511.99861111111)</f>
        <v>44511.99861</v>
      </c>
      <c r="B2186" s="4">
        <f>IFERROR(__xludf.DUMMYFUNCTION("""COMPUTED_VALUE"""),64820.9)</f>
        <v>64820.9</v>
      </c>
    </row>
    <row r="2187">
      <c r="A2187" s="3">
        <f>IFERROR(__xludf.DUMMYFUNCTION("""COMPUTED_VALUE"""),44512.99861111111)</f>
        <v>44512.99861</v>
      </c>
      <c r="B2187" s="4">
        <f>IFERROR(__xludf.DUMMYFUNCTION("""COMPUTED_VALUE"""),64293.3)</f>
        <v>64293.3</v>
      </c>
    </row>
    <row r="2188">
      <c r="A2188" s="3">
        <f>IFERROR(__xludf.DUMMYFUNCTION("""COMPUTED_VALUE"""),44513.99861111111)</f>
        <v>44513.99861</v>
      </c>
      <c r="B2188" s="4">
        <f>IFERROR(__xludf.DUMMYFUNCTION("""COMPUTED_VALUE"""),64400.0)</f>
        <v>64400</v>
      </c>
    </row>
    <row r="2189">
      <c r="A2189" s="3">
        <f>IFERROR(__xludf.DUMMYFUNCTION("""COMPUTED_VALUE"""),44514.99861111111)</f>
        <v>44514.99861</v>
      </c>
      <c r="B2189" s="4">
        <f>IFERROR(__xludf.DUMMYFUNCTION("""COMPUTED_VALUE"""),65312.6)</f>
        <v>65312.6</v>
      </c>
    </row>
    <row r="2190">
      <c r="A2190" s="3">
        <f>IFERROR(__xludf.DUMMYFUNCTION("""COMPUTED_VALUE"""),44515.99861111111)</f>
        <v>44515.99861</v>
      </c>
      <c r="B2190" s="4">
        <f>IFERROR(__xludf.DUMMYFUNCTION("""COMPUTED_VALUE"""),63835.2)</f>
        <v>63835.2</v>
      </c>
    </row>
    <row r="2191">
      <c r="A2191" s="3">
        <f>IFERROR(__xludf.DUMMYFUNCTION("""COMPUTED_VALUE"""),44516.99861111111)</f>
        <v>44516.99861</v>
      </c>
      <c r="B2191" s="4">
        <f>IFERROR(__xludf.DUMMYFUNCTION("""COMPUTED_VALUE"""),60107.9)</f>
        <v>60107.9</v>
      </c>
    </row>
    <row r="2192">
      <c r="A2192" s="3">
        <f>IFERROR(__xludf.DUMMYFUNCTION("""COMPUTED_VALUE"""),44517.99861111111)</f>
        <v>44517.99861</v>
      </c>
      <c r="B2192" s="4">
        <f>IFERROR(__xludf.DUMMYFUNCTION("""COMPUTED_VALUE"""),60394.9)</f>
        <v>60394.9</v>
      </c>
    </row>
    <row r="2193">
      <c r="A2193" s="3">
        <f>IFERROR(__xludf.DUMMYFUNCTION("""COMPUTED_VALUE"""),44518.99861111111)</f>
        <v>44518.99861</v>
      </c>
      <c r="B2193" s="4">
        <f>IFERROR(__xludf.DUMMYFUNCTION("""COMPUTED_VALUE"""),56898.0)</f>
        <v>56898</v>
      </c>
    </row>
    <row r="2194">
      <c r="A2194" s="3">
        <f>IFERROR(__xludf.DUMMYFUNCTION("""COMPUTED_VALUE"""),44519.99861111111)</f>
        <v>44519.99861</v>
      </c>
      <c r="B2194" s="4">
        <f>IFERROR(__xludf.DUMMYFUNCTION("""COMPUTED_VALUE"""),58115.9)</f>
        <v>58115.9</v>
      </c>
    </row>
    <row r="2195">
      <c r="A2195" s="3">
        <f>IFERROR(__xludf.DUMMYFUNCTION("""COMPUTED_VALUE"""),44520.99861111111)</f>
        <v>44520.99861</v>
      </c>
      <c r="B2195" s="4">
        <f>IFERROR(__xludf.DUMMYFUNCTION("""COMPUTED_VALUE"""),59760.7)</f>
        <v>59760.7</v>
      </c>
    </row>
    <row r="2196">
      <c r="A2196" s="3">
        <f>IFERROR(__xludf.DUMMYFUNCTION("""COMPUTED_VALUE"""),44521.99861111111)</f>
        <v>44521.99861</v>
      </c>
      <c r="B2196" s="4">
        <f>IFERROR(__xludf.DUMMYFUNCTION("""COMPUTED_VALUE"""),58671.2)</f>
        <v>58671.2</v>
      </c>
    </row>
    <row r="2197">
      <c r="A2197" s="3">
        <f>IFERROR(__xludf.DUMMYFUNCTION("""COMPUTED_VALUE"""),44522.99861111111)</f>
        <v>44522.99861</v>
      </c>
      <c r="B2197" s="4">
        <f>IFERROR(__xludf.DUMMYFUNCTION("""COMPUTED_VALUE"""),56415.1)</f>
        <v>56415.1</v>
      </c>
    </row>
    <row r="2198">
      <c r="A2198" s="3">
        <f>IFERROR(__xludf.DUMMYFUNCTION("""COMPUTED_VALUE"""),44523.99861111111)</f>
        <v>44523.99861</v>
      </c>
      <c r="B2198" s="4">
        <f>IFERROR(__xludf.DUMMYFUNCTION("""COMPUTED_VALUE"""),57566.8)</f>
        <v>57566.8</v>
      </c>
    </row>
    <row r="2199">
      <c r="A2199" s="3">
        <f>IFERROR(__xludf.DUMMYFUNCTION("""COMPUTED_VALUE"""),44524.99861111111)</f>
        <v>44524.99861</v>
      </c>
      <c r="B2199" s="4">
        <f>IFERROR(__xludf.DUMMYFUNCTION("""COMPUTED_VALUE"""),57162.6)</f>
        <v>57162.6</v>
      </c>
    </row>
    <row r="2200">
      <c r="A2200" s="3">
        <f>IFERROR(__xludf.DUMMYFUNCTION("""COMPUTED_VALUE"""),44525.99861111111)</f>
        <v>44525.99861</v>
      </c>
      <c r="B2200" s="4">
        <f>IFERROR(__xludf.DUMMYFUNCTION("""COMPUTED_VALUE"""),58975.4)</f>
        <v>58975.4</v>
      </c>
    </row>
    <row r="2201">
      <c r="A2201" s="3">
        <f>IFERROR(__xludf.DUMMYFUNCTION("""COMPUTED_VALUE"""),44526.99861111111)</f>
        <v>44526.99861</v>
      </c>
      <c r="B2201" s="4">
        <f>IFERROR(__xludf.DUMMYFUNCTION("""COMPUTED_VALUE"""),53700.6)</f>
        <v>53700.6</v>
      </c>
    </row>
    <row r="2202">
      <c r="A2202" s="3">
        <f>IFERROR(__xludf.DUMMYFUNCTION("""COMPUTED_VALUE"""),44527.99861111111)</f>
        <v>44527.99861</v>
      </c>
      <c r="B2202" s="4">
        <f>IFERROR(__xludf.DUMMYFUNCTION("""COMPUTED_VALUE"""),54760.4)</f>
        <v>54760.4</v>
      </c>
    </row>
    <row r="2203">
      <c r="A2203" s="3">
        <f>IFERROR(__xludf.DUMMYFUNCTION("""COMPUTED_VALUE"""),44528.99861111111)</f>
        <v>44528.99861</v>
      </c>
      <c r="B2203" s="4">
        <f>IFERROR(__xludf.DUMMYFUNCTION("""COMPUTED_VALUE"""),57212.2)</f>
        <v>57212.2</v>
      </c>
    </row>
    <row r="2204">
      <c r="A2204" s="3">
        <f>IFERROR(__xludf.DUMMYFUNCTION("""COMPUTED_VALUE"""),44529.99861111111)</f>
        <v>44529.99861</v>
      </c>
      <c r="B2204" s="4">
        <f>IFERROR(__xludf.DUMMYFUNCTION("""COMPUTED_VALUE"""),57879.0)</f>
        <v>57879</v>
      </c>
    </row>
    <row r="2205">
      <c r="A2205" s="3">
        <f>IFERROR(__xludf.DUMMYFUNCTION("""COMPUTED_VALUE"""),44530.99861111111)</f>
        <v>44530.99861</v>
      </c>
      <c r="B2205" s="4">
        <f>IFERROR(__xludf.DUMMYFUNCTION("""COMPUTED_VALUE"""),57057.5)</f>
        <v>57057.5</v>
      </c>
    </row>
    <row r="2206">
      <c r="A2206" s="3">
        <f>IFERROR(__xludf.DUMMYFUNCTION("""COMPUTED_VALUE"""),44531.99861111111)</f>
        <v>44531.99861</v>
      </c>
      <c r="B2206" s="4">
        <f>IFERROR(__xludf.DUMMYFUNCTION("""COMPUTED_VALUE"""),57180.1)</f>
        <v>57180.1</v>
      </c>
    </row>
    <row r="2207">
      <c r="A2207" s="3">
        <f>IFERROR(__xludf.DUMMYFUNCTION("""COMPUTED_VALUE"""),44532.99861111111)</f>
        <v>44532.99861</v>
      </c>
      <c r="B2207" s="4">
        <f>IFERROR(__xludf.DUMMYFUNCTION("""COMPUTED_VALUE"""),56479.5)</f>
        <v>56479.5</v>
      </c>
    </row>
    <row r="2208">
      <c r="A2208" s="3">
        <f>IFERROR(__xludf.DUMMYFUNCTION("""COMPUTED_VALUE"""),44533.99861111111)</f>
        <v>44533.99861</v>
      </c>
      <c r="B2208" s="4">
        <f>IFERROR(__xludf.DUMMYFUNCTION("""COMPUTED_VALUE"""),53672.5)</f>
        <v>53672.5</v>
      </c>
    </row>
    <row r="2209">
      <c r="A2209" s="3">
        <f>IFERROR(__xludf.DUMMYFUNCTION("""COMPUTED_VALUE"""),44534.99861111111)</f>
        <v>44534.99861</v>
      </c>
      <c r="B2209" s="4">
        <f>IFERROR(__xludf.DUMMYFUNCTION("""COMPUTED_VALUE"""),49105.5)</f>
        <v>49105.5</v>
      </c>
    </row>
    <row r="2210">
      <c r="A2210" s="3">
        <f>IFERROR(__xludf.DUMMYFUNCTION("""COMPUTED_VALUE"""),44535.99861111111)</f>
        <v>44535.99861</v>
      </c>
      <c r="B2210" s="4">
        <f>IFERROR(__xludf.DUMMYFUNCTION("""COMPUTED_VALUE"""),49310.2)</f>
        <v>49310.2</v>
      </c>
    </row>
    <row r="2211">
      <c r="A2211" s="3">
        <f>IFERROR(__xludf.DUMMYFUNCTION("""COMPUTED_VALUE"""),44536.99861111111)</f>
        <v>44536.99861</v>
      </c>
      <c r="B2211" s="4">
        <f>IFERROR(__xludf.DUMMYFUNCTION("""COMPUTED_VALUE"""),50556.9)</f>
        <v>50556.9</v>
      </c>
    </row>
    <row r="2212">
      <c r="A2212" s="3">
        <f>IFERROR(__xludf.DUMMYFUNCTION("""COMPUTED_VALUE"""),44537.99861111111)</f>
        <v>44537.99861</v>
      </c>
      <c r="B2212" s="4">
        <f>IFERROR(__xludf.DUMMYFUNCTION("""COMPUTED_VALUE"""),50604.3)</f>
        <v>50604.3</v>
      </c>
    </row>
    <row r="2213">
      <c r="A2213" s="3">
        <f>IFERROR(__xludf.DUMMYFUNCTION("""COMPUTED_VALUE"""),44538.99861111111)</f>
        <v>44538.99861</v>
      </c>
      <c r="B2213" s="4">
        <f>IFERROR(__xludf.DUMMYFUNCTION("""COMPUTED_VALUE"""),50519.6)</f>
        <v>50519.6</v>
      </c>
    </row>
    <row r="2214">
      <c r="A2214" s="3">
        <f>IFERROR(__xludf.DUMMYFUNCTION("""COMPUTED_VALUE"""),44539.99861111111)</f>
        <v>44539.99861</v>
      </c>
      <c r="B2214" s="4">
        <f>IFERROR(__xludf.DUMMYFUNCTION("""COMPUTED_VALUE"""),47824.3)</f>
        <v>47824.3</v>
      </c>
    </row>
    <row r="2215">
      <c r="A2215" s="3">
        <f>IFERROR(__xludf.DUMMYFUNCTION("""COMPUTED_VALUE"""),44540.99861111111)</f>
        <v>44540.99861</v>
      </c>
      <c r="B2215" s="4">
        <f>IFERROR(__xludf.DUMMYFUNCTION("""COMPUTED_VALUE"""),46968.5)</f>
        <v>46968.5</v>
      </c>
    </row>
    <row r="2216">
      <c r="A2216" s="3">
        <f>IFERROR(__xludf.DUMMYFUNCTION("""COMPUTED_VALUE"""),44541.99861111111)</f>
        <v>44541.99861</v>
      </c>
      <c r="B2216" s="4">
        <f>IFERROR(__xludf.DUMMYFUNCTION("""COMPUTED_VALUE"""),49343.1)</f>
        <v>49343.1</v>
      </c>
    </row>
    <row r="2217">
      <c r="A2217" s="3">
        <f>IFERROR(__xludf.DUMMYFUNCTION("""COMPUTED_VALUE"""),44542.99861111111)</f>
        <v>44542.99861</v>
      </c>
      <c r="B2217" s="4">
        <f>IFERROR(__xludf.DUMMYFUNCTION("""COMPUTED_VALUE"""),50149.2)</f>
        <v>50149.2</v>
      </c>
    </row>
    <row r="2218">
      <c r="A2218" s="3">
        <f>IFERROR(__xludf.DUMMYFUNCTION("""COMPUTED_VALUE"""),44543.99861111111)</f>
        <v>44543.99861</v>
      </c>
      <c r="B2218" s="4">
        <f>IFERROR(__xludf.DUMMYFUNCTION("""COMPUTED_VALUE"""),46812.1)</f>
        <v>46812.1</v>
      </c>
    </row>
    <row r="2219">
      <c r="A2219" s="3">
        <f>IFERROR(__xludf.DUMMYFUNCTION("""COMPUTED_VALUE"""),44544.99861111111)</f>
        <v>44544.99861</v>
      </c>
      <c r="B2219" s="4">
        <f>IFERROR(__xludf.DUMMYFUNCTION("""COMPUTED_VALUE"""),48392.0)</f>
        <v>48392</v>
      </c>
    </row>
    <row r="2220">
      <c r="A2220" s="3">
        <f>IFERROR(__xludf.DUMMYFUNCTION("""COMPUTED_VALUE"""),44545.99861111111)</f>
        <v>44545.99861</v>
      </c>
      <c r="B2220" s="4">
        <f>IFERROR(__xludf.DUMMYFUNCTION("""COMPUTED_VALUE"""),48884.7)</f>
        <v>48884.7</v>
      </c>
    </row>
    <row r="2221">
      <c r="A2221" s="3">
        <f>IFERROR(__xludf.DUMMYFUNCTION("""COMPUTED_VALUE"""),44546.99861111111)</f>
        <v>44546.99861</v>
      </c>
      <c r="B2221" s="4">
        <f>IFERROR(__xludf.DUMMYFUNCTION("""COMPUTED_VALUE"""),47634.2)</f>
        <v>47634.2</v>
      </c>
    </row>
    <row r="2222">
      <c r="A2222" s="3">
        <f>IFERROR(__xludf.DUMMYFUNCTION("""COMPUTED_VALUE"""),44547.99861111111)</f>
        <v>44547.99861</v>
      </c>
      <c r="B2222" s="4">
        <f>IFERROR(__xludf.DUMMYFUNCTION("""COMPUTED_VALUE"""),46155.3)</f>
        <v>46155.3</v>
      </c>
    </row>
    <row r="2223">
      <c r="A2223" s="3">
        <f>IFERROR(__xludf.DUMMYFUNCTION("""COMPUTED_VALUE"""),44548.99861111111)</f>
        <v>44548.99861</v>
      </c>
      <c r="B2223" s="4">
        <f>IFERROR(__xludf.DUMMYFUNCTION("""COMPUTED_VALUE"""),46928.3)</f>
        <v>46928.3</v>
      </c>
    </row>
    <row r="2224">
      <c r="A2224" s="3">
        <f>IFERROR(__xludf.DUMMYFUNCTION("""COMPUTED_VALUE"""),44549.99861111111)</f>
        <v>44549.99861</v>
      </c>
      <c r="B2224" s="4">
        <f>IFERROR(__xludf.DUMMYFUNCTION("""COMPUTED_VALUE"""),46690.5)</f>
        <v>46690.5</v>
      </c>
    </row>
    <row r="2225">
      <c r="A2225" s="3">
        <f>IFERROR(__xludf.DUMMYFUNCTION("""COMPUTED_VALUE"""),44550.99861111111)</f>
        <v>44550.99861</v>
      </c>
      <c r="B2225" s="4">
        <f>IFERROR(__xludf.DUMMYFUNCTION("""COMPUTED_VALUE"""),46915.8)</f>
        <v>46915.8</v>
      </c>
    </row>
    <row r="2226">
      <c r="A2226" s="3">
        <f>IFERROR(__xludf.DUMMYFUNCTION("""COMPUTED_VALUE"""),44551.99861111111)</f>
        <v>44551.99861</v>
      </c>
      <c r="B2226" s="4">
        <f>IFERROR(__xludf.DUMMYFUNCTION("""COMPUTED_VALUE"""),48954.8)</f>
        <v>48954.8</v>
      </c>
    </row>
    <row r="2227">
      <c r="A2227" s="3">
        <f>IFERROR(__xludf.DUMMYFUNCTION("""COMPUTED_VALUE"""),44552.99861111111)</f>
        <v>44552.99861</v>
      </c>
      <c r="B2227" s="4">
        <f>IFERROR(__xludf.DUMMYFUNCTION("""COMPUTED_VALUE"""),48658.6)</f>
        <v>48658.6</v>
      </c>
    </row>
    <row r="2228">
      <c r="A2228" s="3">
        <f>IFERROR(__xludf.DUMMYFUNCTION("""COMPUTED_VALUE"""),44553.99861111111)</f>
        <v>44553.99861</v>
      </c>
      <c r="B2228" s="4">
        <f>IFERROR(__xludf.DUMMYFUNCTION("""COMPUTED_VALUE"""),50773.9)</f>
        <v>50773.9</v>
      </c>
    </row>
    <row r="2229">
      <c r="A2229" s="3">
        <f>IFERROR(__xludf.DUMMYFUNCTION("""COMPUTED_VALUE"""),44554.99861111111)</f>
        <v>44554.99861</v>
      </c>
      <c r="B2229" s="4">
        <f>IFERROR(__xludf.DUMMYFUNCTION("""COMPUTED_VALUE"""),50848.1)</f>
        <v>50848.1</v>
      </c>
    </row>
    <row r="2230">
      <c r="A2230" s="3">
        <f>IFERROR(__xludf.DUMMYFUNCTION("""COMPUTED_VALUE"""),44555.99861111111)</f>
        <v>44555.99861</v>
      </c>
      <c r="B2230" s="4">
        <f>IFERROR(__xludf.DUMMYFUNCTION("""COMPUTED_VALUE"""),50652.8)</f>
        <v>50652.8</v>
      </c>
    </row>
    <row r="2231">
      <c r="A2231" s="3">
        <f>IFERROR(__xludf.DUMMYFUNCTION("""COMPUTED_VALUE"""),44556.99861111111)</f>
        <v>44556.99861</v>
      </c>
      <c r="B2231" s="4">
        <f>IFERROR(__xludf.DUMMYFUNCTION("""COMPUTED_VALUE"""),50801.7)</f>
        <v>50801.7</v>
      </c>
    </row>
    <row r="2232">
      <c r="A2232" s="3">
        <f>IFERROR(__xludf.DUMMYFUNCTION("""COMPUTED_VALUE"""),44557.99861111111)</f>
        <v>44557.99861</v>
      </c>
      <c r="B2232" s="4">
        <f>IFERROR(__xludf.DUMMYFUNCTION("""COMPUTED_VALUE"""),50717.7)</f>
        <v>50717.7</v>
      </c>
    </row>
    <row r="2233">
      <c r="A2233" s="3">
        <f>IFERROR(__xludf.DUMMYFUNCTION("""COMPUTED_VALUE"""),44558.99861111111)</f>
        <v>44558.99861</v>
      </c>
      <c r="B2233" s="4">
        <f>IFERROR(__xludf.DUMMYFUNCTION("""COMPUTED_VALUE"""),47635.9)</f>
        <v>47635.9</v>
      </c>
    </row>
    <row r="2234">
      <c r="A2234" s="3">
        <f>IFERROR(__xludf.DUMMYFUNCTION("""COMPUTED_VALUE"""),44559.99861111111)</f>
        <v>44559.99861</v>
      </c>
      <c r="B2234" s="4">
        <f>IFERROR(__xludf.DUMMYFUNCTION("""COMPUTED_VALUE"""),46471.2)</f>
        <v>46471.2</v>
      </c>
    </row>
    <row r="2235">
      <c r="A2235" s="3">
        <f>IFERROR(__xludf.DUMMYFUNCTION("""COMPUTED_VALUE"""),44560.99861111111)</f>
        <v>44560.99861</v>
      </c>
      <c r="B2235" s="4">
        <f>IFERROR(__xludf.DUMMYFUNCTION("""COMPUTED_VALUE"""),47122.0)</f>
        <v>47122</v>
      </c>
    </row>
    <row r="2236">
      <c r="A2236" s="3">
        <f>IFERROR(__xludf.DUMMYFUNCTION("""COMPUTED_VALUE"""),44561.99861111111)</f>
        <v>44561.99861</v>
      </c>
      <c r="B2236" s="4">
        <f>IFERROR(__xludf.DUMMYFUNCTION("""COMPUTED_VALUE"""),46195.0)</f>
        <v>46195</v>
      </c>
    </row>
    <row r="2237">
      <c r="A2237" s="3">
        <f>IFERROR(__xludf.DUMMYFUNCTION("""COMPUTED_VALUE"""),44562.99861111111)</f>
        <v>44562.99861</v>
      </c>
      <c r="B2237" s="4">
        <f>IFERROR(__xludf.DUMMYFUNCTION("""COMPUTED_VALUE"""),47733.4)</f>
        <v>47733.4</v>
      </c>
    </row>
    <row r="2238">
      <c r="A2238" s="3">
        <f>IFERROR(__xludf.DUMMYFUNCTION("""COMPUTED_VALUE"""),44563.99861111111)</f>
        <v>44563.99861</v>
      </c>
      <c r="B2238" s="4">
        <f>IFERROR(__xludf.DUMMYFUNCTION("""COMPUTED_VALUE"""),47299.0)</f>
        <v>47299</v>
      </c>
    </row>
    <row r="2239">
      <c r="A2239" s="3">
        <f>IFERROR(__xludf.DUMMYFUNCTION("""COMPUTED_VALUE"""),44564.99861111111)</f>
        <v>44564.99861</v>
      </c>
      <c r="B2239" s="4">
        <f>IFERROR(__xludf.DUMMYFUNCTION("""COMPUTED_VALUE"""),46435.5)</f>
        <v>46435.5</v>
      </c>
    </row>
    <row r="2240">
      <c r="A2240" s="3">
        <f>IFERROR(__xludf.DUMMYFUNCTION("""COMPUTED_VALUE"""),44565.99861111111)</f>
        <v>44565.99861</v>
      </c>
      <c r="B2240" s="4">
        <f>IFERROR(__xludf.DUMMYFUNCTION("""COMPUTED_VALUE"""),45814.6)</f>
        <v>45814.6</v>
      </c>
    </row>
    <row r="2241">
      <c r="A2241" s="3">
        <f>IFERROR(__xludf.DUMMYFUNCTION("""COMPUTED_VALUE"""),44566.99861111111)</f>
        <v>44566.99861</v>
      </c>
      <c r="B2241" s="4">
        <f>IFERROR(__xludf.DUMMYFUNCTION("""COMPUTED_VALUE"""),43523.4)</f>
        <v>43523.4</v>
      </c>
    </row>
    <row r="2242">
      <c r="A2242" s="3">
        <f>IFERROR(__xludf.DUMMYFUNCTION("""COMPUTED_VALUE"""),44567.99861111111)</f>
        <v>44567.99861</v>
      </c>
      <c r="B2242" s="4">
        <f>IFERROR(__xludf.DUMMYFUNCTION("""COMPUTED_VALUE"""),43083.7)</f>
        <v>43083.7</v>
      </c>
    </row>
    <row r="2243">
      <c r="A2243" s="3">
        <f>IFERROR(__xludf.DUMMYFUNCTION("""COMPUTED_VALUE"""),44568.99861111111)</f>
        <v>44568.99861</v>
      </c>
      <c r="B2243" s="4">
        <f>IFERROR(__xludf.DUMMYFUNCTION("""COMPUTED_VALUE"""),41565.1)</f>
        <v>41565.1</v>
      </c>
    </row>
    <row r="2244">
      <c r="A2244" s="3">
        <f>IFERROR(__xludf.DUMMYFUNCTION("""COMPUTED_VALUE"""),44569.99861111111)</f>
        <v>44569.99861</v>
      </c>
      <c r="B2244" s="4">
        <f>IFERROR(__xludf.DUMMYFUNCTION("""COMPUTED_VALUE"""),41684.8)</f>
        <v>41684.8</v>
      </c>
    </row>
    <row r="2245">
      <c r="A2245" s="3">
        <f>IFERROR(__xludf.DUMMYFUNCTION("""COMPUTED_VALUE"""),44570.99861111111)</f>
        <v>44570.99861</v>
      </c>
      <c r="B2245" s="4">
        <f>IFERROR(__xludf.DUMMYFUNCTION("""COMPUTED_VALUE"""),41865.2)</f>
        <v>41865.2</v>
      </c>
    </row>
    <row r="2246">
      <c r="A2246" s="3">
        <f>IFERROR(__xludf.DUMMYFUNCTION("""COMPUTED_VALUE"""),44571.99861111111)</f>
        <v>44571.99861</v>
      </c>
      <c r="B2246" s="4">
        <f>IFERROR(__xludf.DUMMYFUNCTION("""COMPUTED_VALUE"""),41822.9)</f>
        <v>41822.9</v>
      </c>
    </row>
    <row r="2247">
      <c r="A2247" s="3">
        <f>IFERROR(__xludf.DUMMYFUNCTION("""COMPUTED_VALUE"""),44572.99861111111)</f>
        <v>44572.99861</v>
      </c>
      <c r="B2247" s="4">
        <f>IFERROR(__xludf.DUMMYFUNCTION("""COMPUTED_VALUE"""),42694.8)</f>
        <v>42694.8</v>
      </c>
    </row>
    <row r="2248">
      <c r="A2248" s="3">
        <f>IFERROR(__xludf.DUMMYFUNCTION("""COMPUTED_VALUE"""),44573.99861111111)</f>
        <v>44573.99861</v>
      </c>
      <c r="B2248" s="4">
        <f>IFERROR(__xludf.DUMMYFUNCTION("""COMPUTED_VALUE"""),43921.8)</f>
        <v>43921.8</v>
      </c>
    </row>
    <row r="2249">
      <c r="A2249" s="3">
        <f>IFERROR(__xludf.DUMMYFUNCTION("""COMPUTED_VALUE"""),44574.99861111111)</f>
        <v>44574.99861</v>
      </c>
      <c r="B2249" s="4">
        <f>IFERROR(__xludf.DUMMYFUNCTION("""COMPUTED_VALUE"""),42581.6)</f>
        <v>42581.6</v>
      </c>
    </row>
    <row r="2250">
      <c r="A2250" s="3">
        <f>IFERROR(__xludf.DUMMYFUNCTION("""COMPUTED_VALUE"""),44575.99861111111)</f>
        <v>44575.99861</v>
      </c>
      <c r="B2250" s="4">
        <f>IFERROR(__xludf.DUMMYFUNCTION("""COMPUTED_VALUE"""),43099.0)</f>
        <v>43099</v>
      </c>
    </row>
    <row r="2251">
      <c r="A2251" s="3">
        <f>IFERROR(__xludf.DUMMYFUNCTION("""COMPUTED_VALUE"""),44576.99861111111)</f>
        <v>44576.99861</v>
      </c>
      <c r="B2251" s="4">
        <f>IFERROR(__xludf.DUMMYFUNCTION("""COMPUTED_VALUE"""),43160.2)</f>
        <v>43160.2</v>
      </c>
    </row>
    <row r="2252">
      <c r="A2252" s="3">
        <f>IFERROR(__xludf.DUMMYFUNCTION("""COMPUTED_VALUE"""),44577.99861111111)</f>
        <v>44577.99861</v>
      </c>
      <c r="B2252" s="4">
        <f>IFERROR(__xludf.DUMMYFUNCTION("""COMPUTED_VALUE"""),43099.7)</f>
        <v>43099.7</v>
      </c>
    </row>
    <row r="2253">
      <c r="A2253" s="3">
        <f>IFERROR(__xludf.DUMMYFUNCTION("""COMPUTED_VALUE"""),44578.99861111111)</f>
        <v>44578.99861</v>
      </c>
      <c r="B2253" s="4">
        <f>IFERROR(__xludf.DUMMYFUNCTION("""COMPUTED_VALUE"""),42214.0)</f>
        <v>42214</v>
      </c>
    </row>
    <row r="2254">
      <c r="A2254" s="3">
        <f>IFERROR(__xludf.DUMMYFUNCTION("""COMPUTED_VALUE"""),44579.99861111111)</f>
        <v>44579.99861</v>
      </c>
      <c r="B2254" s="4">
        <f>IFERROR(__xludf.DUMMYFUNCTION("""COMPUTED_VALUE"""),42369.7)</f>
        <v>42369.7</v>
      </c>
    </row>
    <row r="2255">
      <c r="A2255" s="3">
        <f>IFERROR(__xludf.DUMMYFUNCTION("""COMPUTED_VALUE"""),44580.99861111111)</f>
        <v>44580.99861</v>
      </c>
      <c r="B2255" s="4">
        <f>IFERROR(__xludf.DUMMYFUNCTION("""COMPUTED_VALUE"""),41709.2)</f>
        <v>41709.2</v>
      </c>
    </row>
    <row r="2256">
      <c r="A2256" s="3">
        <f>IFERROR(__xludf.DUMMYFUNCTION("""COMPUTED_VALUE"""),44581.99861111111)</f>
        <v>44581.99861</v>
      </c>
      <c r="B2256" s="4">
        <f>IFERROR(__xludf.DUMMYFUNCTION("""COMPUTED_VALUE"""),40646.6)</f>
        <v>40646.6</v>
      </c>
    </row>
    <row r="2257">
      <c r="A2257" s="3">
        <f>IFERROR(__xludf.DUMMYFUNCTION("""COMPUTED_VALUE"""),44582.99861111111)</f>
        <v>44582.99861</v>
      </c>
      <c r="B2257" s="4">
        <f>IFERROR(__xludf.DUMMYFUNCTION("""COMPUTED_VALUE"""),36456.9)</f>
        <v>36456.9</v>
      </c>
    </row>
    <row r="2258">
      <c r="A2258" s="3">
        <f>IFERROR(__xludf.DUMMYFUNCTION("""COMPUTED_VALUE"""),44583.99861111111)</f>
        <v>44583.99861</v>
      </c>
      <c r="B2258" s="4">
        <f>IFERROR(__xludf.DUMMYFUNCTION("""COMPUTED_VALUE"""),35070.1)</f>
        <v>35070.1</v>
      </c>
    </row>
    <row r="2259">
      <c r="A2259" s="3">
        <f>IFERROR(__xludf.DUMMYFUNCTION("""COMPUTED_VALUE"""),44584.99861111111)</f>
        <v>44584.99861</v>
      </c>
      <c r="B2259" s="4">
        <f>IFERROR(__xludf.DUMMYFUNCTION("""COMPUTED_VALUE"""),36278.0)</f>
        <v>36278</v>
      </c>
    </row>
    <row r="2260">
      <c r="A2260" s="3">
        <f>IFERROR(__xludf.DUMMYFUNCTION("""COMPUTED_VALUE"""),44585.99861111111)</f>
        <v>44585.99861</v>
      </c>
      <c r="B2260" s="4">
        <f>IFERROR(__xludf.DUMMYFUNCTION("""COMPUTED_VALUE"""),36701.5)</f>
        <v>36701.5</v>
      </c>
    </row>
    <row r="2261">
      <c r="A2261" s="3">
        <f>IFERROR(__xludf.DUMMYFUNCTION("""COMPUTED_VALUE"""),44586.99861111111)</f>
        <v>44586.99861</v>
      </c>
      <c r="B2261" s="4">
        <f>IFERROR(__xludf.DUMMYFUNCTION("""COMPUTED_VALUE"""),36964.2)</f>
        <v>36964.2</v>
      </c>
    </row>
    <row r="2262">
      <c r="A2262" s="3">
        <f>IFERROR(__xludf.DUMMYFUNCTION("""COMPUTED_VALUE"""),44587.99861111111)</f>
        <v>44587.99861</v>
      </c>
      <c r="B2262" s="4">
        <f>IFERROR(__xludf.DUMMYFUNCTION("""COMPUTED_VALUE"""),36840.6)</f>
        <v>36840.6</v>
      </c>
    </row>
    <row r="2263">
      <c r="A2263" s="3">
        <f>IFERROR(__xludf.DUMMYFUNCTION("""COMPUTED_VALUE"""),44588.99861111111)</f>
        <v>44588.99861</v>
      </c>
      <c r="B2263" s="4">
        <f>IFERROR(__xludf.DUMMYFUNCTION("""COMPUTED_VALUE"""),37188.3)</f>
        <v>37188.3</v>
      </c>
    </row>
    <row r="2264">
      <c r="A2264" s="3">
        <f>IFERROR(__xludf.DUMMYFUNCTION("""COMPUTED_VALUE"""),44589.99861111111)</f>
        <v>44589.99861</v>
      </c>
      <c r="B2264" s="4">
        <f>IFERROR(__xludf.DUMMYFUNCTION("""COMPUTED_VALUE"""),37741.9)</f>
        <v>37741.9</v>
      </c>
    </row>
    <row r="2265">
      <c r="A2265" s="3">
        <f>IFERROR(__xludf.DUMMYFUNCTION("""COMPUTED_VALUE"""),44590.99861111111)</f>
        <v>44590.99861</v>
      </c>
      <c r="B2265" s="4">
        <f>IFERROR(__xludf.DUMMYFUNCTION("""COMPUTED_VALUE"""),38191.1)</f>
        <v>38191.1</v>
      </c>
    </row>
    <row r="2266">
      <c r="A2266" s="3">
        <f>IFERROR(__xludf.DUMMYFUNCTION("""COMPUTED_VALUE"""),44591.99861111111)</f>
        <v>44591.99861</v>
      </c>
      <c r="B2266" s="4">
        <f>IFERROR(__xludf.DUMMYFUNCTION("""COMPUTED_VALUE"""),37901.3)</f>
        <v>37901.3</v>
      </c>
    </row>
    <row r="2267">
      <c r="A2267" s="3">
        <f>IFERROR(__xludf.DUMMYFUNCTION("""COMPUTED_VALUE"""),44592.99861111111)</f>
        <v>44592.99861</v>
      </c>
      <c r="B2267" s="4">
        <f>IFERROR(__xludf.DUMMYFUNCTION("""COMPUTED_VALUE"""),38491.9)</f>
        <v>38491.9</v>
      </c>
    </row>
    <row r="2268">
      <c r="A2268" s="3">
        <f>IFERROR(__xludf.DUMMYFUNCTION("""COMPUTED_VALUE"""),44593.99861111111)</f>
        <v>44593.99861</v>
      </c>
      <c r="B2268" s="4">
        <f>IFERROR(__xludf.DUMMYFUNCTION("""COMPUTED_VALUE"""),38777.8)</f>
        <v>38777.8</v>
      </c>
    </row>
    <row r="2269">
      <c r="A2269" s="3">
        <f>IFERROR(__xludf.DUMMYFUNCTION("""COMPUTED_VALUE"""),44594.99861111111)</f>
        <v>44594.99861</v>
      </c>
      <c r="B2269" s="4">
        <f>IFERROR(__xludf.DUMMYFUNCTION("""COMPUTED_VALUE"""),36859.9)</f>
        <v>36859.9</v>
      </c>
    </row>
    <row r="2270">
      <c r="A2270" s="3">
        <f>IFERROR(__xludf.DUMMYFUNCTION("""COMPUTED_VALUE"""),44595.99861111111)</f>
        <v>44595.99861</v>
      </c>
      <c r="B2270" s="4">
        <f>IFERROR(__xludf.DUMMYFUNCTION("""COMPUTED_VALUE"""),37077.9)</f>
        <v>37077.9</v>
      </c>
    </row>
    <row r="2271">
      <c r="A2271" s="3">
        <f>IFERROR(__xludf.DUMMYFUNCTION("""COMPUTED_VALUE"""),44596.99861111111)</f>
        <v>44596.99861</v>
      </c>
      <c r="B2271" s="4">
        <f>IFERROR(__xludf.DUMMYFUNCTION("""COMPUTED_VALUE"""),41709.9)</f>
        <v>41709.9</v>
      </c>
    </row>
    <row r="2272">
      <c r="A2272" s="3">
        <f>IFERROR(__xludf.DUMMYFUNCTION("""COMPUTED_VALUE"""),44597.99861111111)</f>
        <v>44597.99861</v>
      </c>
      <c r="B2272" s="4">
        <f>IFERROR(__xludf.DUMMYFUNCTION("""COMPUTED_VALUE"""),41433.6)</f>
        <v>41433.6</v>
      </c>
    </row>
    <row r="2273">
      <c r="A2273" s="3">
        <f>IFERROR(__xludf.DUMMYFUNCTION("""COMPUTED_VALUE"""),44598.99861111111)</f>
        <v>44598.99861</v>
      </c>
      <c r="B2273" s="4">
        <f>IFERROR(__xludf.DUMMYFUNCTION("""COMPUTED_VALUE"""),42415.1)</f>
        <v>42415.1</v>
      </c>
    </row>
    <row r="2274">
      <c r="A2274" s="3">
        <f>IFERROR(__xludf.DUMMYFUNCTION("""COMPUTED_VALUE"""),44599.99861111111)</f>
        <v>44599.99861</v>
      </c>
      <c r="B2274" s="4">
        <f>IFERROR(__xludf.DUMMYFUNCTION("""COMPUTED_VALUE"""),43919.5)</f>
        <v>43919.5</v>
      </c>
    </row>
    <row r="2275">
      <c r="A2275" s="3">
        <f>IFERROR(__xludf.DUMMYFUNCTION("""COMPUTED_VALUE"""),44600.99861111111)</f>
        <v>44600.99861</v>
      </c>
      <c r="B2275" s="4">
        <f>IFERROR(__xludf.DUMMYFUNCTION("""COMPUTED_VALUE"""),44130.5)</f>
        <v>44130.5</v>
      </c>
    </row>
    <row r="2276">
      <c r="A2276" s="3">
        <f>IFERROR(__xludf.DUMMYFUNCTION("""COMPUTED_VALUE"""),44601.99861111111)</f>
        <v>44601.99861</v>
      </c>
      <c r="B2276" s="4">
        <f>IFERROR(__xludf.DUMMYFUNCTION("""COMPUTED_VALUE"""),44339.6)</f>
        <v>44339.6</v>
      </c>
    </row>
    <row r="2277">
      <c r="A2277" s="3">
        <f>IFERROR(__xludf.DUMMYFUNCTION("""COMPUTED_VALUE"""),44602.99861111111)</f>
        <v>44602.99861</v>
      </c>
      <c r="B2277" s="4">
        <f>IFERROR(__xludf.DUMMYFUNCTION("""COMPUTED_VALUE"""),43517.2)</f>
        <v>43517.2</v>
      </c>
    </row>
    <row r="2278">
      <c r="A2278" s="3">
        <f>IFERROR(__xludf.DUMMYFUNCTION("""COMPUTED_VALUE"""),44603.99861111111)</f>
        <v>44603.99861</v>
      </c>
      <c r="B2278" s="4">
        <f>IFERROR(__xludf.DUMMYFUNCTION("""COMPUTED_VALUE"""),42400.2)</f>
        <v>42400.2</v>
      </c>
    </row>
    <row r="2279">
      <c r="A2279" s="3">
        <f>IFERROR(__xludf.DUMMYFUNCTION("""COMPUTED_VALUE"""),44604.99861111111)</f>
        <v>44604.99861</v>
      </c>
      <c r="B2279" s="4">
        <f>IFERROR(__xludf.DUMMYFUNCTION("""COMPUTED_VALUE"""),42178.4)</f>
        <v>42178.4</v>
      </c>
    </row>
    <row r="2280">
      <c r="A2280" s="3">
        <f>IFERROR(__xludf.DUMMYFUNCTION("""COMPUTED_VALUE"""),44605.99861111111)</f>
        <v>44605.99861</v>
      </c>
      <c r="B2280" s="4">
        <f>IFERROR(__xludf.DUMMYFUNCTION("""COMPUTED_VALUE"""),42075.0)</f>
        <v>42075</v>
      </c>
    </row>
    <row r="2281">
      <c r="A2281" s="3">
        <f>IFERROR(__xludf.DUMMYFUNCTION("""COMPUTED_VALUE"""),44606.99861111111)</f>
        <v>44606.99861</v>
      </c>
      <c r="B2281" s="4">
        <f>IFERROR(__xludf.DUMMYFUNCTION("""COMPUTED_VALUE"""),42548.6)</f>
        <v>42548.6</v>
      </c>
    </row>
    <row r="2282">
      <c r="A2282" s="3">
        <f>IFERROR(__xludf.DUMMYFUNCTION("""COMPUTED_VALUE"""),44607.99861111111)</f>
        <v>44607.99861</v>
      </c>
      <c r="B2282" s="4">
        <f>IFERROR(__xludf.DUMMYFUNCTION("""COMPUTED_VALUE"""),44591.8)</f>
        <v>44591.8</v>
      </c>
    </row>
    <row r="2283">
      <c r="A2283" s="3">
        <f>IFERROR(__xludf.DUMMYFUNCTION("""COMPUTED_VALUE"""),44608.99861111111)</f>
        <v>44608.99861</v>
      </c>
      <c r="B2283" s="4">
        <f>IFERROR(__xludf.DUMMYFUNCTION("""COMPUTED_VALUE"""),43986.1)</f>
        <v>43986.1</v>
      </c>
    </row>
    <row r="2284">
      <c r="A2284" s="3">
        <f>IFERROR(__xludf.DUMMYFUNCTION("""COMPUTED_VALUE"""),44609.99861111111)</f>
        <v>44609.99861</v>
      </c>
      <c r="B2284" s="4">
        <f>IFERROR(__xludf.DUMMYFUNCTION("""COMPUTED_VALUE"""),40546.2)</f>
        <v>40546.2</v>
      </c>
    </row>
    <row r="2285">
      <c r="A2285" s="3">
        <f>IFERROR(__xludf.DUMMYFUNCTION("""COMPUTED_VALUE"""),44610.99861111111)</f>
        <v>44610.99861</v>
      </c>
      <c r="B2285" s="4">
        <f>IFERROR(__xludf.DUMMYFUNCTION("""COMPUTED_VALUE"""),39983.5)</f>
        <v>39983.5</v>
      </c>
    </row>
    <row r="2286">
      <c r="A2286" s="3">
        <f>IFERROR(__xludf.DUMMYFUNCTION("""COMPUTED_VALUE"""),44611.99861111111)</f>
        <v>44611.99861</v>
      </c>
      <c r="B2286" s="4">
        <f>IFERROR(__xludf.DUMMYFUNCTION("""COMPUTED_VALUE"""),40147.9)</f>
        <v>40147.9</v>
      </c>
    </row>
    <row r="2287">
      <c r="A2287" s="3">
        <f>IFERROR(__xludf.DUMMYFUNCTION("""COMPUTED_VALUE"""),44612.99861111111)</f>
        <v>44612.99861</v>
      </c>
      <c r="B2287" s="4">
        <f>IFERROR(__xludf.DUMMYFUNCTION("""COMPUTED_VALUE"""),38389.0)</f>
        <v>38389</v>
      </c>
    </row>
    <row r="2288">
      <c r="A2288" s="3">
        <f>IFERROR(__xludf.DUMMYFUNCTION("""COMPUTED_VALUE"""),44613.99861111111)</f>
        <v>44613.99861</v>
      </c>
      <c r="B2288" s="4">
        <f>IFERROR(__xludf.DUMMYFUNCTION("""COMPUTED_VALUE"""),37023.0)</f>
        <v>37023</v>
      </c>
    </row>
    <row r="2289">
      <c r="A2289" s="3">
        <f>IFERROR(__xludf.DUMMYFUNCTION("""COMPUTED_VALUE"""),44614.99861111111)</f>
        <v>44614.99861</v>
      </c>
      <c r="B2289" s="4">
        <f>IFERROR(__xludf.DUMMYFUNCTION("""COMPUTED_VALUE"""),38251.4)</f>
        <v>38251.4</v>
      </c>
    </row>
    <row r="2290">
      <c r="A2290" s="3">
        <f>IFERROR(__xludf.DUMMYFUNCTION("""COMPUTED_VALUE"""),44615.99861111111)</f>
        <v>44615.99861</v>
      </c>
      <c r="B2290" s="4">
        <f>IFERROR(__xludf.DUMMYFUNCTION("""COMPUTED_VALUE"""),37301.4)</f>
        <v>37301.4</v>
      </c>
    </row>
    <row r="2291">
      <c r="A2291" s="3">
        <f>IFERROR(__xludf.DUMMYFUNCTION("""COMPUTED_VALUE"""),44616.99861111111)</f>
        <v>44616.99861</v>
      </c>
      <c r="B2291" s="4">
        <f>IFERROR(__xludf.DUMMYFUNCTION("""COMPUTED_VALUE"""),38347.3)</f>
        <v>38347.3</v>
      </c>
    </row>
    <row r="2292">
      <c r="A2292" s="3">
        <f>IFERROR(__xludf.DUMMYFUNCTION("""COMPUTED_VALUE"""),44617.99861111111)</f>
        <v>44617.99861</v>
      </c>
      <c r="B2292" s="4">
        <f>IFERROR(__xludf.DUMMYFUNCTION("""COMPUTED_VALUE"""),39251.1)</f>
        <v>39251.1</v>
      </c>
    </row>
    <row r="2293">
      <c r="A2293" s="3">
        <f>IFERROR(__xludf.DUMMYFUNCTION("""COMPUTED_VALUE"""),44618.99861111111)</f>
        <v>44618.99861</v>
      </c>
      <c r="B2293" s="4">
        <f>IFERROR(__xludf.DUMMYFUNCTION("""COMPUTED_VALUE"""),39137.8)</f>
        <v>39137.8</v>
      </c>
    </row>
    <row r="2294">
      <c r="A2294" s="3">
        <f>IFERROR(__xludf.DUMMYFUNCTION("""COMPUTED_VALUE"""),44619.99861111111)</f>
        <v>44619.99861</v>
      </c>
      <c r="B2294" s="4">
        <f>IFERROR(__xludf.DUMMYFUNCTION("""COMPUTED_VALUE"""),37717.0)</f>
        <v>37717</v>
      </c>
    </row>
    <row r="2295">
      <c r="A2295" s="3">
        <f>IFERROR(__xludf.DUMMYFUNCTION("""COMPUTED_VALUE"""),44620.99861111111)</f>
        <v>44620.99861</v>
      </c>
      <c r="B2295" s="4">
        <f>IFERROR(__xludf.DUMMYFUNCTION("""COMPUTED_VALUE"""),43198.6)</f>
        <v>43198.6</v>
      </c>
    </row>
    <row r="2296">
      <c r="A2296" s="3">
        <f>IFERROR(__xludf.DUMMYFUNCTION("""COMPUTED_VALUE"""),44621.99861111111)</f>
        <v>44621.99861</v>
      </c>
      <c r="B2296" s="4">
        <f>IFERROR(__xludf.DUMMYFUNCTION("""COMPUTED_VALUE"""),44404.1)</f>
        <v>44404.1</v>
      </c>
    </row>
    <row r="2297">
      <c r="A2297" s="3">
        <f>IFERROR(__xludf.DUMMYFUNCTION("""COMPUTED_VALUE"""),44622.99861111111)</f>
        <v>44622.99861</v>
      </c>
      <c r="B2297" s="4">
        <f>IFERROR(__xludf.DUMMYFUNCTION("""COMPUTED_VALUE"""),43916.4)</f>
        <v>43916.4</v>
      </c>
    </row>
    <row r="2298">
      <c r="A2298" s="3">
        <f>IFERROR(__xludf.DUMMYFUNCTION("""COMPUTED_VALUE"""),44623.99861111111)</f>
        <v>44623.99861</v>
      </c>
      <c r="B2298" s="4">
        <f>IFERROR(__xludf.DUMMYFUNCTION("""COMPUTED_VALUE"""),42464.4)</f>
        <v>42464.4</v>
      </c>
    </row>
    <row r="2299">
      <c r="A2299" s="3">
        <f>IFERROR(__xludf.DUMMYFUNCTION("""COMPUTED_VALUE"""),44624.99861111111)</f>
        <v>44624.99861</v>
      </c>
      <c r="B2299" s="4">
        <f>IFERROR(__xludf.DUMMYFUNCTION("""COMPUTED_VALUE"""),39166.4)</f>
        <v>39166.4</v>
      </c>
    </row>
    <row r="2300">
      <c r="A2300" s="3">
        <f>IFERROR(__xludf.DUMMYFUNCTION("""COMPUTED_VALUE"""),44625.99861111111)</f>
        <v>44625.99861</v>
      </c>
      <c r="B2300" s="4">
        <f>IFERROR(__xludf.DUMMYFUNCTION("""COMPUTED_VALUE"""),39412.9)</f>
        <v>39412.9</v>
      </c>
    </row>
    <row r="2301">
      <c r="A2301" s="3">
        <f>IFERROR(__xludf.DUMMYFUNCTION("""COMPUTED_VALUE"""),44626.99861111111)</f>
        <v>44626.99861</v>
      </c>
      <c r="B2301" s="4">
        <f>IFERROR(__xludf.DUMMYFUNCTION("""COMPUTED_VALUE"""),38408.0)</f>
        <v>38408</v>
      </c>
    </row>
    <row r="2302">
      <c r="A2302" s="3">
        <f>IFERROR(__xludf.DUMMYFUNCTION("""COMPUTED_VALUE"""),44627.99861111111)</f>
        <v>44627.99861</v>
      </c>
      <c r="B2302" s="4">
        <f>IFERROR(__xludf.DUMMYFUNCTION("""COMPUTED_VALUE"""),37998.0)</f>
        <v>37998</v>
      </c>
    </row>
    <row r="2303">
      <c r="A2303" s="3">
        <f>IFERROR(__xludf.DUMMYFUNCTION("""COMPUTED_VALUE"""),44628.99861111111)</f>
        <v>44628.99861</v>
      </c>
      <c r="B2303" s="4">
        <f>IFERROR(__xludf.DUMMYFUNCTION("""COMPUTED_VALUE"""),38749.3)</f>
        <v>38749.3</v>
      </c>
    </row>
    <row r="2304">
      <c r="A2304" s="3">
        <f>IFERROR(__xludf.DUMMYFUNCTION("""COMPUTED_VALUE"""),44629.99861111111)</f>
        <v>44629.99861</v>
      </c>
      <c r="B2304" s="4">
        <f>IFERROR(__xludf.DUMMYFUNCTION("""COMPUTED_VALUE"""),41980.1)</f>
        <v>41980.1</v>
      </c>
    </row>
    <row r="2305">
      <c r="A2305" s="3">
        <f>IFERROR(__xludf.DUMMYFUNCTION("""COMPUTED_VALUE"""),44630.99861111111)</f>
        <v>44630.99861</v>
      </c>
      <c r="B2305" s="4">
        <f>IFERROR(__xludf.DUMMYFUNCTION("""COMPUTED_VALUE"""),39433.7)</f>
        <v>39433.7</v>
      </c>
    </row>
    <row r="2306">
      <c r="A2306" s="3">
        <f>IFERROR(__xludf.DUMMYFUNCTION("""COMPUTED_VALUE"""),44631.99861111111)</f>
        <v>44631.99861</v>
      </c>
      <c r="B2306" s="4">
        <f>IFERROR(__xludf.DUMMYFUNCTION("""COMPUTED_VALUE"""),38759.8)</f>
        <v>38759.8</v>
      </c>
    </row>
    <row r="2307">
      <c r="A2307" s="3">
        <f>IFERROR(__xludf.DUMMYFUNCTION("""COMPUTED_VALUE"""),44632.99861111111)</f>
        <v>44632.99861</v>
      </c>
      <c r="B2307" s="4">
        <f>IFERROR(__xludf.DUMMYFUNCTION("""COMPUTED_VALUE"""),38862.5)</f>
        <v>38862.5</v>
      </c>
    </row>
    <row r="2308">
      <c r="A2308" s="3">
        <f>IFERROR(__xludf.DUMMYFUNCTION("""COMPUTED_VALUE"""),44633.99861111111)</f>
        <v>44633.99861</v>
      </c>
      <c r="B2308" s="4">
        <f>IFERROR(__xludf.DUMMYFUNCTION("""COMPUTED_VALUE"""),37822.6)</f>
        <v>37822.6</v>
      </c>
    </row>
    <row r="2309">
      <c r="A2309" s="3">
        <f>IFERROR(__xludf.DUMMYFUNCTION("""COMPUTED_VALUE"""),44634.99861111111)</f>
        <v>44634.99861</v>
      </c>
      <c r="B2309" s="4">
        <f>IFERROR(__xludf.DUMMYFUNCTION("""COMPUTED_VALUE"""),39612.5)</f>
        <v>39612.5</v>
      </c>
    </row>
    <row r="2310">
      <c r="A2310" s="3">
        <f>IFERROR(__xludf.DUMMYFUNCTION("""COMPUTED_VALUE"""),44635.99861111111)</f>
        <v>44635.99861</v>
      </c>
      <c r="B2310" s="4">
        <f>IFERROR(__xludf.DUMMYFUNCTION("""COMPUTED_VALUE"""),39291.5)</f>
        <v>39291.5</v>
      </c>
    </row>
    <row r="2311">
      <c r="A2311" s="3">
        <f>IFERROR(__xludf.DUMMYFUNCTION("""COMPUTED_VALUE"""),44636.99861111111)</f>
        <v>44636.99861</v>
      </c>
      <c r="B2311" s="4">
        <f>IFERROR(__xludf.DUMMYFUNCTION("""COMPUTED_VALUE"""),41123.4)</f>
        <v>41123.4</v>
      </c>
    </row>
    <row r="2312">
      <c r="A2312" s="3">
        <f>IFERROR(__xludf.DUMMYFUNCTION("""COMPUTED_VALUE"""),44637.99861111111)</f>
        <v>44637.99861</v>
      </c>
      <c r="B2312" s="4">
        <f>IFERROR(__xludf.DUMMYFUNCTION("""COMPUTED_VALUE"""),40950.3)</f>
        <v>40950.3</v>
      </c>
    </row>
    <row r="2313">
      <c r="A2313" s="3">
        <f>IFERROR(__xludf.DUMMYFUNCTION("""COMPUTED_VALUE"""),44638.99861111111)</f>
        <v>44638.99861</v>
      </c>
      <c r="B2313" s="4">
        <f>IFERROR(__xludf.DUMMYFUNCTION("""COMPUTED_VALUE"""),41780.5)</f>
        <v>41780.5</v>
      </c>
    </row>
    <row r="2314">
      <c r="A2314" s="3">
        <f>IFERROR(__xludf.DUMMYFUNCTION("""COMPUTED_VALUE"""),44639.99861111111)</f>
        <v>44639.99861</v>
      </c>
      <c r="B2314" s="4">
        <f>IFERROR(__xludf.DUMMYFUNCTION("""COMPUTED_VALUE"""),42232.2)</f>
        <v>42232.2</v>
      </c>
    </row>
    <row r="2315">
      <c r="A2315" s="3">
        <f>IFERROR(__xludf.DUMMYFUNCTION("""COMPUTED_VALUE"""),44640.99861111111)</f>
        <v>44640.99861</v>
      </c>
      <c r="B2315" s="4">
        <f>IFERROR(__xludf.DUMMYFUNCTION("""COMPUTED_VALUE"""),41281.9)</f>
        <v>41281.9</v>
      </c>
    </row>
    <row r="2316">
      <c r="A2316" s="3">
        <f>IFERROR(__xludf.DUMMYFUNCTION("""COMPUTED_VALUE"""),44641.99861111111)</f>
        <v>44641.99861</v>
      </c>
      <c r="B2316" s="4">
        <f>IFERROR(__xludf.DUMMYFUNCTION("""COMPUTED_VALUE"""),41017.7)</f>
        <v>41017.7</v>
      </c>
    </row>
    <row r="2317">
      <c r="A2317" s="3">
        <f>IFERROR(__xludf.DUMMYFUNCTION("""COMPUTED_VALUE"""),44642.99861111111)</f>
        <v>44642.99861</v>
      </c>
      <c r="B2317" s="4">
        <f>IFERROR(__xludf.DUMMYFUNCTION("""COMPUTED_VALUE"""),42368.4)</f>
        <v>42368.4</v>
      </c>
    </row>
    <row r="2318">
      <c r="A2318" s="3">
        <f>IFERROR(__xludf.DUMMYFUNCTION("""COMPUTED_VALUE"""),44643.99861111111)</f>
        <v>44643.99861</v>
      </c>
      <c r="B2318" s="4">
        <f>IFERROR(__xludf.DUMMYFUNCTION("""COMPUTED_VALUE"""),42940.5)</f>
        <v>42940.5</v>
      </c>
    </row>
    <row r="2319">
      <c r="A2319" s="3">
        <f>IFERROR(__xludf.DUMMYFUNCTION("""COMPUTED_VALUE"""),44644.99861111111)</f>
        <v>44644.99861</v>
      </c>
      <c r="B2319" s="4">
        <f>IFERROR(__xludf.DUMMYFUNCTION("""COMPUTED_VALUE"""),43989.9)</f>
        <v>43989.9</v>
      </c>
    </row>
    <row r="2320">
      <c r="A2320" s="3">
        <f>IFERROR(__xludf.DUMMYFUNCTION("""COMPUTED_VALUE"""),44645.99861111111)</f>
        <v>44645.99861</v>
      </c>
      <c r="B2320" s="4">
        <f>IFERROR(__xludf.DUMMYFUNCTION("""COMPUTED_VALUE"""),44337.4)</f>
        <v>44337.4</v>
      </c>
    </row>
    <row r="2321">
      <c r="A2321" s="3">
        <f>IFERROR(__xludf.DUMMYFUNCTION("""COMPUTED_VALUE"""),44646.99861111111)</f>
        <v>44646.99861</v>
      </c>
      <c r="B2321" s="4">
        <f>IFERROR(__xludf.DUMMYFUNCTION("""COMPUTED_VALUE"""),44539.4)</f>
        <v>44539.4</v>
      </c>
    </row>
    <row r="2322">
      <c r="A2322" s="3">
        <f>IFERROR(__xludf.DUMMYFUNCTION("""COMPUTED_VALUE"""),44647.99861111111)</f>
        <v>44647.99861</v>
      </c>
      <c r="B2322" s="4">
        <f>IFERROR(__xludf.DUMMYFUNCTION("""COMPUTED_VALUE"""),46881.6)</f>
        <v>46881.6</v>
      </c>
    </row>
    <row r="2323">
      <c r="A2323" s="3">
        <f>IFERROR(__xludf.DUMMYFUNCTION("""COMPUTED_VALUE"""),44648.99861111111)</f>
        <v>44648.99861</v>
      </c>
      <c r="B2323" s="4">
        <f>IFERROR(__xludf.DUMMYFUNCTION("""COMPUTED_VALUE"""),46990.7)</f>
        <v>46990.7</v>
      </c>
    </row>
    <row r="2324">
      <c r="A2324" s="3">
        <f>IFERROR(__xludf.DUMMYFUNCTION("""COMPUTED_VALUE"""),44649.99861111111)</f>
        <v>44649.99861</v>
      </c>
      <c r="B2324" s="4">
        <f>IFERROR(__xludf.DUMMYFUNCTION("""COMPUTED_VALUE"""),47454.1)</f>
        <v>47454.1</v>
      </c>
    </row>
    <row r="2325">
      <c r="A2325" s="3">
        <f>IFERROR(__xludf.DUMMYFUNCTION("""COMPUTED_VALUE"""),44650.99861111111)</f>
        <v>44650.99861</v>
      </c>
      <c r="B2325" s="4">
        <f>IFERROR(__xludf.DUMMYFUNCTION("""COMPUTED_VALUE"""),47078.0)</f>
        <v>47078</v>
      </c>
    </row>
    <row r="2326">
      <c r="A2326" s="3">
        <f>IFERROR(__xludf.DUMMYFUNCTION("""COMPUTED_VALUE"""),44651.99861111111)</f>
        <v>44651.99861</v>
      </c>
      <c r="B2326" s="4">
        <f>IFERROR(__xludf.DUMMYFUNCTION("""COMPUTED_VALUE"""),45528.4)</f>
        <v>45528.4</v>
      </c>
    </row>
    <row r="2327">
      <c r="A2327" s="3">
        <f>IFERROR(__xludf.DUMMYFUNCTION("""COMPUTED_VALUE"""),44652.99861111111)</f>
        <v>44652.99861</v>
      </c>
      <c r="B2327" s="4">
        <f>IFERROR(__xludf.DUMMYFUNCTION("""COMPUTED_VALUE"""),46296.3)</f>
        <v>46296.3</v>
      </c>
    </row>
    <row r="2328">
      <c r="A2328" s="3">
        <f>IFERROR(__xludf.DUMMYFUNCTION("""COMPUTED_VALUE"""),44653.99861111111)</f>
        <v>44653.99861</v>
      </c>
      <c r="B2328" s="4">
        <f>IFERROR(__xludf.DUMMYFUNCTION("""COMPUTED_VALUE"""),45857.0)</f>
        <v>45857</v>
      </c>
    </row>
    <row r="2329">
      <c r="A2329" s="3">
        <f>IFERROR(__xludf.DUMMYFUNCTION("""COMPUTED_VALUE"""),44654.99861111111)</f>
        <v>44654.99861</v>
      </c>
      <c r="B2329" s="4">
        <f>IFERROR(__xludf.DUMMYFUNCTION("""COMPUTED_VALUE"""),46422.8)</f>
        <v>46422.8</v>
      </c>
    </row>
    <row r="2330">
      <c r="A2330" s="3">
        <f>IFERROR(__xludf.DUMMYFUNCTION("""COMPUTED_VALUE"""),44655.99861111111)</f>
        <v>44655.99861</v>
      </c>
      <c r="B2330" s="4">
        <f>IFERROR(__xludf.DUMMYFUNCTION("""COMPUTED_VALUE"""),46596.8)</f>
        <v>46596.8</v>
      </c>
    </row>
    <row r="2331">
      <c r="A2331" s="3">
        <f>IFERROR(__xludf.DUMMYFUNCTION("""COMPUTED_VALUE"""),44656.99861111111)</f>
        <v>44656.99861</v>
      </c>
      <c r="B2331" s="4">
        <f>IFERROR(__xludf.DUMMYFUNCTION("""COMPUTED_VALUE"""),45548.9)</f>
        <v>45548.9</v>
      </c>
    </row>
    <row r="2332">
      <c r="A2332" s="3">
        <f>IFERROR(__xludf.DUMMYFUNCTION("""COMPUTED_VALUE"""),44657.99861111111)</f>
        <v>44657.99861</v>
      </c>
      <c r="B2332" s="4">
        <f>IFERROR(__xludf.DUMMYFUNCTION("""COMPUTED_VALUE"""),43170.3)</f>
        <v>43170.3</v>
      </c>
    </row>
    <row r="2333">
      <c r="A2333" s="3">
        <f>IFERROR(__xludf.DUMMYFUNCTION("""COMPUTED_VALUE"""),44658.99861111111)</f>
        <v>44658.99861</v>
      </c>
      <c r="B2333" s="4">
        <f>IFERROR(__xludf.DUMMYFUNCTION("""COMPUTED_VALUE"""),43452.1)</f>
        <v>43452.1</v>
      </c>
    </row>
    <row r="2334">
      <c r="A2334" s="3">
        <f>IFERROR(__xludf.DUMMYFUNCTION("""COMPUTED_VALUE"""),44659.99861111111)</f>
        <v>44659.99861</v>
      </c>
      <c r="B2334" s="4">
        <f>IFERROR(__xludf.DUMMYFUNCTION("""COMPUTED_VALUE"""),42262.0)</f>
        <v>42262</v>
      </c>
    </row>
    <row r="2335">
      <c r="A2335" s="3">
        <f>IFERROR(__xludf.DUMMYFUNCTION("""COMPUTED_VALUE"""),44660.99861111111)</f>
        <v>44660.99861</v>
      </c>
      <c r="B2335" s="4">
        <f>IFERROR(__xludf.DUMMYFUNCTION("""COMPUTED_VALUE"""),42766.9)</f>
        <v>42766.9</v>
      </c>
    </row>
    <row r="2336">
      <c r="A2336" s="3">
        <f>IFERROR(__xludf.DUMMYFUNCTION("""COMPUTED_VALUE"""),44661.99861111111)</f>
        <v>44661.99861</v>
      </c>
      <c r="B2336" s="4">
        <f>IFERROR(__xludf.DUMMYFUNCTION("""COMPUTED_VALUE"""),42285.5)</f>
        <v>42285.5</v>
      </c>
    </row>
    <row r="2337">
      <c r="A2337" s="3">
        <f>IFERROR(__xludf.DUMMYFUNCTION("""COMPUTED_VALUE"""),44662.99861111111)</f>
        <v>44662.99861</v>
      </c>
      <c r="B2337" s="4">
        <f>IFERROR(__xludf.DUMMYFUNCTION("""COMPUTED_VALUE"""),39465.1)</f>
        <v>39465.1</v>
      </c>
    </row>
    <row r="2338">
      <c r="A2338" s="3">
        <f>IFERROR(__xludf.DUMMYFUNCTION("""COMPUTED_VALUE"""),44663.99861111111)</f>
        <v>44663.99861</v>
      </c>
      <c r="B2338" s="4">
        <f>IFERROR(__xludf.DUMMYFUNCTION("""COMPUTED_VALUE"""),40085.9)</f>
        <v>40085.9</v>
      </c>
    </row>
    <row r="2339">
      <c r="A2339" s="3">
        <f>IFERROR(__xludf.DUMMYFUNCTION("""COMPUTED_VALUE"""),44664.99861111111)</f>
        <v>44664.99861</v>
      </c>
      <c r="B2339" s="4">
        <f>IFERROR(__xludf.DUMMYFUNCTION("""COMPUTED_VALUE"""),41149.5)</f>
        <v>41149.5</v>
      </c>
    </row>
    <row r="2340">
      <c r="A2340" s="3">
        <f>IFERROR(__xludf.DUMMYFUNCTION("""COMPUTED_VALUE"""),44665.99861111111)</f>
        <v>44665.99861</v>
      </c>
      <c r="B2340" s="4">
        <f>IFERROR(__xludf.DUMMYFUNCTION("""COMPUTED_VALUE"""),39952.9)</f>
        <v>39952.9</v>
      </c>
    </row>
    <row r="2341">
      <c r="A2341" s="3">
        <f>IFERROR(__xludf.DUMMYFUNCTION("""COMPUTED_VALUE"""),44666.99861111111)</f>
        <v>44666.99861</v>
      </c>
      <c r="B2341" s="4">
        <f>IFERROR(__xludf.DUMMYFUNCTION("""COMPUTED_VALUE"""),40549.9)</f>
        <v>40549.9</v>
      </c>
    </row>
    <row r="2342">
      <c r="A2342" s="3">
        <f>IFERROR(__xludf.DUMMYFUNCTION("""COMPUTED_VALUE"""),44667.99861111111)</f>
        <v>44667.99861</v>
      </c>
      <c r="B2342" s="4">
        <f>IFERROR(__xludf.DUMMYFUNCTION("""COMPUTED_VALUE"""),40387.6)</f>
        <v>40387.6</v>
      </c>
    </row>
    <row r="2343">
      <c r="A2343" s="3">
        <f>IFERROR(__xludf.DUMMYFUNCTION("""COMPUTED_VALUE"""),44668.99861111111)</f>
        <v>44668.99861</v>
      </c>
      <c r="B2343" s="4">
        <f>IFERROR(__xludf.DUMMYFUNCTION("""COMPUTED_VALUE"""),39684.8)</f>
        <v>39684.8</v>
      </c>
    </row>
    <row r="2344">
      <c r="A2344" s="3">
        <f>IFERROR(__xludf.DUMMYFUNCTION("""COMPUTED_VALUE"""),44669.99861111111)</f>
        <v>44669.99861</v>
      </c>
      <c r="B2344" s="4">
        <f>IFERROR(__xludf.DUMMYFUNCTION("""COMPUTED_VALUE"""),40801.9)</f>
        <v>40801.9</v>
      </c>
    </row>
    <row r="2345">
      <c r="A2345" s="3">
        <f>IFERROR(__xludf.DUMMYFUNCTION("""COMPUTED_VALUE"""),44670.99861111111)</f>
        <v>44670.99861</v>
      </c>
      <c r="B2345" s="4">
        <f>IFERROR(__xludf.DUMMYFUNCTION("""COMPUTED_VALUE"""),41532.8)</f>
        <v>41532.8</v>
      </c>
    </row>
    <row r="2346">
      <c r="A2346" s="3">
        <f>IFERROR(__xludf.DUMMYFUNCTION("""COMPUTED_VALUE"""),44671.99861111111)</f>
        <v>44671.99861</v>
      </c>
      <c r="B2346" s="4">
        <f>IFERROR(__xludf.DUMMYFUNCTION("""COMPUTED_VALUE"""),41377.6)</f>
        <v>41377.6</v>
      </c>
    </row>
    <row r="2347">
      <c r="A2347" s="3">
        <f>IFERROR(__xludf.DUMMYFUNCTION("""COMPUTED_VALUE"""),44672.99861111111)</f>
        <v>44672.99861</v>
      </c>
      <c r="B2347" s="4">
        <f>IFERROR(__xludf.DUMMYFUNCTION("""COMPUTED_VALUE"""),40526.9)</f>
        <v>40526.9</v>
      </c>
    </row>
    <row r="2348">
      <c r="A2348" s="3">
        <f>IFERROR(__xludf.DUMMYFUNCTION("""COMPUTED_VALUE"""),44673.99861111111)</f>
        <v>44673.99861</v>
      </c>
      <c r="B2348" s="4">
        <f>IFERROR(__xludf.DUMMYFUNCTION("""COMPUTED_VALUE"""),39760.1)</f>
        <v>39760.1</v>
      </c>
    </row>
    <row r="2349">
      <c r="A2349" s="3">
        <f>IFERROR(__xludf.DUMMYFUNCTION("""COMPUTED_VALUE"""),44674.99861111111)</f>
        <v>44674.99861</v>
      </c>
      <c r="B2349" s="4">
        <f>IFERROR(__xludf.DUMMYFUNCTION("""COMPUTED_VALUE"""),39436.2)</f>
        <v>39436.2</v>
      </c>
    </row>
    <row r="2350">
      <c r="A2350" s="3">
        <f>IFERROR(__xludf.DUMMYFUNCTION("""COMPUTED_VALUE"""),44675.99861111111)</f>
        <v>44675.99861</v>
      </c>
      <c r="B2350" s="4">
        <f>IFERROR(__xludf.DUMMYFUNCTION("""COMPUTED_VALUE"""),39468.6)</f>
        <v>39468.6</v>
      </c>
    </row>
    <row r="2351">
      <c r="A2351" s="3">
        <f>IFERROR(__xludf.DUMMYFUNCTION("""COMPUTED_VALUE"""),44676.99861111111)</f>
        <v>44676.99861</v>
      </c>
      <c r="B2351" s="4">
        <f>IFERROR(__xludf.DUMMYFUNCTION("""COMPUTED_VALUE"""),40439.2)</f>
        <v>40439.2</v>
      </c>
    </row>
    <row r="2352">
      <c r="A2352" s="3">
        <f>IFERROR(__xludf.DUMMYFUNCTION("""COMPUTED_VALUE"""),44677.99861111111)</f>
        <v>44677.99861</v>
      </c>
      <c r="B2352" s="4">
        <f>IFERROR(__xludf.DUMMYFUNCTION("""COMPUTED_VALUE"""),38112.4)</f>
        <v>38112.4</v>
      </c>
    </row>
    <row r="2353">
      <c r="A2353" s="3">
        <f>IFERROR(__xludf.DUMMYFUNCTION("""COMPUTED_VALUE"""),44678.99861111111)</f>
        <v>44678.99861</v>
      </c>
      <c r="B2353" s="4">
        <f>IFERROR(__xludf.DUMMYFUNCTION("""COMPUTED_VALUE"""),39251.1)</f>
        <v>39251.1</v>
      </c>
    </row>
    <row r="2354">
      <c r="A2354" s="3">
        <f>IFERROR(__xludf.DUMMYFUNCTION("""COMPUTED_VALUE"""),44679.99861111111)</f>
        <v>44679.99861</v>
      </c>
      <c r="B2354" s="4">
        <f>IFERROR(__xludf.DUMMYFUNCTION("""COMPUTED_VALUE"""),39743.2)</f>
        <v>39743.2</v>
      </c>
    </row>
    <row r="2355">
      <c r="A2355" s="3">
        <f>IFERROR(__xludf.DUMMYFUNCTION("""COMPUTED_VALUE"""),44680.99861111111)</f>
        <v>44680.99861</v>
      </c>
      <c r="B2355" s="4">
        <f>IFERROR(__xludf.DUMMYFUNCTION("""COMPUTED_VALUE"""),38593.1)</f>
        <v>38593.1</v>
      </c>
    </row>
    <row r="2356">
      <c r="A2356" s="3">
        <f>IFERROR(__xludf.DUMMYFUNCTION("""COMPUTED_VALUE"""),44681.99861111111)</f>
        <v>44681.99861</v>
      </c>
      <c r="B2356" s="4">
        <f>IFERROR(__xludf.DUMMYFUNCTION("""COMPUTED_VALUE"""),37661.2)</f>
        <v>37661.2</v>
      </c>
    </row>
    <row r="2357">
      <c r="A2357" s="3">
        <f>IFERROR(__xludf.DUMMYFUNCTION("""COMPUTED_VALUE"""),44682.99861111111)</f>
        <v>44682.99861</v>
      </c>
      <c r="B2357" s="4">
        <f>IFERROR(__xludf.DUMMYFUNCTION("""COMPUTED_VALUE"""),38471.6)</f>
        <v>38471.6</v>
      </c>
    </row>
    <row r="2358">
      <c r="A2358" s="3">
        <f>IFERROR(__xludf.DUMMYFUNCTION("""COMPUTED_VALUE"""),44683.99861111111)</f>
        <v>44683.99861</v>
      </c>
      <c r="B2358" s="4">
        <f>IFERROR(__xludf.DUMMYFUNCTION("""COMPUTED_VALUE"""),38511.9)</f>
        <v>38511.9</v>
      </c>
    </row>
    <row r="2359">
      <c r="A2359" s="3">
        <f>IFERROR(__xludf.DUMMYFUNCTION("""COMPUTED_VALUE"""),44684.99861111111)</f>
        <v>44684.99861</v>
      </c>
      <c r="B2359" s="4">
        <f>IFERROR(__xludf.DUMMYFUNCTION("""COMPUTED_VALUE"""),37720.8)</f>
        <v>37720.8</v>
      </c>
    </row>
    <row r="2360">
      <c r="A2360" s="3">
        <f>IFERROR(__xludf.DUMMYFUNCTION("""COMPUTED_VALUE"""),44685.99861111111)</f>
        <v>44685.99861</v>
      </c>
      <c r="B2360" s="4">
        <f>IFERROR(__xludf.DUMMYFUNCTION("""COMPUTED_VALUE"""),39669.5)</f>
        <v>39669.5</v>
      </c>
    </row>
    <row r="2361">
      <c r="A2361" s="3">
        <f>IFERROR(__xludf.DUMMYFUNCTION("""COMPUTED_VALUE"""),44686.99861111111)</f>
        <v>44686.99861</v>
      </c>
      <c r="B2361" s="4">
        <f>IFERROR(__xludf.DUMMYFUNCTION("""COMPUTED_VALUE"""),36539.8)</f>
        <v>36539.8</v>
      </c>
    </row>
    <row r="2362">
      <c r="A2362" s="3">
        <f>IFERROR(__xludf.DUMMYFUNCTION("""COMPUTED_VALUE"""),44687.99861111111)</f>
        <v>44687.99861</v>
      </c>
      <c r="B2362" s="4">
        <f>IFERROR(__xludf.DUMMYFUNCTION("""COMPUTED_VALUE"""),36029.2)</f>
        <v>36029.2</v>
      </c>
    </row>
    <row r="2363">
      <c r="A2363" s="3">
        <f>IFERROR(__xludf.DUMMYFUNCTION("""COMPUTED_VALUE"""),44688.99861111111)</f>
        <v>44688.99861</v>
      </c>
      <c r="B2363" s="4">
        <f>IFERROR(__xludf.DUMMYFUNCTION("""COMPUTED_VALUE"""),35458.0)</f>
        <v>35458</v>
      </c>
    </row>
    <row r="2364">
      <c r="A2364" s="3">
        <f>IFERROR(__xludf.DUMMYFUNCTION("""COMPUTED_VALUE"""),44689.99861111111)</f>
        <v>44689.99861</v>
      </c>
      <c r="B2364" s="4">
        <f>IFERROR(__xludf.DUMMYFUNCTION("""COMPUTED_VALUE"""),34027.9)</f>
        <v>34027.9</v>
      </c>
    </row>
    <row r="2365">
      <c r="A2365" s="3">
        <f>IFERROR(__xludf.DUMMYFUNCTION("""COMPUTED_VALUE"""),44690.99861111111)</f>
        <v>44690.99861</v>
      </c>
      <c r="B2365" s="4">
        <f>IFERROR(__xludf.DUMMYFUNCTION("""COMPUTED_VALUE"""),30078.2)</f>
        <v>30078.2</v>
      </c>
    </row>
    <row r="2366">
      <c r="A2366" s="3">
        <f>IFERROR(__xludf.DUMMYFUNCTION("""COMPUTED_VALUE"""),44691.99861111111)</f>
        <v>44691.99861</v>
      </c>
      <c r="B2366" s="4">
        <f>IFERROR(__xludf.DUMMYFUNCTION("""COMPUTED_VALUE"""),31004.3)</f>
        <v>31004.3</v>
      </c>
    </row>
    <row r="2367">
      <c r="A2367" s="3">
        <f>IFERROR(__xludf.DUMMYFUNCTION("""COMPUTED_VALUE"""),44692.99861111111)</f>
        <v>44692.99861</v>
      </c>
      <c r="B2367" s="4">
        <f>IFERROR(__xludf.DUMMYFUNCTION("""COMPUTED_VALUE"""),28989.4)</f>
        <v>28989.4</v>
      </c>
    </row>
    <row r="2368">
      <c r="A2368" s="3">
        <f>IFERROR(__xludf.DUMMYFUNCTION("""COMPUTED_VALUE"""),44693.99861111111)</f>
        <v>44693.99861</v>
      </c>
      <c r="B2368" s="4">
        <f>IFERROR(__xludf.DUMMYFUNCTION("""COMPUTED_VALUE"""),28941.9)</f>
        <v>28941.9</v>
      </c>
    </row>
    <row r="2369">
      <c r="A2369" s="3">
        <f>IFERROR(__xludf.DUMMYFUNCTION("""COMPUTED_VALUE"""),44694.99861111111)</f>
        <v>44694.99861</v>
      </c>
      <c r="B2369" s="4">
        <f>IFERROR(__xludf.DUMMYFUNCTION("""COMPUTED_VALUE"""),29232.1)</f>
        <v>29232.1</v>
      </c>
    </row>
    <row r="2370">
      <c r="A2370" s="3">
        <f>IFERROR(__xludf.DUMMYFUNCTION("""COMPUTED_VALUE"""),44695.99861111111)</f>
        <v>44695.99861</v>
      </c>
      <c r="B2370" s="4">
        <f>IFERROR(__xludf.DUMMYFUNCTION("""COMPUTED_VALUE"""),30068.4)</f>
        <v>30068.4</v>
      </c>
    </row>
    <row r="2371">
      <c r="A2371" s="3">
        <f>IFERROR(__xludf.DUMMYFUNCTION("""COMPUTED_VALUE"""),44696.99861111111)</f>
        <v>44696.99861</v>
      </c>
      <c r="B2371" s="4">
        <f>IFERROR(__xludf.DUMMYFUNCTION("""COMPUTED_VALUE"""),31280.7)</f>
        <v>31280.7</v>
      </c>
    </row>
    <row r="2372">
      <c r="A2372" s="3">
        <f>IFERROR(__xludf.DUMMYFUNCTION("""COMPUTED_VALUE"""),44697.99861111111)</f>
        <v>44697.99861</v>
      </c>
      <c r="B2372" s="4">
        <f>IFERROR(__xludf.DUMMYFUNCTION("""COMPUTED_VALUE"""),29840.0)</f>
        <v>29840</v>
      </c>
    </row>
    <row r="2373">
      <c r="A2373" s="3">
        <f>IFERROR(__xludf.DUMMYFUNCTION("""COMPUTED_VALUE"""),44698.99861111111)</f>
        <v>44698.99861</v>
      </c>
      <c r="B2373" s="4">
        <f>IFERROR(__xludf.DUMMYFUNCTION("""COMPUTED_VALUE"""),30412.1)</f>
        <v>30412.1</v>
      </c>
    </row>
    <row r="2374">
      <c r="A2374" s="3">
        <f>IFERROR(__xludf.DUMMYFUNCTION("""COMPUTED_VALUE"""),44699.99861111111)</f>
        <v>44699.99861</v>
      </c>
      <c r="B2374" s="4">
        <f>IFERROR(__xludf.DUMMYFUNCTION("""COMPUTED_VALUE"""),28694.2)</f>
        <v>28694.2</v>
      </c>
    </row>
    <row r="2375">
      <c r="A2375" s="3">
        <f>IFERROR(__xludf.DUMMYFUNCTION("""COMPUTED_VALUE"""),44700.99861111111)</f>
        <v>44700.99861</v>
      </c>
      <c r="B2375" s="4">
        <f>IFERROR(__xludf.DUMMYFUNCTION("""COMPUTED_VALUE"""),30321.6)</f>
        <v>30321.6</v>
      </c>
    </row>
    <row r="2376">
      <c r="A2376" s="3">
        <f>IFERROR(__xludf.DUMMYFUNCTION("""COMPUTED_VALUE"""),44701.99861111111)</f>
        <v>44701.99861</v>
      </c>
      <c r="B2376" s="4">
        <f>IFERROR(__xludf.DUMMYFUNCTION("""COMPUTED_VALUE"""),29155.7)</f>
        <v>29155.7</v>
      </c>
    </row>
    <row r="2377">
      <c r="A2377" s="3">
        <f>IFERROR(__xludf.DUMMYFUNCTION("""COMPUTED_VALUE"""),44702.99861111111)</f>
        <v>44702.99861</v>
      </c>
      <c r="B2377" s="4">
        <f>IFERROR(__xludf.DUMMYFUNCTION("""COMPUTED_VALUE"""),29408.2)</f>
        <v>29408.2</v>
      </c>
    </row>
    <row r="2378">
      <c r="A2378" s="3">
        <f>IFERROR(__xludf.DUMMYFUNCTION("""COMPUTED_VALUE"""),44703.99861111111)</f>
        <v>44703.99861</v>
      </c>
      <c r="B2378" s="4">
        <f>IFERROR(__xludf.DUMMYFUNCTION("""COMPUTED_VALUE"""),30260.8)</f>
        <v>30260.8</v>
      </c>
    </row>
    <row r="2379">
      <c r="A2379" s="3">
        <f>IFERROR(__xludf.DUMMYFUNCTION("""COMPUTED_VALUE"""),44704.99861111111)</f>
        <v>44704.99861</v>
      </c>
      <c r="B2379" s="4">
        <f>IFERROR(__xludf.DUMMYFUNCTION("""COMPUTED_VALUE"""),29092.3)</f>
        <v>29092.3</v>
      </c>
    </row>
    <row r="2380">
      <c r="A2380" s="3">
        <f>IFERROR(__xludf.DUMMYFUNCTION("""COMPUTED_VALUE"""),44705.99861111111)</f>
        <v>44705.99861</v>
      </c>
      <c r="B2380" s="4">
        <f>IFERROR(__xludf.DUMMYFUNCTION("""COMPUTED_VALUE"""),29646.0)</f>
        <v>29646</v>
      </c>
    </row>
    <row r="2381">
      <c r="A2381" s="3">
        <f>IFERROR(__xludf.DUMMYFUNCTION("""COMPUTED_VALUE"""),44706.99861111111)</f>
        <v>44706.99861</v>
      </c>
      <c r="B2381" s="4">
        <f>IFERROR(__xludf.DUMMYFUNCTION("""COMPUTED_VALUE"""),29503.4)</f>
        <v>29503.4</v>
      </c>
    </row>
    <row r="2382">
      <c r="A2382" s="3">
        <f>IFERROR(__xludf.DUMMYFUNCTION("""COMPUTED_VALUE"""),44707.99861111111)</f>
        <v>44707.99861</v>
      </c>
      <c r="B2382" s="4">
        <f>IFERROR(__xludf.DUMMYFUNCTION("""COMPUTED_VALUE"""),29321.2)</f>
        <v>29321.2</v>
      </c>
    </row>
    <row r="2383">
      <c r="A2383" s="3">
        <f>IFERROR(__xludf.DUMMYFUNCTION("""COMPUTED_VALUE"""),44708.99861111111)</f>
        <v>44708.99861</v>
      </c>
      <c r="B2383" s="4">
        <f>IFERROR(__xludf.DUMMYFUNCTION("""COMPUTED_VALUE"""),28576.2)</f>
        <v>28576.2</v>
      </c>
    </row>
    <row r="2384">
      <c r="A2384" s="3">
        <f>IFERROR(__xludf.DUMMYFUNCTION("""COMPUTED_VALUE"""),44709.99861111111)</f>
        <v>44709.99861</v>
      </c>
      <c r="B2384" s="4">
        <f>IFERROR(__xludf.DUMMYFUNCTION("""COMPUTED_VALUE"""),29008.9)</f>
        <v>29008.9</v>
      </c>
    </row>
    <row r="2385">
      <c r="A2385" s="3">
        <f>IFERROR(__xludf.DUMMYFUNCTION("""COMPUTED_VALUE"""),44710.99861111111)</f>
        <v>44710.99861</v>
      </c>
      <c r="B2385" s="4">
        <f>IFERROR(__xludf.DUMMYFUNCTION("""COMPUTED_VALUE"""),29447.2)</f>
        <v>29447.2</v>
      </c>
    </row>
    <row r="2386">
      <c r="A2386" s="3">
        <f>IFERROR(__xludf.DUMMYFUNCTION("""COMPUTED_VALUE"""),44711.99861111111)</f>
        <v>44711.99861</v>
      </c>
      <c r="B2386" s="4">
        <f>IFERROR(__xludf.DUMMYFUNCTION("""COMPUTED_VALUE"""),31705.6)</f>
        <v>31705.6</v>
      </c>
    </row>
    <row r="2387">
      <c r="A2387" s="3">
        <f>IFERROR(__xludf.DUMMYFUNCTION("""COMPUTED_VALUE"""),44712.99861111111)</f>
        <v>44712.99861</v>
      </c>
      <c r="B2387" s="4">
        <f>IFERROR(__xludf.DUMMYFUNCTION("""COMPUTED_VALUE"""),31784.0)</f>
        <v>31784</v>
      </c>
    </row>
    <row r="2388">
      <c r="A2388" s="3">
        <f>IFERROR(__xludf.DUMMYFUNCTION("""COMPUTED_VALUE"""),44713.99861111111)</f>
        <v>44713.99861</v>
      </c>
      <c r="B2388" s="4">
        <f>IFERROR(__xludf.DUMMYFUNCTION("""COMPUTED_VALUE"""),29788.7)</f>
        <v>29788.7</v>
      </c>
    </row>
    <row r="2389">
      <c r="A2389" s="3">
        <f>IFERROR(__xludf.DUMMYFUNCTION("""COMPUTED_VALUE"""),44714.99861111111)</f>
        <v>44714.99861</v>
      </c>
      <c r="B2389" s="4">
        <f>IFERROR(__xludf.DUMMYFUNCTION("""COMPUTED_VALUE"""),30426.1)</f>
        <v>30426.1</v>
      </c>
    </row>
    <row r="2390">
      <c r="A2390" s="3">
        <f>IFERROR(__xludf.DUMMYFUNCTION("""COMPUTED_VALUE"""),44715.99861111111)</f>
        <v>44715.99861</v>
      </c>
      <c r="B2390" s="4">
        <f>IFERROR(__xludf.DUMMYFUNCTION("""COMPUTED_VALUE"""),29670.8)</f>
        <v>29670.8</v>
      </c>
    </row>
    <row r="2391">
      <c r="A2391" s="3">
        <f>IFERROR(__xludf.DUMMYFUNCTION("""COMPUTED_VALUE"""),44716.99861111111)</f>
        <v>44716.99861</v>
      </c>
      <c r="B2391" s="4">
        <f>IFERROR(__xludf.DUMMYFUNCTION("""COMPUTED_VALUE"""),29843.1)</f>
        <v>29843.1</v>
      </c>
    </row>
    <row r="2392">
      <c r="A2392" s="3">
        <f>IFERROR(__xludf.DUMMYFUNCTION("""COMPUTED_VALUE"""),44717.99861111111)</f>
        <v>44717.99861</v>
      </c>
      <c r="B2392" s="4">
        <f>IFERROR(__xludf.DUMMYFUNCTION("""COMPUTED_VALUE"""),29899.6)</f>
        <v>29899.6</v>
      </c>
    </row>
    <row r="2393">
      <c r="A2393" s="3">
        <f>IFERROR(__xludf.DUMMYFUNCTION("""COMPUTED_VALUE"""),44718.99861111111)</f>
        <v>44718.99861</v>
      </c>
      <c r="B2393" s="4">
        <f>IFERROR(__xludf.DUMMYFUNCTION("""COMPUTED_VALUE"""),31350.3)</f>
        <v>31350.3</v>
      </c>
    </row>
    <row r="2394">
      <c r="A2394" s="3">
        <f>IFERROR(__xludf.DUMMYFUNCTION("""COMPUTED_VALUE"""),44719.99861111111)</f>
        <v>44719.99861</v>
      </c>
      <c r="B2394" s="4">
        <f>IFERROR(__xludf.DUMMYFUNCTION("""COMPUTED_VALUE"""),31148.3)</f>
        <v>31148.3</v>
      </c>
    </row>
    <row r="2395">
      <c r="A2395" s="3">
        <f>IFERROR(__xludf.DUMMYFUNCTION("""COMPUTED_VALUE"""),44720.99861111111)</f>
        <v>44720.99861</v>
      </c>
      <c r="B2395" s="4">
        <f>IFERROR(__xludf.DUMMYFUNCTION("""COMPUTED_VALUE"""),30177.0)</f>
        <v>30177</v>
      </c>
    </row>
    <row r="2396">
      <c r="A2396" s="3">
        <f>IFERROR(__xludf.DUMMYFUNCTION("""COMPUTED_VALUE"""),44721.99861111111)</f>
        <v>44721.99861</v>
      </c>
      <c r="B2396" s="4">
        <f>IFERROR(__xludf.DUMMYFUNCTION("""COMPUTED_VALUE"""),30079.6)</f>
        <v>30079.6</v>
      </c>
    </row>
    <row r="2397">
      <c r="A2397" s="3">
        <f>IFERROR(__xludf.DUMMYFUNCTION("""COMPUTED_VALUE"""),44722.99861111111)</f>
        <v>44722.99861</v>
      </c>
      <c r="B2397" s="4">
        <f>IFERROR(__xludf.DUMMYFUNCTION("""COMPUTED_VALUE"""),29063.1)</f>
        <v>29063.1</v>
      </c>
    </row>
    <row r="2398">
      <c r="A2398" s="3">
        <f>IFERROR(__xludf.DUMMYFUNCTION("""COMPUTED_VALUE"""),44723.99861111111)</f>
        <v>44723.99861</v>
      </c>
      <c r="B2398" s="4">
        <f>IFERROR(__xludf.DUMMYFUNCTION("""COMPUTED_VALUE"""),28356.8)</f>
        <v>28356.8</v>
      </c>
    </row>
    <row r="2399">
      <c r="A2399" s="3">
        <f>IFERROR(__xludf.DUMMYFUNCTION("""COMPUTED_VALUE"""),44724.99861111111)</f>
        <v>44724.99861</v>
      </c>
      <c r="B2399" s="4">
        <f>IFERROR(__xludf.DUMMYFUNCTION("""COMPUTED_VALUE"""),26555.0)</f>
        <v>26555</v>
      </c>
    </row>
    <row r="2400">
      <c r="A2400" s="3">
        <f>IFERROR(__xludf.DUMMYFUNCTION("""COMPUTED_VALUE"""),44725.99861111111)</f>
        <v>44725.99861</v>
      </c>
      <c r="B2400" s="4">
        <f>IFERROR(__xludf.DUMMYFUNCTION("""COMPUTED_VALUE"""),22494.3)</f>
        <v>22494.3</v>
      </c>
    </row>
    <row r="2401">
      <c r="A2401" s="3">
        <f>IFERROR(__xludf.DUMMYFUNCTION("""COMPUTED_VALUE"""),44726.99861111111)</f>
        <v>44726.99861</v>
      </c>
      <c r="B2401" s="4">
        <f>IFERROR(__xludf.DUMMYFUNCTION("""COMPUTED_VALUE"""),22120.2)</f>
        <v>22120.2</v>
      </c>
    </row>
    <row r="2402">
      <c r="A2402" s="3">
        <f>IFERROR(__xludf.DUMMYFUNCTION("""COMPUTED_VALUE"""),44727.99861111111)</f>
        <v>44727.99861</v>
      </c>
      <c r="B2402" s="4">
        <f>IFERROR(__xludf.DUMMYFUNCTION("""COMPUTED_VALUE"""),22562.3)</f>
        <v>22562.3</v>
      </c>
    </row>
    <row r="2403">
      <c r="A2403" s="3">
        <f>IFERROR(__xludf.DUMMYFUNCTION("""COMPUTED_VALUE"""),44728.99861111111)</f>
        <v>44728.99861</v>
      </c>
      <c r="B2403" s="4">
        <f>IFERROR(__xludf.DUMMYFUNCTION("""COMPUTED_VALUE"""),20369.9)</f>
        <v>20369.9</v>
      </c>
    </row>
    <row r="2404">
      <c r="A2404" s="3">
        <f>IFERROR(__xludf.DUMMYFUNCTION("""COMPUTED_VALUE"""),44729.99861111111)</f>
        <v>44729.99861</v>
      </c>
      <c r="B2404" s="4">
        <f>IFERROR(__xludf.DUMMYFUNCTION("""COMPUTED_VALUE"""),20444.5)</f>
        <v>20444.5</v>
      </c>
    </row>
    <row r="2405">
      <c r="A2405" s="3">
        <f>IFERROR(__xludf.DUMMYFUNCTION("""COMPUTED_VALUE"""),44730.99861111111)</f>
        <v>44730.99861</v>
      </c>
      <c r="B2405" s="4">
        <f>IFERROR(__xludf.DUMMYFUNCTION("""COMPUTED_VALUE"""),18948.8)</f>
        <v>18948.8</v>
      </c>
    </row>
    <row r="2406">
      <c r="A2406" s="3">
        <f>IFERROR(__xludf.DUMMYFUNCTION("""COMPUTED_VALUE"""),44731.99861111111)</f>
        <v>44731.99861</v>
      </c>
      <c r="B2406" s="4">
        <f>IFERROR(__xludf.DUMMYFUNCTION("""COMPUTED_VALUE"""),20552.4)</f>
        <v>20552.4</v>
      </c>
    </row>
    <row r="2407">
      <c r="A2407" s="3">
        <f>IFERROR(__xludf.DUMMYFUNCTION("""COMPUTED_VALUE"""),44732.99861111111)</f>
        <v>44732.99861</v>
      </c>
      <c r="B2407" s="4">
        <f>IFERROR(__xludf.DUMMYFUNCTION("""COMPUTED_VALUE"""),20552.8)</f>
        <v>20552.8</v>
      </c>
    </row>
    <row r="2408">
      <c r="A2408" s="3">
        <f>IFERROR(__xludf.DUMMYFUNCTION("""COMPUTED_VALUE"""),44733.99861111111)</f>
        <v>44733.99861</v>
      </c>
      <c r="B2408" s="4">
        <f>IFERROR(__xludf.DUMMYFUNCTION("""COMPUTED_VALUE"""),20696.9)</f>
        <v>20696.9</v>
      </c>
    </row>
    <row r="2409">
      <c r="A2409" s="3">
        <f>IFERROR(__xludf.DUMMYFUNCTION("""COMPUTED_VALUE"""),44734.99861111111)</f>
        <v>44734.99861</v>
      </c>
      <c r="B2409" s="4">
        <f>IFERROR(__xludf.DUMMYFUNCTION("""COMPUTED_VALUE"""),19971.2)</f>
        <v>19971.2</v>
      </c>
    </row>
    <row r="2410">
      <c r="A2410" s="3">
        <f>IFERROR(__xludf.DUMMYFUNCTION("""COMPUTED_VALUE"""),44735.99861111111)</f>
        <v>44735.99861</v>
      </c>
      <c r="B2410" s="4">
        <f>IFERROR(__xludf.DUMMYFUNCTION("""COMPUTED_VALUE"""),21104.4)</f>
        <v>21104.4</v>
      </c>
    </row>
    <row r="2411">
      <c r="A2411" s="3">
        <f>IFERROR(__xludf.DUMMYFUNCTION("""COMPUTED_VALUE"""),44736.99861111111)</f>
        <v>44736.99861</v>
      </c>
      <c r="B2411" s="4">
        <f>IFERROR(__xludf.DUMMYFUNCTION("""COMPUTED_VALUE"""),21219.5)</f>
        <v>21219.5</v>
      </c>
    </row>
    <row r="2412">
      <c r="A2412" s="3">
        <f>IFERROR(__xludf.DUMMYFUNCTION("""COMPUTED_VALUE"""),44737.99861111111)</f>
        <v>44737.99861</v>
      </c>
      <c r="B2412" s="4">
        <f>IFERROR(__xludf.DUMMYFUNCTION("""COMPUTED_VALUE"""),21477.7)</f>
        <v>21477.7</v>
      </c>
    </row>
    <row r="2413">
      <c r="A2413" s="3">
        <f>IFERROR(__xludf.DUMMYFUNCTION("""COMPUTED_VALUE"""),44738.99861111111)</f>
        <v>44738.99861</v>
      </c>
      <c r="B2413" s="4">
        <f>IFERROR(__xludf.DUMMYFUNCTION("""COMPUTED_VALUE"""),21027.9)</f>
        <v>21027.9</v>
      </c>
    </row>
    <row r="2414">
      <c r="A2414" s="3">
        <f>IFERROR(__xludf.DUMMYFUNCTION("""COMPUTED_VALUE"""),44739.99861111111)</f>
        <v>44739.99861</v>
      </c>
      <c r="B2414" s="4">
        <f>IFERROR(__xludf.DUMMYFUNCTION("""COMPUTED_VALUE"""),20723.6)</f>
        <v>20723.6</v>
      </c>
    </row>
    <row r="2415">
      <c r="A2415" s="3">
        <f>IFERROR(__xludf.DUMMYFUNCTION("""COMPUTED_VALUE"""),44740.99861111111)</f>
        <v>44740.99861</v>
      </c>
      <c r="B2415" s="4">
        <f>IFERROR(__xludf.DUMMYFUNCTION("""COMPUTED_VALUE"""),20266.9)</f>
        <v>20266.9</v>
      </c>
    </row>
    <row r="2416">
      <c r="A2416" s="3">
        <f>IFERROR(__xludf.DUMMYFUNCTION("""COMPUTED_VALUE"""),44741.99861111111)</f>
        <v>44741.99861</v>
      </c>
      <c r="B2416" s="4">
        <f>IFERROR(__xludf.DUMMYFUNCTION("""COMPUTED_VALUE"""),20093.5)</f>
        <v>20093.5</v>
      </c>
    </row>
    <row r="2417">
      <c r="A2417" s="3">
        <f>IFERROR(__xludf.DUMMYFUNCTION("""COMPUTED_VALUE"""),44742.99861111111)</f>
        <v>44742.99861</v>
      </c>
      <c r="B2417" s="4">
        <f>IFERROR(__xludf.DUMMYFUNCTION("""COMPUTED_VALUE"""),19985.6)</f>
        <v>19985.6</v>
      </c>
    </row>
    <row r="2418">
      <c r="A2418" s="3">
        <f>IFERROR(__xludf.DUMMYFUNCTION("""COMPUTED_VALUE"""),44743.99861111111)</f>
        <v>44743.99861</v>
      </c>
      <c r="B2418" s="4">
        <f>IFERROR(__xludf.DUMMYFUNCTION("""COMPUTED_VALUE"""),19247.3)</f>
        <v>19247.3</v>
      </c>
    </row>
    <row r="2419">
      <c r="A2419" s="3">
        <f>IFERROR(__xludf.DUMMYFUNCTION("""COMPUTED_VALUE"""),44744.99861111111)</f>
        <v>44744.99861</v>
      </c>
      <c r="B2419" s="4">
        <f>IFERROR(__xludf.DUMMYFUNCTION("""COMPUTED_VALUE"""),19224.0)</f>
        <v>19224</v>
      </c>
    </row>
    <row r="2420">
      <c r="A2420" s="3">
        <f>IFERROR(__xludf.DUMMYFUNCTION("""COMPUTED_VALUE"""),44745.99861111111)</f>
        <v>44745.99861</v>
      </c>
      <c r="B2420" s="4">
        <f>IFERROR(__xludf.DUMMYFUNCTION("""COMPUTED_VALUE"""),19291.3)</f>
        <v>19291.3</v>
      </c>
    </row>
    <row r="2421">
      <c r="A2421" s="3">
        <f>IFERROR(__xludf.DUMMYFUNCTION("""COMPUTED_VALUE"""),44746.99861111111)</f>
        <v>44746.99861</v>
      </c>
      <c r="B2421" s="4">
        <f>IFERROR(__xludf.DUMMYFUNCTION("""COMPUTED_VALUE"""),20235.5)</f>
        <v>20235.5</v>
      </c>
    </row>
    <row r="2422">
      <c r="A2422" s="3">
        <f>IFERROR(__xludf.DUMMYFUNCTION("""COMPUTED_VALUE"""),44747.99861111111)</f>
        <v>44747.99861</v>
      </c>
      <c r="B2422" s="4">
        <f>IFERROR(__xludf.DUMMYFUNCTION("""COMPUTED_VALUE"""),20169.4)</f>
        <v>20169.4</v>
      </c>
    </row>
    <row r="2423">
      <c r="A2423" s="3">
        <f>IFERROR(__xludf.DUMMYFUNCTION("""COMPUTED_VALUE"""),44748.99861111111)</f>
        <v>44748.99861</v>
      </c>
      <c r="B2423" s="4">
        <f>IFERROR(__xludf.DUMMYFUNCTION("""COMPUTED_VALUE"""),20541.8)</f>
        <v>20541.8</v>
      </c>
    </row>
    <row r="2424">
      <c r="A2424" s="3">
        <f>IFERROR(__xludf.DUMMYFUNCTION("""COMPUTED_VALUE"""),44749.99861111111)</f>
        <v>44749.99861</v>
      </c>
      <c r="B2424" s="4">
        <f>IFERROR(__xludf.DUMMYFUNCTION("""COMPUTED_VALUE"""),21644.2)</f>
        <v>21644.2</v>
      </c>
    </row>
    <row r="2425">
      <c r="A2425" s="3">
        <f>IFERROR(__xludf.DUMMYFUNCTION("""COMPUTED_VALUE"""),44750.99861111111)</f>
        <v>44750.99861</v>
      </c>
      <c r="B2425" s="4">
        <f>IFERROR(__xludf.DUMMYFUNCTION("""COMPUTED_VALUE"""),21780.8)</f>
        <v>21780.8</v>
      </c>
    </row>
    <row r="2426">
      <c r="A2426" s="3">
        <f>IFERROR(__xludf.DUMMYFUNCTION("""COMPUTED_VALUE"""),44751.99861111111)</f>
        <v>44751.99861</v>
      </c>
      <c r="B2426" s="4">
        <f>IFERROR(__xludf.DUMMYFUNCTION("""COMPUTED_VALUE"""),21583.9)</f>
        <v>21583.9</v>
      </c>
    </row>
    <row r="2427">
      <c r="A2427" s="3">
        <f>IFERROR(__xludf.DUMMYFUNCTION("""COMPUTED_VALUE"""),44752.99861111111)</f>
        <v>44752.99861</v>
      </c>
      <c r="B2427" s="4">
        <f>IFERROR(__xludf.DUMMYFUNCTION("""COMPUTED_VALUE"""),20848.5)</f>
        <v>20848.5</v>
      </c>
    </row>
    <row r="2428">
      <c r="A2428" s="3">
        <f>IFERROR(__xludf.DUMMYFUNCTION("""COMPUTED_VALUE"""),44753.99861111111)</f>
        <v>44753.99861</v>
      </c>
      <c r="B2428" s="4">
        <f>IFERROR(__xludf.DUMMYFUNCTION("""COMPUTED_VALUE"""),19942.4)</f>
        <v>19942.4</v>
      </c>
    </row>
    <row r="2429">
      <c r="A2429" s="3">
        <f>IFERROR(__xludf.DUMMYFUNCTION("""COMPUTED_VALUE"""),44754.99861111111)</f>
        <v>44754.99861</v>
      </c>
      <c r="B2429" s="4">
        <f>IFERROR(__xludf.DUMMYFUNCTION("""COMPUTED_VALUE"""),19301.5)</f>
        <v>19301.5</v>
      </c>
    </row>
    <row r="2430">
      <c r="A2430" s="3">
        <f>IFERROR(__xludf.DUMMYFUNCTION("""COMPUTED_VALUE"""),44755.99861111111)</f>
        <v>44755.99861</v>
      </c>
      <c r="B2430" s="4">
        <f>IFERROR(__xludf.DUMMYFUNCTION("""COMPUTED_VALUE"""),20173.3)</f>
        <v>20173.3</v>
      </c>
    </row>
    <row r="2431">
      <c r="A2431" s="3">
        <f>IFERROR(__xludf.DUMMYFUNCTION("""COMPUTED_VALUE"""),44756.99861111111)</f>
        <v>44756.99861</v>
      </c>
      <c r="B2431" s="4">
        <f>IFERROR(__xludf.DUMMYFUNCTION("""COMPUTED_VALUE"""),20553.5)</f>
        <v>20553.5</v>
      </c>
    </row>
    <row r="2432">
      <c r="A2432" s="3">
        <f>IFERROR(__xludf.DUMMYFUNCTION("""COMPUTED_VALUE"""),44757.99861111111)</f>
        <v>44757.99861</v>
      </c>
      <c r="B2432" s="4">
        <f>IFERROR(__xludf.DUMMYFUNCTION("""COMPUTED_VALUE"""),20827.5)</f>
        <v>20827.5</v>
      </c>
    </row>
    <row r="2433">
      <c r="A2433" s="3">
        <f>IFERROR(__xludf.DUMMYFUNCTION("""COMPUTED_VALUE"""),44758.99861111111)</f>
        <v>44758.99861</v>
      </c>
      <c r="B2433" s="4">
        <f>IFERROR(__xludf.DUMMYFUNCTION("""COMPUTED_VALUE"""),21195.5)</f>
        <v>21195.5</v>
      </c>
    </row>
    <row r="2434">
      <c r="A2434" s="3">
        <f>IFERROR(__xludf.DUMMYFUNCTION("""COMPUTED_VALUE"""),44759.99861111111)</f>
        <v>44759.99861</v>
      </c>
      <c r="B2434" s="4">
        <f>IFERROR(__xludf.DUMMYFUNCTION("""COMPUTED_VALUE"""),20790.2)</f>
        <v>20790.2</v>
      </c>
    </row>
    <row r="2435">
      <c r="A2435" s="3">
        <f>IFERROR(__xludf.DUMMYFUNCTION("""COMPUTED_VALUE"""),44760.99861111111)</f>
        <v>44760.99861</v>
      </c>
      <c r="B2435" s="4">
        <f>IFERROR(__xludf.DUMMYFUNCTION("""COMPUTED_VALUE"""),22442.2)</f>
        <v>22442.2</v>
      </c>
    </row>
    <row r="2436">
      <c r="A2436" s="3">
        <f>IFERROR(__xludf.DUMMYFUNCTION("""COMPUTED_VALUE"""),44761.99861111111)</f>
        <v>44761.99861</v>
      </c>
      <c r="B2436" s="4">
        <f>IFERROR(__xludf.DUMMYFUNCTION("""COMPUTED_VALUE"""),23395.0)</f>
        <v>23395</v>
      </c>
    </row>
    <row r="2437">
      <c r="A2437" s="3">
        <f>IFERROR(__xludf.DUMMYFUNCTION("""COMPUTED_VALUE"""),44762.99861111111)</f>
        <v>44762.99861</v>
      </c>
      <c r="B2437" s="4">
        <f>IFERROR(__xludf.DUMMYFUNCTION("""COMPUTED_VALUE"""),23226.9)</f>
        <v>23226.9</v>
      </c>
    </row>
    <row r="2438">
      <c r="A2438" s="3">
        <f>IFERROR(__xludf.DUMMYFUNCTION("""COMPUTED_VALUE"""),44763.99861111111)</f>
        <v>44763.99861</v>
      </c>
      <c r="B2438" s="4">
        <f>IFERROR(__xludf.DUMMYFUNCTION("""COMPUTED_VALUE"""),23150.8)</f>
        <v>23150.8</v>
      </c>
    </row>
    <row r="2439">
      <c r="A2439" s="3">
        <f>IFERROR(__xludf.DUMMYFUNCTION("""COMPUTED_VALUE"""),44764.99861111111)</f>
        <v>44764.99861</v>
      </c>
      <c r="B2439" s="4">
        <f>IFERROR(__xludf.DUMMYFUNCTION("""COMPUTED_VALUE"""),22687.6)</f>
        <v>22687.6</v>
      </c>
    </row>
    <row r="2440">
      <c r="A2440" s="3">
        <f>IFERROR(__xludf.DUMMYFUNCTION("""COMPUTED_VALUE"""),44765.99861111111)</f>
        <v>44765.99861</v>
      </c>
      <c r="B2440" s="4">
        <f>IFERROR(__xludf.DUMMYFUNCTION("""COMPUTED_VALUE"""),22450.6)</f>
        <v>22450.6</v>
      </c>
    </row>
    <row r="2441">
      <c r="A2441" s="3">
        <f>IFERROR(__xludf.DUMMYFUNCTION("""COMPUTED_VALUE"""),44766.99861111111)</f>
        <v>44766.99861</v>
      </c>
      <c r="B2441" s="4">
        <f>IFERROR(__xludf.DUMMYFUNCTION("""COMPUTED_VALUE"""),22604.4)</f>
        <v>22604.4</v>
      </c>
    </row>
    <row r="2442">
      <c r="A2442" s="3">
        <f>IFERROR(__xludf.DUMMYFUNCTION("""COMPUTED_VALUE"""),44767.99861111111)</f>
        <v>44767.99861</v>
      </c>
      <c r="B2442" s="4">
        <f>IFERROR(__xludf.DUMMYFUNCTION("""COMPUTED_VALUE"""),21310.2)</f>
        <v>21310.2</v>
      </c>
    </row>
    <row r="2443">
      <c r="A2443" s="3">
        <f>IFERROR(__xludf.DUMMYFUNCTION("""COMPUTED_VALUE"""),44768.99861111111)</f>
        <v>44768.99861</v>
      </c>
      <c r="B2443" s="4">
        <f>IFERROR(__xludf.DUMMYFUNCTION("""COMPUTED_VALUE"""),21222.0)</f>
        <v>21222</v>
      </c>
    </row>
    <row r="2444">
      <c r="A2444" s="3">
        <f>IFERROR(__xludf.DUMMYFUNCTION("""COMPUTED_VALUE"""),44769.99861111111)</f>
        <v>44769.99861</v>
      </c>
      <c r="B2444" s="4">
        <f>IFERROR(__xludf.DUMMYFUNCTION("""COMPUTED_VALUE"""),22949.6)</f>
        <v>22949.6</v>
      </c>
    </row>
    <row r="2445">
      <c r="A2445" s="3">
        <f>IFERROR(__xludf.DUMMYFUNCTION("""COMPUTED_VALUE"""),44770.99861111111)</f>
        <v>44770.99861</v>
      </c>
      <c r="B2445" s="4">
        <f>IFERROR(__xludf.DUMMYFUNCTION("""COMPUTED_VALUE"""),23851.7)</f>
        <v>23851.7</v>
      </c>
    </row>
    <row r="2446">
      <c r="A2446" s="3">
        <f>IFERROR(__xludf.DUMMYFUNCTION("""COMPUTED_VALUE"""),44771.99861111111)</f>
        <v>44771.99861</v>
      </c>
      <c r="B2446" s="4">
        <f>IFERROR(__xludf.DUMMYFUNCTION("""COMPUTED_VALUE"""),23784.5)</f>
        <v>23784.5</v>
      </c>
    </row>
    <row r="2447">
      <c r="A2447" s="3">
        <f>IFERROR(__xludf.DUMMYFUNCTION("""COMPUTED_VALUE"""),44772.99861111111)</f>
        <v>44772.99861</v>
      </c>
      <c r="B2447" s="4">
        <f>IFERROR(__xludf.DUMMYFUNCTION("""COMPUTED_VALUE"""),23661.0)</f>
        <v>23661</v>
      </c>
    </row>
    <row r="2448">
      <c r="A2448" s="3">
        <f>IFERROR(__xludf.DUMMYFUNCTION("""COMPUTED_VALUE"""),44773.99861111111)</f>
        <v>44773.99861</v>
      </c>
      <c r="B2448" s="4">
        <f>IFERROR(__xludf.DUMMYFUNCTION("""COMPUTED_VALUE"""),23307.2)</f>
        <v>23307.2</v>
      </c>
    </row>
    <row r="2449">
      <c r="A2449" s="3">
        <f>IFERROR(__xludf.DUMMYFUNCTION("""COMPUTED_VALUE"""),44774.99861111111)</f>
        <v>44774.99861</v>
      </c>
      <c r="B2449" s="4">
        <f>IFERROR(__xludf.DUMMYFUNCTION("""COMPUTED_VALUE"""),23273.8)</f>
        <v>23273.8</v>
      </c>
    </row>
    <row r="2450">
      <c r="A2450" s="3">
        <f>IFERROR(__xludf.DUMMYFUNCTION("""COMPUTED_VALUE"""),44775.99861111111)</f>
        <v>44775.99861</v>
      </c>
      <c r="B2450" s="4">
        <f>IFERROR(__xludf.DUMMYFUNCTION("""COMPUTED_VALUE"""),22993.7)</f>
        <v>22993.7</v>
      </c>
    </row>
    <row r="2451">
      <c r="A2451" s="3">
        <f>IFERROR(__xludf.DUMMYFUNCTION("""COMPUTED_VALUE"""),44776.99861111111)</f>
        <v>44776.99861</v>
      </c>
      <c r="B2451" s="4">
        <f>IFERROR(__xludf.DUMMYFUNCTION("""COMPUTED_VALUE"""),22825.0)</f>
        <v>22825</v>
      </c>
    </row>
    <row r="2452">
      <c r="A2452" s="3">
        <f>IFERROR(__xludf.DUMMYFUNCTION("""COMPUTED_VALUE"""),44777.99861111111)</f>
        <v>44777.99861</v>
      </c>
      <c r="B2452" s="4">
        <f>IFERROR(__xludf.DUMMYFUNCTION("""COMPUTED_VALUE"""),22623.9)</f>
        <v>22623.9</v>
      </c>
    </row>
    <row r="2453">
      <c r="A2453" s="3">
        <f>IFERROR(__xludf.DUMMYFUNCTION("""COMPUTED_VALUE"""),44778.99861111111)</f>
        <v>44778.99861</v>
      </c>
      <c r="B2453" s="4">
        <f>IFERROR(__xludf.DUMMYFUNCTION("""COMPUTED_VALUE"""),23288.2)</f>
        <v>23288.2</v>
      </c>
    </row>
    <row r="2454">
      <c r="A2454" s="3">
        <f>IFERROR(__xludf.DUMMYFUNCTION("""COMPUTED_VALUE"""),44779.99861111111)</f>
        <v>44779.99861</v>
      </c>
      <c r="B2454" s="4">
        <f>IFERROR(__xludf.DUMMYFUNCTION("""COMPUTED_VALUE"""),22960.9)</f>
        <v>22960.9</v>
      </c>
    </row>
    <row r="2455">
      <c r="A2455" s="3">
        <f>IFERROR(__xludf.DUMMYFUNCTION("""COMPUTED_VALUE"""),44780.99861111111)</f>
        <v>44780.99861</v>
      </c>
      <c r="B2455" s="4">
        <f>IFERROR(__xludf.DUMMYFUNCTION("""COMPUTED_VALUE"""),23177.3)</f>
        <v>23177.3</v>
      </c>
    </row>
    <row r="2456">
      <c r="A2456" s="3">
        <f>IFERROR(__xludf.DUMMYFUNCTION("""COMPUTED_VALUE"""),44781.99861111111)</f>
        <v>44781.99861</v>
      </c>
      <c r="B2456" s="4">
        <f>IFERROR(__xludf.DUMMYFUNCTION("""COMPUTED_VALUE"""),23797.3)</f>
        <v>23797.3</v>
      </c>
    </row>
    <row r="2457">
      <c r="A2457" s="3">
        <f>IFERROR(__xludf.DUMMYFUNCTION("""COMPUTED_VALUE"""),44782.99861111111)</f>
        <v>44782.99861</v>
      </c>
      <c r="B2457" s="4">
        <f>IFERROR(__xludf.DUMMYFUNCTION("""COMPUTED_VALUE"""),23150.9)</f>
        <v>23150.9</v>
      </c>
    </row>
    <row r="2458">
      <c r="A2458" s="3">
        <f>IFERROR(__xludf.DUMMYFUNCTION("""COMPUTED_VALUE"""),44783.99861111111)</f>
        <v>44783.99861</v>
      </c>
      <c r="B2458" s="4">
        <f>IFERROR(__xludf.DUMMYFUNCTION("""COMPUTED_VALUE"""),23948.9)</f>
        <v>23948.9</v>
      </c>
    </row>
    <row r="2459">
      <c r="A2459" s="3">
        <f>IFERROR(__xludf.DUMMYFUNCTION("""COMPUTED_VALUE"""),44784.99861111111)</f>
        <v>44784.99861</v>
      </c>
      <c r="B2459" s="4">
        <f>IFERROR(__xludf.DUMMYFUNCTION("""COMPUTED_VALUE"""),23941.6)</f>
        <v>23941.6</v>
      </c>
    </row>
    <row r="2460">
      <c r="A2460" s="3">
        <f>IFERROR(__xludf.DUMMYFUNCTION("""COMPUTED_VALUE"""),44785.99861111111)</f>
        <v>44785.99861</v>
      </c>
      <c r="B2460" s="4">
        <f>IFERROR(__xludf.DUMMYFUNCTION("""COMPUTED_VALUE"""),24412.6)</f>
        <v>24412.6</v>
      </c>
    </row>
    <row r="2461">
      <c r="A2461" s="3">
        <f>IFERROR(__xludf.DUMMYFUNCTION("""COMPUTED_VALUE"""),44786.99861111111)</f>
        <v>44786.99861</v>
      </c>
      <c r="B2461" s="4">
        <f>IFERROR(__xludf.DUMMYFUNCTION("""COMPUTED_VALUE"""),24461.8)</f>
        <v>24461.8</v>
      </c>
    </row>
    <row r="2462">
      <c r="A2462" s="3">
        <f>IFERROR(__xludf.DUMMYFUNCTION("""COMPUTED_VALUE"""),44787.99861111111)</f>
        <v>44787.99861</v>
      </c>
      <c r="B2462" s="4">
        <f>IFERROR(__xludf.DUMMYFUNCTION("""COMPUTED_VALUE"""),24316.3)</f>
        <v>24316.3</v>
      </c>
    </row>
    <row r="2463">
      <c r="A2463" s="3">
        <f>IFERROR(__xludf.DUMMYFUNCTION("""COMPUTED_VALUE"""),44788.99861111111)</f>
        <v>44788.99861</v>
      </c>
      <c r="B2463" s="4">
        <f>IFERROR(__xludf.DUMMYFUNCTION("""COMPUTED_VALUE"""),24097.8)</f>
        <v>24097.8</v>
      </c>
    </row>
    <row r="2464">
      <c r="A2464" s="3">
        <f>IFERROR(__xludf.DUMMYFUNCTION("""COMPUTED_VALUE"""),44789.99861111111)</f>
        <v>44789.99861</v>
      </c>
      <c r="B2464" s="4">
        <f>IFERROR(__xludf.DUMMYFUNCTION("""COMPUTED_VALUE"""),23857.9)</f>
        <v>23857.9</v>
      </c>
    </row>
    <row r="2465">
      <c r="A2465" s="3">
        <f>IFERROR(__xludf.DUMMYFUNCTION("""COMPUTED_VALUE"""),44790.99861111111)</f>
        <v>44790.99861</v>
      </c>
      <c r="B2465" s="4">
        <f>IFERROR(__xludf.DUMMYFUNCTION("""COMPUTED_VALUE"""),23341.1)</f>
        <v>23341.1</v>
      </c>
    </row>
    <row r="2466">
      <c r="A2466" s="3">
        <f>IFERROR(__xludf.DUMMYFUNCTION("""COMPUTED_VALUE"""),44791.99861111111)</f>
        <v>44791.99861</v>
      </c>
      <c r="B2466" s="4">
        <f>IFERROR(__xludf.DUMMYFUNCTION("""COMPUTED_VALUE"""),23189.4)</f>
        <v>23189.4</v>
      </c>
    </row>
    <row r="2467">
      <c r="A2467" s="3">
        <f>IFERROR(__xludf.DUMMYFUNCTION("""COMPUTED_VALUE"""),44792.99861111111)</f>
        <v>44792.99861</v>
      </c>
      <c r="B2467" s="4">
        <f>IFERROR(__xludf.DUMMYFUNCTION("""COMPUTED_VALUE"""),20834.9)</f>
        <v>20834.9</v>
      </c>
    </row>
    <row r="2468">
      <c r="A2468" s="3">
        <f>IFERROR(__xludf.DUMMYFUNCTION("""COMPUTED_VALUE"""),44793.99861111111)</f>
        <v>44793.99861</v>
      </c>
      <c r="B2468" s="4">
        <f>IFERROR(__xludf.DUMMYFUNCTION("""COMPUTED_VALUE"""),21158.8)</f>
        <v>21158.8</v>
      </c>
    </row>
    <row r="2469">
      <c r="A2469" s="3">
        <f>IFERROR(__xludf.DUMMYFUNCTION("""COMPUTED_VALUE"""),44794.99861111111)</f>
        <v>44794.99861</v>
      </c>
      <c r="B2469" s="4">
        <f>IFERROR(__xludf.DUMMYFUNCTION("""COMPUTED_VALUE"""),21510.4)</f>
        <v>21510.4</v>
      </c>
    </row>
    <row r="2470">
      <c r="A2470" s="3">
        <f>IFERROR(__xludf.DUMMYFUNCTION("""COMPUTED_VALUE"""),44795.99861111111)</f>
        <v>44795.99861</v>
      </c>
      <c r="B2470" s="4">
        <f>IFERROR(__xludf.DUMMYFUNCTION("""COMPUTED_VALUE"""),21398.2)</f>
        <v>21398.2</v>
      </c>
    </row>
    <row r="2471">
      <c r="A2471" s="3">
        <f>IFERROR(__xludf.DUMMYFUNCTION("""COMPUTED_VALUE"""),44796.99861111111)</f>
        <v>44796.99861</v>
      </c>
      <c r="B2471" s="4">
        <f>IFERROR(__xludf.DUMMYFUNCTION("""COMPUTED_VALUE"""),21515.1)</f>
        <v>21515.1</v>
      </c>
    </row>
    <row r="2472">
      <c r="A2472" s="3">
        <f>IFERROR(__xludf.DUMMYFUNCTION("""COMPUTED_VALUE"""),44797.99861111111)</f>
        <v>44797.99861</v>
      </c>
      <c r="B2472" s="4">
        <f>IFERROR(__xludf.DUMMYFUNCTION("""COMPUTED_VALUE"""),21368.7)</f>
        <v>21368.7</v>
      </c>
    </row>
    <row r="2473">
      <c r="A2473" s="3">
        <f>IFERROR(__xludf.DUMMYFUNCTION("""COMPUTED_VALUE"""),44798.99861111111)</f>
        <v>44798.99861</v>
      </c>
      <c r="B2473" s="4">
        <f>IFERROR(__xludf.DUMMYFUNCTION("""COMPUTED_VALUE"""),21591.5)</f>
        <v>21591.5</v>
      </c>
    </row>
    <row r="2474">
      <c r="A2474" s="3">
        <f>IFERROR(__xludf.DUMMYFUNCTION("""COMPUTED_VALUE"""),44799.99861111111)</f>
        <v>44799.99861</v>
      </c>
      <c r="B2474" s="4">
        <f>IFERROR(__xludf.DUMMYFUNCTION("""COMPUTED_VALUE"""),20209.0)</f>
        <v>20209</v>
      </c>
    </row>
    <row r="2475">
      <c r="A2475" s="3">
        <f>IFERROR(__xludf.DUMMYFUNCTION("""COMPUTED_VALUE"""),44800.99861111111)</f>
        <v>44800.99861</v>
      </c>
      <c r="B2475" s="4">
        <f>IFERROR(__xludf.DUMMYFUNCTION("""COMPUTED_VALUE"""),20051.5)</f>
        <v>20051.5</v>
      </c>
    </row>
    <row r="2476">
      <c r="A2476" s="3">
        <f>IFERROR(__xludf.DUMMYFUNCTION("""COMPUTED_VALUE"""),44801.99861111111)</f>
        <v>44801.99861</v>
      </c>
      <c r="B2476" s="4">
        <f>IFERROR(__xludf.DUMMYFUNCTION("""COMPUTED_VALUE"""),19571.3)</f>
        <v>19571.3</v>
      </c>
    </row>
    <row r="2477">
      <c r="A2477" s="3">
        <f>IFERROR(__xludf.DUMMYFUNCTION("""COMPUTED_VALUE"""),44802.99861111111)</f>
        <v>44802.99861</v>
      </c>
      <c r="B2477" s="4">
        <f>IFERROR(__xludf.DUMMYFUNCTION("""COMPUTED_VALUE"""),20275.6)</f>
        <v>20275.6</v>
      </c>
    </row>
    <row r="2478">
      <c r="A2478" s="3">
        <f>IFERROR(__xludf.DUMMYFUNCTION("""COMPUTED_VALUE"""),44803.99861111111)</f>
        <v>44803.99861</v>
      </c>
      <c r="B2478" s="4">
        <f>IFERROR(__xludf.DUMMYFUNCTION("""COMPUTED_VALUE"""),19773.5)</f>
        <v>19773.5</v>
      </c>
    </row>
    <row r="2479">
      <c r="A2479" s="3">
        <f>IFERROR(__xludf.DUMMYFUNCTION("""COMPUTED_VALUE"""),44804.99861111111)</f>
        <v>44804.99861</v>
      </c>
      <c r="B2479" s="4">
        <f>IFERROR(__xludf.DUMMYFUNCTION("""COMPUTED_VALUE"""),20048.2)</f>
        <v>20048.2</v>
      </c>
    </row>
    <row r="2480">
      <c r="A2480" s="3">
        <f>IFERROR(__xludf.DUMMYFUNCTION("""COMPUTED_VALUE"""),44805.99861111111)</f>
        <v>44805.99861</v>
      </c>
      <c r="B2480" s="4">
        <f>IFERROR(__xludf.DUMMYFUNCTION("""COMPUTED_VALUE"""),20146.0)</f>
        <v>20146</v>
      </c>
    </row>
    <row r="2481">
      <c r="A2481" s="3">
        <f>IFERROR(__xludf.DUMMYFUNCTION("""COMPUTED_VALUE"""),44806.99861111111)</f>
        <v>44806.99861</v>
      </c>
      <c r="B2481" s="4">
        <f>IFERROR(__xludf.DUMMYFUNCTION("""COMPUTED_VALUE"""),19931.5)</f>
        <v>19931.5</v>
      </c>
    </row>
    <row r="2482">
      <c r="A2482" s="3">
        <f>IFERROR(__xludf.DUMMYFUNCTION("""COMPUTED_VALUE"""),44807.99861111111)</f>
        <v>44807.99861</v>
      </c>
      <c r="B2482" s="4">
        <f>IFERROR(__xludf.DUMMYFUNCTION("""COMPUTED_VALUE"""),19835.4)</f>
        <v>19835.4</v>
      </c>
    </row>
    <row r="2483">
      <c r="A2483" s="3">
        <f>IFERROR(__xludf.DUMMYFUNCTION("""COMPUTED_VALUE"""),44808.99861111111)</f>
        <v>44808.99861</v>
      </c>
      <c r="B2483" s="4">
        <f>IFERROR(__xludf.DUMMYFUNCTION("""COMPUTED_VALUE"""),19982.3)</f>
        <v>19982.3</v>
      </c>
    </row>
    <row r="2484">
      <c r="A2484" s="3">
        <f>IFERROR(__xludf.DUMMYFUNCTION("""COMPUTED_VALUE"""),44809.99861111111)</f>
        <v>44809.99861</v>
      </c>
      <c r="B2484" s="4">
        <f>IFERROR(__xludf.DUMMYFUNCTION("""COMPUTED_VALUE"""),19794.5)</f>
        <v>19794.5</v>
      </c>
    </row>
    <row r="2485">
      <c r="A2485" s="3">
        <f>IFERROR(__xludf.DUMMYFUNCTION("""COMPUTED_VALUE"""),44810.99861111111)</f>
        <v>44810.99861</v>
      </c>
      <c r="B2485" s="4">
        <f>IFERROR(__xludf.DUMMYFUNCTION("""COMPUTED_VALUE"""),18815.3)</f>
        <v>18815.3</v>
      </c>
    </row>
    <row r="2486">
      <c r="A2486" s="3">
        <f>IFERROR(__xludf.DUMMYFUNCTION("""COMPUTED_VALUE"""),44811.99861111111)</f>
        <v>44811.99861</v>
      </c>
      <c r="B2486" s="4">
        <f>IFERROR(__xludf.DUMMYFUNCTION("""COMPUTED_VALUE"""),19293.5)</f>
        <v>19293.5</v>
      </c>
    </row>
    <row r="2487">
      <c r="A2487" s="3">
        <f>IFERROR(__xludf.DUMMYFUNCTION("""COMPUTED_VALUE"""),44812.99861111111)</f>
        <v>44812.99861</v>
      </c>
      <c r="B2487" s="4">
        <f>IFERROR(__xludf.DUMMYFUNCTION("""COMPUTED_VALUE"""),19329.1)</f>
        <v>19329.1</v>
      </c>
    </row>
    <row r="2488">
      <c r="A2488" s="3">
        <f>IFERROR(__xludf.DUMMYFUNCTION("""COMPUTED_VALUE"""),44813.99861111111)</f>
        <v>44813.99861</v>
      </c>
      <c r="B2488" s="4">
        <f>IFERROR(__xludf.DUMMYFUNCTION("""COMPUTED_VALUE"""),21372.5)</f>
        <v>21372.5</v>
      </c>
    </row>
    <row r="2489">
      <c r="A2489" s="3">
        <f>IFERROR(__xludf.DUMMYFUNCTION("""COMPUTED_VALUE"""),44814.99861111111)</f>
        <v>44814.99861</v>
      </c>
      <c r="B2489" s="4">
        <f>IFERROR(__xludf.DUMMYFUNCTION("""COMPUTED_VALUE"""),21679.4)</f>
        <v>21679.4</v>
      </c>
    </row>
    <row r="2490">
      <c r="A2490" s="3">
        <f>IFERROR(__xludf.DUMMYFUNCTION("""COMPUTED_VALUE"""),44815.99861111111)</f>
        <v>44815.99861</v>
      </c>
      <c r="B2490" s="4">
        <f>IFERROR(__xludf.DUMMYFUNCTION("""COMPUTED_VALUE"""),21784.8)</f>
        <v>21784.8</v>
      </c>
    </row>
    <row r="2491">
      <c r="A2491" s="3">
        <f>IFERROR(__xludf.DUMMYFUNCTION("""COMPUTED_VALUE"""),44816.99861111111)</f>
        <v>44816.99861</v>
      </c>
      <c r="B2491" s="4">
        <f>IFERROR(__xludf.DUMMYFUNCTION("""COMPUTED_VALUE"""),22402.6)</f>
        <v>22402.6</v>
      </c>
    </row>
    <row r="2492">
      <c r="A2492" s="3">
        <f>IFERROR(__xludf.DUMMYFUNCTION("""COMPUTED_VALUE"""),44817.99861111111)</f>
        <v>44817.99861</v>
      </c>
      <c r="B2492" s="4">
        <f>IFERROR(__xludf.DUMMYFUNCTION("""COMPUTED_VALUE"""),20173.2)</f>
        <v>20173.2</v>
      </c>
    </row>
    <row r="2493">
      <c r="A2493" s="3">
        <f>IFERROR(__xludf.DUMMYFUNCTION("""COMPUTED_VALUE"""),44818.99861111111)</f>
        <v>44818.99861</v>
      </c>
      <c r="B2493" s="4">
        <f>IFERROR(__xludf.DUMMYFUNCTION("""COMPUTED_VALUE"""),20227.7)</f>
        <v>20227.7</v>
      </c>
    </row>
    <row r="2494">
      <c r="A2494" s="3">
        <f>IFERROR(__xludf.DUMMYFUNCTION("""COMPUTED_VALUE"""),44819.99861111111)</f>
        <v>44819.99861</v>
      </c>
      <c r="B2494" s="4">
        <f>IFERROR(__xludf.DUMMYFUNCTION("""COMPUTED_VALUE"""),19703.6)</f>
        <v>19703.6</v>
      </c>
    </row>
    <row r="2495">
      <c r="A2495" s="3">
        <f>IFERROR(__xludf.DUMMYFUNCTION("""COMPUTED_VALUE"""),44820.99861111111)</f>
        <v>44820.99861</v>
      </c>
      <c r="B2495" s="4">
        <f>IFERROR(__xludf.DUMMYFUNCTION("""COMPUTED_VALUE"""),19768.0)</f>
        <v>19768</v>
      </c>
    </row>
    <row r="2496">
      <c r="A2496" s="3">
        <f>IFERROR(__xludf.DUMMYFUNCTION("""COMPUTED_VALUE"""),44821.99861111111)</f>
        <v>44821.99861</v>
      </c>
      <c r="B2496" s="4">
        <f>IFERROR(__xludf.DUMMYFUNCTION("""COMPUTED_VALUE"""),20113.3)</f>
        <v>20113.3</v>
      </c>
    </row>
    <row r="2497">
      <c r="A2497" s="3">
        <f>IFERROR(__xludf.DUMMYFUNCTION("""COMPUTED_VALUE"""),44822.99861111111)</f>
        <v>44822.99861</v>
      </c>
      <c r="B2497" s="4">
        <f>IFERROR(__xludf.DUMMYFUNCTION("""COMPUTED_VALUE"""),19417.6)</f>
        <v>19417.6</v>
      </c>
    </row>
    <row r="2498">
      <c r="A2498" s="3">
        <f>IFERROR(__xludf.DUMMYFUNCTION("""COMPUTED_VALUE"""),44823.99861111111)</f>
        <v>44823.99861</v>
      </c>
      <c r="B2498" s="4">
        <f>IFERROR(__xludf.DUMMYFUNCTION("""COMPUTED_VALUE"""),19569.0)</f>
        <v>19569</v>
      </c>
    </row>
    <row r="2499">
      <c r="A2499" s="3">
        <f>IFERROR(__xludf.DUMMYFUNCTION("""COMPUTED_VALUE"""),44824.99861111111)</f>
        <v>44824.99861</v>
      </c>
      <c r="B2499" s="4">
        <f>IFERROR(__xludf.DUMMYFUNCTION("""COMPUTED_VALUE"""),18878.0)</f>
        <v>18878</v>
      </c>
    </row>
    <row r="2500">
      <c r="A2500" s="3">
        <f>IFERROR(__xludf.DUMMYFUNCTION("""COMPUTED_VALUE"""),44825.99861111111)</f>
        <v>44825.99861</v>
      </c>
      <c r="B2500" s="4">
        <f>IFERROR(__xludf.DUMMYFUNCTION("""COMPUTED_VALUE"""),18465.0)</f>
        <v>18465</v>
      </c>
    </row>
    <row r="2501">
      <c r="A2501" s="3">
        <f>IFERROR(__xludf.DUMMYFUNCTION("""COMPUTED_VALUE"""),44826.99861111111)</f>
        <v>44826.99861</v>
      </c>
      <c r="B2501" s="4">
        <f>IFERROR(__xludf.DUMMYFUNCTION("""COMPUTED_VALUE"""),19432.3)</f>
        <v>19432.3</v>
      </c>
    </row>
    <row r="2502">
      <c r="A2502" s="3">
        <f>IFERROR(__xludf.DUMMYFUNCTION("""COMPUTED_VALUE"""),44827.99861111111)</f>
        <v>44827.99861</v>
      </c>
      <c r="B2502" s="4">
        <f>IFERROR(__xludf.DUMMYFUNCTION("""COMPUTED_VALUE"""),19286.0)</f>
        <v>19286</v>
      </c>
    </row>
    <row r="2503">
      <c r="A2503" s="3">
        <f>IFERROR(__xludf.DUMMYFUNCTION("""COMPUTED_VALUE"""),44828.99861111111)</f>
        <v>44828.99861</v>
      </c>
      <c r="B2503" s="4">
        <f>IFERROR(__xludf.DUMMYFUNCTION("""COMPUTED_VALUE"""),18923.2)</f>
        <v>18923.2</v>
      </c>
    </row>
    <row r="2504">
      <c r="A2504" s="3">
        <f>IFERROR(__xludf.DUMMYFUNCTION("""COMPUTED_VALUE"""),44829.99861111111)</f>
        <v>44829.99861</v>
      </c>
      <c r="B2504" s="4">
        <f>IFERROR(__xludf.DUMMYFUNCTION("""COMPUTED_VALUE"""),18805.1)</f>
        <v>18805.1</v>
      </c>
    </row>
    <row r="2505">
      <c r="A2505" s="3">
        <f>IFERROR(__xludf.DUMMYFUNCTION("""COMPUTED_VALUE"""),44830.99861111111)</f>
        <v>44830.99861</v>
      </c>
      <c r="B2505" s="4">
        <f>IFERROR(__xludf.DUMMYFUNCTION("""COMPUTED_VALUE"""),19241.5)</f>
        <v>19241.5</v>
      </c>
    </row>
    <row r="2506">
      <c r="A2506" s="3">
        <f>IFERROR(__xludf.DUMMYFUNCTION("""COMPUTED_VALUE"""),44831.99861111111)</f>
        <v>44831.99861</v>
      </c>
      <c r="B2506" s="4">
        <f>IFERROR(__xludf.DUMMYFUNCTION("""COMPUTED_VALUE"""),19093.9)</f>
        <v>19093.9</v>
      </c>
    </row>
    <row r="2507">
      <c r="A2507" s="3">
        <f>IFERROR(__xludf.DUMMYFUNCTION("""COMPUTED_VALUE"""),44832.99861111111)</f>
        <v>44832.99861</v>
      </c>
      <c r="B2507" s="4">
        <f>IFERROR(__xludf.DUMMYFUNCTION("""COMPUTED_VALUE"""),19395.0)</f>
        <v>19395</v>
      </c>
    </row>
    <row r="2508">
      <c r="A2508" s="3">
        <f>IFERROR(__xludf.DUMMYFUNCTION("""COMPUTED_VALUE"""),44833.99861111111)</f>
        <v>44833.99861</v>
      </c>
      <c r="B2508" s="4">
        <f>IFERROR(__xludf.DUMMYFUNCTION("""COMPUTED_VALUE"""),19592.4)</f>
        <v>19592.4</v>
      </c>
    </row>
    <row r="2509">
      <c r="A2509" s="3">
        <f>IFERROR(__xludf.DUMMYFUNCTION("""COMPUTED_VALUE"""),44834.99861111111)</f>
        <v>44834.99861</v>
      </c>
      <c r="B2509" s="4">
        <f>IFERROR(__xludf.DUMMYFUNCTION("""COMPUTED_VALUE"""),19452.2)</f>
        <v>19452.2</v>
      </c>
    </row>
    <row r="2510">
      <c r="A2510" s="3">
        <f>IFERROR(__xludf.DUMMYFUNCTION("""COMPUTED_VALUE"""),44835.99861111111)</f>
        <v>44835.99861</v>
      </c>
      <c r="B2510" s="4">
        <f>IFERROR(__xludf.DUMMYFUNCTION("""COMPUTED_VALUE"""),19315.2)</f>
        <v>19315.2</v>
      </c>
    </row>
    <row r="2511">
      <c r="A2511" s="3">
        <f>IFERROR(__xludf.DUMMYFUNCTION("""COMPUTED_VALUE"""),44836.99861111111)</f>
        <v>44836.99861</v>
      </c>
      <c r="B2511" s="4">
        <f>IFERROR(__xludf.DUMMYFUNCTION("""COMPUTED_VALUE"""),19059.7)</f>
        <v>19059.7</v>
      </c>
    </row>
    <row r="2512">
      <c r="A2512" s="3">
        <f>IFERROR(__xludf.DUMMYFUNCTION("""COMPUTED_VALUE"""),44837.99861111111)</f>
        <v>44837.99861</v>
      </c>
      <c r="B2512" s="4">
        <f>IFERROR(__xludf.DUMMYFUNCTION("""COMPUTED_VALUE"""),19633.5)</f>
        <v>19633.5</v>
      </c>
    </row>
    <row r="2513">
      <c r="A2513" s="3">
        <f>IFERROR(__xludf.DUMMYFUNCTION("""COMPUTED_VALUE"""),44838.99861111111)</f>
        <v>44838.99861</v>
      </c>
      <c r="B2513" s="4">
        <f>IFERROR(__xludf.DUMMYFUNCTION("""COMPUTED_VALUE"""),20345.1)</f>
        <v>20345.1</v>
      </c>
    </row>
    <row r="2514">
      <c r="A2514" s="3">
        <f>IFERROR(__xludf.DUMMYFUNCTION("""COMPUTED_VALUE"""),44839.99861111111)</f>
        <v>44839.99861</v>
      </c>
      <c r="B2514" s="4">
        <f>IFERROR(__xludf.DUMMYFUNCTION("""COMPUTED_VALUE"""),20170.2)</f>
        <v>20170.2</v>
      </c>
    </row>
    <row r="2515">
      <c r="A2515" s="3">
        <f>IFERROR(__xludf.DUMMYFUNCTION("""COMPUTED_VALUE"""),44840.99861111111)</f>
        <v>44840.99861</v>
      </c>
      <c r="B2515" s="4">
        <f>IFERROR(__xludf.DUMMYFUNCTION("""COMPUTED_VALUE"""),19965.6)</f>
        <v>19965.6</v>
      </c>
    </row>
    <row r="2516">
      <c r="A2516" s="3">
        <f>IFERROR(__xludf.DUMMYFUNCTION("""COMPUTED_VALUE"""),44841.99861111111)</f>
        <v>44841.99861</v>
      </c>
      <c r="B2516" s="4">
        <f>IFERROR(__xludf.DUMMYFUNCTION("""COMPUTED_VALUE"""),19531.5)</f>
        <v>19531.5</v>
      </c>
    </row>
    <row r="2517">
      <c r="A2517" s="3">
        <f>IFERROR(__xludf.DUMMYFUNCTION("""COMPUTED_VALUE"""),44842.99861111111)</f>
        <v>44842.99861</v>
      </c>
      <c r="B2517" s="4">
        <f>IFERROR(__xludf.DUMMYFUNCTION("""COMPUTED_VALUE"""),19419.3)</f>
        <v>19419.3</v>
      </c>
    </row>
    <row r="2518">
      <c r="A2518" s="3">
        <f>IFERROR(__xludf.DUMMYFUNCTION("""COMPUTED_VALUE"""),44843.99861111111)</f>
        <v>44843.99861</v>
      </c>
      <c r="B2518" s="4">
        <f>IFERROR(__xludf.DUMMYFUNCTION("""COMPUTED_VALUE"""),19442.1)</f>
        <v>19442.1</v>
      </c>
    </row>
    <row r="2519">
      <c r="A2519" s="3">
        <f>IFERROR(__xludf.DUMMYFUNCTION("""COMPUTED_VALUE"""),44844.99861111111)</f>
        <v>44844.99861</v>
      </c>
      <c r="B2519" s="4">
        <f>IFERROR(__xludf.DUMMYFUNCTION("""COMPUTED_VALUE"""),19139.8)</f>
        <v>19139.8</v>
      </c>
    </row>
    <row r="2520">
      <c r="A2520" s="3">
        <f>IFERROR(__xludf.DUMMYFUNCTION("""COMPUTED_VALUE"""),44845.99861111111)</f>
        <v>44845.99861</v>
      </c>
      <c r="B2520" s="4">
        <f>IFERROR(__xludf.DUMMYFUNCTION("""COMPUTED_VALUE"""),19043.8)</f>
        <v>19043.8</v>
      </c>
    </row>
    <row r="2521">
      <c r="A2521" s="3">
        <f>IFERROR(__xludf.DUMMYFUNCTION("""COMPUTED_VALUE"""),44846.99861111111)</f>
        <v>44846.99861</v>
      </c>
      <c r="B2521" s="4">
        <f>IFERROR(__xludf.DUMMYFUNCTION("""COMPUTED_VALUE"""),19153.9)</f>
        <v>19153.9</v>
      </c>
    </row>
    <row r="2522">
      <c r="A2522" s="3">
        <f>IFERROR(__xludf.DUMMYFUNCTION("""COMPUTED_VALUE"""),44847.99861111111)</f>
        <v>44847.99861</v>
      </c>
      <c r="B2522" s="4">
        <f>IFERROR(__xludf.DUMMYFUNCTION("""COMPUTED_VALUE"""),19378.6)</f>
        <v>19378.6</v>
      </c>
    </row>
    <row r="2523">
      <c r="A2523" s="3">
        <f>IFERROR(__xludf.DUMMYFUNCTION("""COMPUTED_VALUE"""),44848.99861111111)</f>
        <v>44848.99861</v>
      </c>
      <c r="B2523" s="4">
        <f>IFERROR(__xludf.DUMMYFUNCTION("""COMPUTED_VALUE"""),19195.6)</f>
        <v>19195.6</v>
      </c>
    </row>
    <row r="2524">
      <c r="A2524" s="3">
        <f>IFERROR(__xludf.DUMMYFUNCTION("""COMPUTED_VALUE"""),44849.99861111111)</f>
        <v>44849.99861</v>
      </c>
      <c r="B2524" s="4">
        <f>IFERROR(__xludf.DUMMYFUNCTION("""COMPUTED_VALUE"""),19054.8)</f>
        <v>19054.8</v>
      </c>
    </row>
    <row r="2525">
      <c r="A2525" s="3">
        <f>IFERROR(__xludf.DUMMYFUNCTION("""COMPUTED_VALUE"""),44850.99861111111)</f>
        <v>44850.99861</v>
      </c>
      <c r="B2525" s="4">
        <f>IFERROR(__xludf.DUMMYFUNCTION("""COMPUTED_VALUE"""),19271.0)</f>
        <v>19271</v>
      </c>
    </row>
    <row r="2526">
      <c r="A2526" s="3">
        <f>IFERROR(__xludf.DUMMYFUNCTION("""COMPUTED_VALUE"""),44851.99861111111)</f>
        <v>44851.99861</v>
      </c>
      <c r="B2526" s="4">
        <f>IFERROR(__xludf.DUMMYFUNCTION("""COMPUTED_VALUE"""),19553.5)</f>
        <v>19553.5</v>
      </c>
    </row>
    <row r="2527">
      <c r="A2527" s="3">
        <f>IFERROR(__xludf.DUMMYFUNCTION("""COMPUTED_VALUE"""),44852.99861111111)</f>
        <v>44852.99861</v>
      </c>
      <c r="B2527" s="4">
        <f>IFERROR(__xludf.DUMMYFUNCTION("""COMPUTED_VALUE"""),19330.2)</f>
        <v>19330.2</v>
      </c>
    </row>
    <row r="2528">
      <c r="A2528" s="3">
        <f>IFERROR(__xludf.DUMMYFUNCTION("""COMPUTED_VALUE"""),44853.99861111111)</f>
        <v>44853.99861</v>
      </c>
      <c r="B2528" s="4">
        <f>IFERROR(__xludf.DUMMYFUNCTION("""COMPUTED_VALUE"""),19128.3)</f>
        <v>19128.3</v>
      </c>
    </row>
    <row r="2529">
      <c r="A2529" s="3">
        <f>IFERROR(__xludf.DUMMYFUNCTION("""COMPUTED_VALUE"""),44854.99861111111)</f>
        <v>44854.99861</v>
      </c>
      <c r="B2529" s="4">
        <f>IFERROR(__xludf.DUMMYFUNCTION("""COMPUTED_VALUE"""),19040.8)</f>
        <v>19040.8</v>
      </c>
    </row>
    <row r="2530">
      <c r="A2530" s="3">
        <f>IFERROR(__xludf.DUMMYFUNCTION("""COMPUTED_VALUE"""),44855.99861111111)</f>
        <v>44855.99861</v>
      </c>
      <c r="B2530" s="4">
        <f>IFERROR(__xludf.DUMMYFUNCTION("""COMPUTED_VALUE"""),19173.0)</f>
        <v>19173</v>
      </c>
    </row>
    <row r="2531">
      <c r="A2531" s="3">
        <f>IFERROR(__xludf.DUMMYFUNCTION("""COMPUTED_VALUE"""),44856.99861111111)</f>
        <v>44856.99861</v>
      </c>
      <c r="B2531" s="4">
        <f>IFERROR(__xludf.DUMMYFUNCTION("""COMPUTED_VALUE"""),19206.5)</f>
        <v>19206.5</v>
      </c>
    </row>
    <row r="2532">
      <c r="A2532" s="3">
        <f>IFERROR(__xludf.DUMMYFUNCTION("""COMPUTED_VALUE"""),44857.99861111111)</f>
        <v>44857.99861</v>
      </c>
      <c r="B2532" s="4">
        <f>IFERROR(__xludf.DUMMYFUNCTION("""COMPUTED_VALUE"""),19572.4)</f>
        <v>19572.4</v>
      </c>
    </row>
    <row r="2533">
      <c r="A2533" s="3">
        <f>IFERROR(__xludf.DUMMYFUNCTION("""COMPUTED_VALUE"""),44858.99861111111)</f>
        <v>44858.99861</v>
      </c>
      <c r="B2533" s="4">
        <f>IFERROR(__xludf.DUMMYFUNCTION("""COMPUTED_VALUE"""),19330.4)</f>
        <v>19330.4</v>
      </c>
    </row>
    <row r="2534">
      <c r="A2534" s="3">
        <f>IFERROR(__xludf.DUMMYFUNCTION("""COMPUTED_VALUE"""),44859.99861111111)</f>
        <v>44859.99861</v>
      </c>
      <c r="B2534" s="4">
        <f>IFERROR(__xludf.DUMMYFUNCTION("""COMPUTED_VALUE"""),20086.2)</f>
        <v>20086.2</v>
      </c>
    </row>
    <row r="2535">
      <c r="A2535" s="3">
        <f>IFERROR(__xludf.DUMMYFUNCTION("""COMPUTED_VALUE"""),44860.99861111111)</f>
        <v>44860.99861</v>
      </c>
      <c r="B2535" s="4">
        <f>IFERROR(__xludf.DUMMYFUNCTION("""COMPUTED_VALUE"""),20775.4)</f>
        <v>20775.4</v>
      </c>
    </row>
    <row r="2536">
      <c r="A2536" s="3">
        <f>IFERROR(__xludf.DUMMYFUNCTION("""COMPUTED_VALUE"""),44861.99861111111)</f>
        <v>44861.99861</v>
      </c>
      <c r="B2536" s="4">
        <f>IFERROR(__xludf.DUMMYFUNCTION("""COMPUTED_VALUE"""),20294.2)</f>
        <v>20294.2</v>
      </c>
    </row>
    <row r="2537">
      <c r="A2537" s="3">
        <f>IFERROR(__xludf.DUMMYFUNCTION("""COMPUTED_VALUE"""),44862.99861111111)</f>
        <v>44862.99861</v>
      </c>
      <c r="B2537" s="4">
        <f>IFERROR(__xludf.DUMMYFUNCTION("""COMPUTED_VALUE"""),20609.8)</f>
        <v>20609.8</v>
      </c>
    </row>
    <row r="2538">
      <c r="A2538" s="3">
        <f>IFERROR(__xludf.DUMMYFUNCTION("""COMPUTED_VALUE"""),44863.99861111111)</f>
        <v>44863.99861</v>
      </c>
      <c r="B2538" s="4">
        <f>IFERROR(__xludf.DUMMYFUNCTION("""COMPUTED_VALUE"""),20822.1)</f>
        <v>20822.1</v>
      </c>
    </row>
    <row r="2539">
      <c r="A2539" s="3">
        <f>IFERROR(__xludf.DUMMYFUNCTION("""COMPUTED_VALUE"""),44864.99861111111)</f>
        <v>44864.99861</v>
      </c>
      <c r="B2539" s="4">
        <f>IFERROR(__xludf.DUMMYFUNCTION("""COMPUTED_VALUE"""),20631.4)</f>
        <v>20631.4</v>
      </c>
    </row>
    <row r="2540">
      <c r="A2540" s="3">
        <f>IFERROR(__xludf.DUMMYFUNCTION("""COMPUTED_VALUE"""),44865.99861111111)</f>
        <v>44865.99861</v>
      </c>
      <c r="B2540" s="4">
        <f>IFERROR(__xludf.DUMMYFUNCTION("""COMPUTED_VALUE"""),20491.9)</f>
        <v>20491.9</v>
      </c>
    </row>
    <row r="2541">
      <c r="A2541" s="3">
        <f>IFERROR(__xludf.DUMMYFUNCTION("""COMPUTED_VALUE"""),44866.99861111111)</f>
        <v>44866.99861</v>
      </c>
      <c r="B2541" s="4">
        <f>IFERROR(__xludf.DUMMYFUNCTION("""COMPUTED_VALUE"""),20481.5)</f>
        <v>20481.5</v>
      </c>
    </row>
    <row r="2542">
      <c r="A2542" s="3">
        <f>IFERROR(__xludf.DUMMYFUNCTION("""COMPUTED_VALUE"""),44867.99861111111)</f>
        <v>44867.99861</v>
      </c>
      <c r="B2542" s="4">
        <f>IFERROR(__xludf.DUMMYFUNCTION("""COMPUTED_VALUE"""),20150.7)</f>
        <v>20150.7</v>
      </c>
    </row>
    <row r="2543">
      <c r="A2543" s="3">
        <f>IFERROR(__xludf.DUMMYFUNCTION("""COMPUTED_VALUE"""),44868.99861111111)</f>
        <v>44868.99861</v>
      </c>
      <c r="B2543" s="4">
        <f>IFERROR(__xludf.DUMMYFUNCTION("""COMPUTED_VALUE"""),20209.0)</f>
        <v>20209</v>
      </c>
    </row>
    <row r="2544">
      <c r="A2544" s="3">
        <f>IFERROR(__xludf.DUMMYFUNCTION("""COMPUTED_VALUE"""),44869.99861111111)</f>
        <v>44869.99861</v>
      </c>
      <c r="B2544" s="4">
        <f>IFERROR(__xludf.DUMMYFUNCTION("""COMPUTED_VALUE"""),21144.2)</f>
        <v>21144.2</v>
      </c>
    </row>
    <row r="2545">
      <c r="A2545" s="3">
        <f>IFERROR(__xludf.DUMMYFUNCTION("""COMPUTED_VALUE"""),44870.99861111111)</f>
        <v>44870.99861</v>
      </c>
      <c r="B2545" s="4">
        <f>IFERROR(__xludf.DUMMYFUNCTION("""COMPUTED_VALUE"""),21301.2)</f>
        <v>21301.2</v>
      </c>
    </row>
    <row r="2546">
      <c r="A2546" s="3">
        <f>IFERROR(__xludf.DUMMYFUNCTION("""COMPUTED_VALUE"""),44871.99861111111)</f>
        <v>44871.99861</v>
      </c>
      <c r="B2546" s="4">
        <f>IFERROR(__xludf.DUMMYFUNCTION("""COMPUTED_VALUE"""),20905.9)</f>
        <v>20905.9</v>
      </c>
    </row>
    <row r="2547">
      <c r="A2547" s="3">
        <f>IFERROR(__xludf.DUMMYFUNCTION("""COMPUTED_VALUE"""),44872.99861111111)</f>
        <v>44872.99861</v>
      </c>
      <c r="B2547" s="4">
        <f>IFERROR(__xludf.DUMMYFUNCTION("""COMPUTED_VALUE"""),20591.9)</f>
        <v>20591.9</v>
      </c>
    </row>
    <row r="2548">
      <c r="A2548" s="3">
        <f>IFERROR(__xludf.DUMMYFUNCTION("""COMPUTED_VALUE"""),44873.99861111111)</f>
        <v>44873.99861</v>
      </c>
      <c r="B2548" s="4">
        <f>IFERROR(__xludf.DUMMYFUNCTION("""COMPUTED_VALUE"""),18501.2)</f>
        <v>18501.2</v>
      </c>
    </row>
    <row r="2549">
      <c r="A2549" s="3">
        <f>IFERROR(__xludf.DUMMYFUNCTION("""COMPUTED_VALUE"""),44874.99861111111)</f>
        <v>44874.99861</v>
      </c>
      <c r="B2549" s="4">
        <f>IFERROR(__xludf.DUMMYFUNCTION("""COMPUTED_VALUE"""),15757.2)</f>
        <v>15757.2</v>
      </c>
    </row>
    <row r="2550">
      <c r="A2550" s="3">
        <f>IFERROR(__xludf.DUMMYFUNCTION("""COMPUTED_VALUE"""),44875.99861111111)</f>
        <v>44875.99861</v>
      </c>
      <c r="B2550" s="4">
        <f>IFERROR(__xludf.DUMMYFUNCTION("""COMPUTED_VALUE"""),17546.8)</f>
        <v>17546.8</v>
      </c>
    </row>
    <row r="2551">
      <c r="A2551" s="3">
        <f>IFERROR(__xludf.DUMMYFUNCTION("""COMPUTED_VALUE"""),44876.99861111111)</f>
        <v>44876.99861</v>
      </c>
      <c r="B2551" s="4">
        <f>IFERROR(__xludf.DUMMYFUNCTION("""COMPUTED_VALUE"""),17011.5)</f>
        <v>17011.5</v>
      </c>
    </row>
    <row r="2552">
      <c r="A2552" s="3">
        <f>IFERROR(__xludf.DUMMYFUNCTION("""COMPUTED_VALUE"""),44877.99861111111)</f>
        <v>44877.99861</v>
      </c>
      <c r="B2552" s="4">
        <f>IFERROR(__xludf.DUMMYFUNCTION("""COMPUTED_VALUE"""),16778.1)</f>
        <v>16778.1</v>
      </c>
    </row>
    <row r="2553">
      <c r="A2553" s="3">
        <f>IFERROR(__xludf.DUMMYFUNCTION("""COMPUTED_VALUE"""),44878.99861111111)</f>
        <v>44878.99861</v>
      </c>
      <c r="B2553" s="4">
        <f>IFERROR(__xludf.DUMMYFUNCTION("""COMPUTED_VALUE"""),16301.3)</f>
        <v>16301.3</v>
      </c>
    </row>
    <row r="2554">
      <c r="A2554" s="3">
        <f>IFERROR(__xludf.DUMMYFUNCTION("""COMPUTED_VALUE"""),44879.99861111111)</f>
        <v>44879.99861</v>
      </c>
      <c r="B2554" s="4">
        <f>IFERROR(__xludf.DUMMYFUNCTION("""COMPUTED_VALUE"""),16590.7)</f>
        <v>16590.7</v>
      </c>
    </row>
    <row r="2555">
      <c r="A2555" s="3">
        <f>IFERROR(__xludf.DUMMYFUNCTION("""COMPUTED_VALUE"""),44880.99861111111)</f>
        <v>44880.99861</v>
      </c>
      <c r="B2555" s="4">
        <f>IFERROR(__xludf.DUMMYFUNCTION("""COMPUTED_VALUE"""),16880.7)</f>
        <v>16880.7</v>
      </c>
    </row>
    <row r="2556">
      <c r="A2556" s="3">
        <f>IFERROR(__xludf.DUMMYFUNCTION("""COMPUTED_VALUE"""),44881.99861111111)</f>
        <v>44881.99861</v>
      </c>
      <c r="B2556" s="4">
        <f>IFERROR(__xludf.DUMMYFUNCTION("""COMPUTED_VALUE"""),16645.2)</f>
        <v>16645.2</v>
      </c>
    </row>
    <row r="2557">
      <c r="A2557" s="3">
        <f>IFERROR(__xludf.DUMMYFUNCTION("""COMPUTED_VALUE"""),44882.99861111111)</f>
        <v>44882.99861</v>
      </c>
      <c r="B2557" s="4">
        <f>IFERROR(__xludf.DUMMYFUNCTION("""COMPUTED_VALUE"""),16680.4)</f>
        <v>16680.4</v>
      </c>
    </row>
    <row r="2558">
      <c r="A2558" s="3">
        <f>IFERROR(__xludf.DUMMYFUNCTION("""COMPUTED_VALUE"""),44883.99861111111)</f>
        <v>44883.99861</v>
      </c>
      <c r="B2558" s="4">
        <f>IFERROR(__xludf.DUMMYFUNCTION("""COMPUTED_VALUE"""),16680.4)</f>
        <v>16680.4</v>
      </c>
    </row>
    <row r="2559">
      <c r="A2559" s="3">
        <f>IFERROR(__xludf.DUMMYFUNCTION("""COMPUTED_VALUE"""),44884.99861111111)</f>
        <v>44884.99861</v>
      </c>
      <c r="B2559" s="4">
        <f>IFERROR(__xludf.DUMMYFUNCTION("""COMPUTED_VALUE"""),16683.0)</f>
        <v>16683</v>
      </c>
    </row>
    <row r="2560">
      <c r="A2560" s="3">
        <f>IFERROR(__xludf.DUMMYFUNCTION("""COMPUTED_VALUE"""),44885.99861111111)</f>
        <v>44885.99861</v>
      </c>
      <c r="B2560" s="4">
        <f>IFERROR(__xludf.DUMMYFUNCTION("""COMPUTED_VALUE"""),16252.5)</f>
        <v>16252.5</v>
      </c>
    </row>
    <row r="2561">
      <c r="A2561" s="3">
        <f>IFERROR(__xludf.DUMMYFUNCTION("""COMPUTED_VALUE"""),44886.99861111111)</f>
        <v>44886.99861</v>
      </c>
      <c r="B2561" s="4">
        <f>IFERROR(__xludf.DUMMYFUNCTION("""COMPUTED_VALUE"""),15760.1)</f>
        <v>15760.1</v>
      </c>
    </row>
    <row r="2562">
      <c r="A2562" s="3">
        <f>IFERROR(__xludf.DUMMYFUNCTION("""COMPUTED_VALUE"""),44887.99861111111)</f>
        <v>44887.99861</v>
      </c>
      <c r="B2562" s="4">
        <f>IFERROR(__xludf.DUMMYFUNCTION("""COMPUTED_VALUE"""),16147.7)</f>
        <v>16147.7</v>
      </c>
    </row>
    <row r="2563">
      <c r="A2563" s="3">
        <f>IFERROR(__xludf.DUMMYFUNCTION("""COMPUTED_VALUE"""),44888.99861111111)</f>
        <v>44888.99861</v>
      </c>
      <c r="B2563" s="4">
        <f>IFERROR(__xludf.DUMMYFUNCTION("""COMPUTED_VALUE"""),16600.7)</f>
        <v>16600.7</v>
      </c>
    </row>
    <row r="2564">
      <c r="A2564" s="3">
        <f>IFERROR(__xludf.DUMMYFUNCTION("""COMPUTED_VALUE"""),44889.99861111111)</f>
        <v>44889.99861</v>
      </c>
      <c r="B2564" s="4">
        <f>IFERROR(__xludf.DUMMYFUNCTION("""COMPUTED_VALUE"""),16585.5)</f>
        <v>16585.5</v>
      </c>
    </row>
    <row r="2565">
      <c r="A2565" s="3">
        <f>IFERROR(__xludf.DUMMYFUNCTION("""COMPUTED_VALUE"""),44890.99861111111)</f>
        <v>44890.99861</v>
      </c>
      <c r="B2565" s="4">
        <f>IFERROR(__xludf.DUMMYFUNCTION("""COMPUTED_VALUE"""),16498.4)</f>
        <v>16498.4</v>
      </c>
    </row>
    <row r="2566">
      <c r="A2566" s="3">
        <f>IFERROR(__xludf.DUMMYFUNCTION("""COMPUTED_VALUE"""),44891.99861111111)</f>
        <v>44891.99861</v>
      </c>
      <c r="B2566" s="4">
        <f>IFERROR(__xludf.DUMMYFUNCTION("""COMPUTED_VALUE"""),16452.2)</f>
        <v>16452.2</v>
      </c>
    </row>
    <row r="2567">
      <c r="A2567" s="3">
        <f>IFERROR(__xludf.DUMMYFUNCTION("""COMPUTED_VALUE"""),44892.99861111111)</f>
        <v>44892.99861</v>
      </c>
      <c r="B2567" s="4">
        <f>IFERROR(__xludf.DUMMYFUNCTION("""COMPUTED_VALUE"""),16420.9)</f>
        <v>16420.9</v>
      </c>
    </row>
    <row r="2568">
      <c r="A2568" s="3">
        <f>IFERROR(__xludf.DUMMYFUNCTION("""COMPUTED_VALUE"""),44893.99861111111)</f>
        <v>44893.99861</v>
      </c>
      <c r="B2568" s="4">
        <f>IFERROR(__xludf.DUMMYFUNCTION("""COMPUTED_VALUE"""),16206.2)</f>
        <v>16206.2</v>
      </c>
    </row>
    <row r="2569">
      <c r="A2569" s="3">
        <f>IFERROR(__xludf.DUMMYFUNCTION("""COMPUTED_VALUE"""),44894.99861111111)</f>
        <v>44894.99861</v>
      </c>
      <c r="B2569" s="4">
        <f>IFERROR(__xludf.DUMMYFUNCTION("""COMPUTED_VALUE"""),16432.4)</f>
        <v>16432.4</v>
      </c>
    </row>
    <row r="2570">
      <c r="A2570" s="3">
        <f>IFERROR(__xludf.DUMMYFUNCTION("""COMPUTED_VALUE"""),44895.99861111111)</f>
        <v>44895.99861</v>
      </c>
      <c r="B2570" s="4">
        <f>IFERROR(__xludf.DUMMYFUNCTION("""COMPUTED_VALUE"""),17173.4)</f>
        <v>17173.4</v>
      </c>
    </row>
    <row r="2571">
      <c r="A2571" s="3">
        <f>IFERROR(__xludf.DUMMYFUNCTION("""COMPUTED_VALUE"""),44896.99861111111)</f>
        <v>44896.99861</v>
      </c>
      <c r="B2571" s="4">
        <f>IFERROR(__xludf.DUMMYFUNCTION("""COMPUTED_VALUE"""),16958.4)</f>
        <v>16958.4</v>
      </c>
    </row>
    <row r="2572">
      <c r="A2572" s="3">
        <f>IFERROR(__xludf.DUMMYFUNCTION("""COMPUTED_VALUE"""),44897.99861111111)</f>
        <v>44897.99861</v>
      </c>
      <c r="B2572" s="4">
        <f>IFERROR(__xludf.DUMMYFUNCTION("""COMPUTED_VALUE"""),17093.2)</f>
        <v>17093.2</v>
      </c>
    </row>
    <row r="2573">
      <c r="A2573" s="3">
        <f>IFERROR(__xludf.DUMMYFUNCTION("""COMPUTED_VALUE"""),44898.99861111111)</f>
        <v>44898.99861</v>
      </c>
      <c r="B2573" s="4">
        <f>IFERROR(__xludf.DUMMYFUNCTION("""COMPUTED_VALUE"""),16906.2)</f>
        <v>16906.2</v>
      </c>
    </row>
    <row r="2574">
      <c r="A2574" s="3">
        <f>IFERROR(__xludf.DUMMYFUNCTION("""COMPUTED_VALUE"""),44899.99861111111)</f>
        <v>44899.99861</v>
      </c>
      <c r="B2574" s="4">
        <f>IFERROR(__xludf.DUMMYFUNCTION("""COMPUTED_VALUE"""),17131.4)</f>
        <v>17131.4</v>
      </c>
    </row>
    <row r="2575">
      <c r="A2575" s="3">
        <f>IFERROR(__xludf.DUMMYFUNCTION("""COMPUTED_VALUE"""),44900.99861111111)</f>
        <v>44900.99861</v>
      </c>
      <c r="B2575" s="4">
        <f>IFERROR(__xludf.DUMMYFUNCTION("""COMPUTED_VALUE"""),16964.9)</f>
        <v>16964.9</v>
      </c>
    </row>
    <row r="2576">
      <c r="A2576" s="3">
        <f>IFERROR(__xludf.DUMMYFUNCTION("""COMPUTED_VALUE"""),44901.99861111111)</f>
        <v>44901.99861</v>
      </c>
      <c r="B2576" s="4">
        <f>IFERROR(__xludf.DUMMYFUNCTION("""COMPUTED_VALUE"""),17087.8)</f>
        <v>17087.8</v>
      </c>
    </row>
    <row r="2577">
      <c r="A2577" s="3">
        <f>IFERROR(__xludf.DUMMYFUNCTION("""COMPUTED_VALUE"""),44902.99861111111)</f>
        <v>44902.99861</v>
      </c>
      <c r="B2577" s="4">
        <f>IFERROR(__xludf.DUMMYFUNCTION("""COMPUTED_VALUE"""),16841.1)</f>
        <v>16841.1</v>
      </c>
    </row>
    <row r="2578">
      <c r="A2578" s="3">
        <f>IFERROR(__xludf.DUMMYFUNCTION("""COMPUTED_VALUE"""),44903.99861111111)</f>
        <v>44903.99861</v>
      </c>
      <c r="B2578" s="4">
        <f>IFERROR(__xludf.DUMMYFUNCTION("""COMPUTED_VALUE"""),17253.2)</f>
        <v>17253.2</v>
      </c>
    </row>
    <row r="2579">
      <c r="A2579" s="3">
        <f>IFERROR(__xludf.DUMMYFUNCTION("""COMPUTED_VALUE"""),44904.99861111111)</f>
        <v>44904.99861</v>
      </c>
      <c r="B2579" s="4">
        <f>IFERROR(__xludf.DUMMYFUNCTION("""COMPUTED_VALUE"""),17120.0)</f>
        <v>17120</v>
      </c>
    </row>
    <row r="2580">
      <c r="A2580" s="3">
        <f>IFERROR(__xludf.DUMMYFUNCTION("""COMPUTED_VALUE"""),44905.99861111111)</f>
        <v>44905.99861</v>
      </c>
      <c r="B2580" s="4">
        <f>IFERROR(__xludf.DUMMYFUNCTION("""COMPUTED_VALUE"""),17115.6)</f>
        <v>17115.6</v>
      </c>
    </row>
    <row r="2581">
      <c r="A2581" s="3">
        <f>IFERROR(__xludf.DUMMYFUNCTION("""COMPUTED_VALUE"""),44906.99861111111)</f>
        <v>44906.99861</v>
      </c>
      <c r="B2581" s="4">
        <f>IFERROR(__xludf.DUMMYFUNCTION("""COMPUTED_VALUE"""),17085.2)</f>
        <v>17085.2</v>
      </c>
    </row>
    <row r="2582">
      <c r="A2582" s="3">
        <f>IFERROR(__xludf.DUMMYFUNCTION("""COMPUTED_VALUE"""),44907.99861111111)</f>
        <v>44907.99861</v>
      </c>
      <c r="B2582" s="4">
        <f>IFERROR(__xludf.DUMMYFUNCTION("""COMPUTED_VALUE"""),17214.5)</f>
        <v>17214.5</v>
      </c>
    </row>
    <row r="2583">
      <c r="A2583" s="3">
        <f>IFERROR(__xludf.DUMMYFUNCTION("""COMPUTED_VALUE"""),44908.99861111111)</f>
        <v>44908.99861</v>
      </c>
      <c r="B2583" s="4">
        <f>IFERROR(__xludf.DUMMYFUNCTION("""COMPUTED_VALUE"""),17773.1)</f>
        <v>17773.1</v>
      </c>
    </row>
    <row r="2584">
      <c r="A2584" s="3">
        <f>IFERROR(__xludf.DUMMYFUNCTION("""COMPUTED_VALUE"""),44909.99861111111)</f>
        <v>44909.99861</v>
      </c>
      <c r="B2584" s="4">
        <f>IFERROR(__xludf.DUMMYFUNCTION("""COMPUTED_VALUE"""),17805.7)</f>
        <v>17805.7</v>
      </c>
    </row>
    <row r="2585">
      <c r="A2585" s="3">
        <f>IFERROR(__xludf.DUMMYFUNCTION("""COMPUTED_VALUE"""),44910.99861111111)</f>
        <v>44910.99861</v>
      </c>
      <c r="B2585" s="4">
        <f>IFERROR(__xludf.DUMMYFUNCTION("""COMPUTED_VALUE"""),17350.2)</f>
        <v>17350.2</v>
      </c>
    </row>
    <row r="2586">
      <c r="A2586" s="3">
        <f>IFERROR(__xludf.DUMMYFUNCTION("""COMPUTED_VALUE"""),44911.99861111111)</f>
        <v>44911.99861</v>
      </c>
      <c r="B2586" s="4">
        <f>IFERROR(__xludf.DUMMYFUNCTION("""COMPUTED_VALUE"""),16604.6)</f>
        <v>16604.6</v>
      </c>
    </row>
    <row r="2587">
      <c r="A2587" s="3">
        <f>IFERROR(__xludf.DUMMYFUNCTION("""COMPUTED_VALUE"""),44912.99861111111)</f>
        <v>44912.99861</v>
      </c>
      <c r="B2587" s="4">
        <f>IFERROR(__xludf.DUMMYFUNCTION("""COMPUTED_VALUE"""),16781.6)</f>
        <v>16781.6</v>
      </c>
    </row>
    <row r="2588">
      <c r="A2588" s="3">
        <f>IFERROR(__xludf.DUMMYFUNCTION("""COMPUTED_VALUE"""),44913.99861111111)</f>
        <v>44913.99861</v>
      </c>
      <c r="B2588" s="4">
        <f>IFERROR(__xludf.DUMMYFUNCTION("""COMPUTED_VALUE"""),16741.1)</f>
        <v>16741.1</v>
      </c>
    </row>
    <row r="2589">
      <c r="A2589" s="3">
        <f>IFERROR(__xludf.DUMMYFUNCTION("""COMPUTED_VALUE"""),44914.99861111111)</f>
        <v>44914.99861</v>
      </c>
      <c r="B2589" s="4">
        <f>IFERROR(__xludf.DUMMYFUNCTION("""COMPUTED_VALUE"""),16439.7)</f>
        <v>16439.7</v>
      </c>
    </row>
    <row r="2590">
      <c r="A2590" s="3">
        <f>IFERROR(__xludf.DUMMYFUNCTION("""COMPUTED_VALUE"""),44915.99861111111)</f>
        <v>44915.99861</v>
      </c>
      <c r="B2590" s="4">
        <f>IFERROR(__xludf.DUMMYFUNCTION("""COMPUTED_VALUE"""),16907.5)</f>
        <v>16907.5</v>
      </c>
    </row>
    <row r="2591">
      <c r="A2591" s="3">
        <f>IFERROR(__xludf.DUMMYFUNCTION("""COMPUTED_VALUE"""),44916.99861111111)</f>
        <v>44916.99861</v>
      </c>
      <c r="B2591" s="4">
        <f>IFERROR(__xludf.DUMMYFUNCTION("""COMPUTED_VALUE"""),16803.3)</f>
        <v>16803.3</v>
      </c>
    </row>
    <row r="2592">
      <c r="A2592" s="3">
        <f>IFERROR(__xludf.DUMMYFUNCTION("""COMPUTED_VALUE"""),44917.99861111111)</f>
        <v>44917.99861</v>
      </c>
      <c r="B2592" s="4">
        <f>IFERROR(__xludf.DUMMYFUNCTION("""COMPUTED_VALUE"""),16815.6)</f>
        <v>16815.6</v>
      </c>
    </row>
    <row r="2593">
      <c r="A2593" s="3">
        <f>IFERROR(__xludf.DUMMYFUNCTION("""COMPUTED_VALUE"""),44918.99861111111)</f>
        <v>44918.99861</v>
      </c>
      <c r="B2593" s="4">
        <f>IFERROR(__xludf.DUMMYFUNCTION("""COMPUTED_VALUE"""),16777.2)</f>
        <v>16777.2</v>
      </c>
    </row>
    <row r="2594">
      <c r="A2594" s="3">
        <f>IFERROR(__xludf.DUMMYFUNCTION("""COMPUTED_VALUE"""),44919.99861111111)</f>
        <v>44919.99861</v>
      </c>
      <c r="B2594" s="4">
        <f>IFERROR(__xludf.DUMMYFUNCTION("""COMPUTED_VALUE"""),16837.5)</f>
        <v>16837.5</v>
      </c>
    </row>
    <row r="2595">
      <c r="A2595" s="3">
        <f>IFERROR(__xludf.DUMMYFUNCTION("""COMPUTED_VALUE"""),44920.99861111111)</f>
        <v>44920.99861</v>
      </c>
      <c r="B2595" s="4">
        <f>IFERROR(__xludf.DUMMYFUNCTION("""COMPUTED_VALUE"""),16829.0)</f>
        <v>16829</v>
      </c>
    </row>
    <row r="2596">
      <c r="A2596" s="3">
        <f>IFERROR(__xludf.DUMMYFUNCTION("""COMPUTED_VALUE"""),44921.99861111111)</f>
        <v>44921.99861</v>
      </c>
      <c r="B2596" s="4">
        <f>IFERROR(__xludf.DUMMYFUNCTION("""COMPUTED_VALUE"""),16917.9)</f>
        <v>16917.9</v>
      </c>
    </row>
    <row r="2597">
      <c r="A2597" s="3">
        <f>IFERROR(__xludf.DUMMYFUNCTION("""COMPUTED_VALUE"""),44922.99861111111)</f>
        <v>44922.99861</v>
      </c>
      <c r="B2597" s="4">
        <f>IFERROR(__xludf.DUMMYFUNCTION("""COMPUTED_VALUE"""),16698.9)</f>
        <v>16698.9</v>
      </c>
    </row>
    <row r="2598">
      <c r="A2598" s="3">
        <f>IFERROR(__xludf.DUMMYFUNCTION("""COMPUTED_VALUE"""),44923.99861111111)</f>
        <v>44923.99861</v>
      </c>
      <c r="B2598" s="4">
        <f>IFERROR(__xludf.DUMMYFUNCTION("""COMPUTED_VALUE"""),16539.5)</f>
        <v>16539.5</v>
      </c>
    </row>
    <row r="2599">
      <c r="A2599" s="3">
        <f>IFERROR(__xludf.DUMMYFUNCTION("""COMPUTED_VALUE"""),44924.99861111111)</f>
        <v>44924.99861</v>
      </c>
      <c r="B2599" s="4">
        <f>IFERROR(__xludf.DUMMYFUNCTION("""COMPUTED_VALUE"""),16633.6)</f>
        <v>16633.6</v>
      </c>
    </row>
    <row r="2600">
      <c r="A2600" s="3">
        <f>IFERROR(__xludf.DUMMYFUNCTION("""COMPUTED_VALUE"""),44925.99861111111)</f>
        <v>44925.99861</v>
      </c>
      <c r="B2600" s="4">
        <f>IFERROR(__xludf.DUMMYFUNCTION("""COMPUTED_VALUE"""),16600.1)</f>
        <v>16600.1</v>
      </c>
    </row>
    <row r="2601">
      <c r="A2601" s="3">
        <f>IFERROR(__xludf.DUMMYFUNCTION("""COMPUTED_VALUE"""),44926.99861111111)</f>
        <v>44926.99861</v>
      </c>
      <c r="B2601" s="4">
        <f>IFERROR(__xludf.DUMMYFUNCTION("""COMPUTED_VALUE"""),16529.0)</f>
        <v>16529</v>
      </c>
    </row>
    <row r="2602">
      <c r="A2602" s="3">
        <f>IFERROR(__xludf.DUMMYFUNCTION("""COMPUTED_VALUE"""),44927.99861111111)</f>
        <v>44927.99861</v>
      </c>
      <c r="B2602" s="4">
        <f>IFERROR(__xludf.DUMMYFUNCTION("""COMPUTED_VALUE"""),16605.1)</f>
        <v>16605.1</v>
      </c>
    </row>
    <row r="2603">
      <c r="A2603" s="3">
        <f>IFERROR(__xludf.DUMMYFUNCTION("""COMPUTED_VALUE"""),44928.99861111111)</f>
        <v>44928.99861</v>
      </c>
      <c r="B2603" s="4">
        <f>IFERROR(__xludf.DUMMYFUNCTION("""COMPUTED_VALUE"""),16675.8)</f>
        <v>16675.8</v>
      </c>
    </row>
    <row r="2604">
      <c r="A2604" s="3">
        <f>IFERROR(__xludf.DUMMYFUNCTION("""COMPUTED_VALUE"""),44929.99861111111)</f>
        <v>44929.99861</v>
      </c>
      <c r="B2604" s="4">
        <f>IFERROR(__xludf.DUMMYFUNCTION("""COMPUTED_VALUE"""),16669.4)</f>
        <v>16669.4</v>
      </c>
    </row>
    <row r="2605">
      <c r="A2605" s="3">
        <f>IFERROR(__xludf.DUMMYFUNCTION("""COMPUTED_VALUE"""),44930.99861111111)</f>
        <v>44930.99861</v>
      </c>
      <c r="B2605" s="4">
        <f>IFERROR(__xludf.DUMMYFUNCTION("""COMPUTED_VALUE"""),16844.4)</f>
        <v>16844.4</v>
      </c>
    </row>
    <row r="2606">
      <c r="A2606" s="3">
        <f>IFERROR(__xludf.DUMMYFUNCTION("""COMPUTED_VALUE"""),44931.99861111111)</f>
        <v>44931.99861</v>
      </c>
      <c r="B2606" s="4">
        <f>IFERROR(__xludf.DUMMYFUNCTION("""COMPUTED_VALUE"""),16823.6)</f>
        <v>16823.6</v>
      </c>
    </row>
    <row r="2607">
      <c r="A2607" s="3">
        <f>IFERROR(__xludf.DUMMYFUNCTION("""COMPUTED_VALUE"""),44932.99861111111)</f>
        <v>44932.99861</v>
      </c>
      <c r="B2607" s="4">
        <f>IFERROR(__xludf.DUMMYFUNCTION("""COMPUTED_VALUE"""),16949.3)</f>
        <v>16949.3</v>
      </c>
    </row>
    <row r="2608">
      <c r="A2608" s="3">
        <f>IFERROR(__xludf.DUMMYFUNCTION("""COMPUTED_VALUE"""),44933.99861111111)</f>
        <v>44933.99861</v>
      </c>
      <c r="B2608" s="4">
        <f>IFERROR(__xludf.DUMMYFUNCTION("""COMPUTED_VALUE"""),16942.8)</f>
        <v>16942.8</v>
      </c>
    </row>
    <row r="2609">
      <c r="A2609" s="3">
        <f>IFERROR(__xludf.DUMMYFUNCTION("""COMPUTED_VALUE"""),44934.99861111111)</f>
        <v>44934.99861</v>
      </c>
      <c r="B2609" s="4">
        <f>IFERROR(__xludf.DUMMYFUNCTION("""COMPUTED_VALUE"""),17067.5)</f>
        <v>17067.5</v>
      </c>
    </row>
    <row r="2610">
      <c r="A2610" s="3">
        <f>IFERROR(__xludf.DUMMYFUNCTION("""COMPUTED_VALUE"""),44935.99861111111)</f>
        <v>44935.99861</v>
      </c>
      <c r="B2610" s="4">
        <f>IFERROR(__xludf.DUMMYFUNCTION("""COMPUTED_VALUE"""),17177.9)</f>
        <v>17177.9</v>
      </c>
    </row>
    <row r="2611">
      <c r="A2611" s="3">
        <f>IFERROR(__xludf.DUMMYFUNCTION("""COMPUTED_VALUE"""),44936.99861111111)</f>
        <v>44936.99861</v>
      </c>
      <c r="B2611" s="4">
        <f>IFERROR(__xludf.DUMMYFUNCTION("""COMPUTED_VALUE"""),17438.7)</f>
        <v>17438.7</v>
      </c>
    </row>
    <row r="2612">
      <c r="A2612" s="3">
        <f>IFERROR(__xludf.DUMMYFUNCTION("""COMPUTED_VALUE"""),44937.99861111111)</f>
        <v>44937.99861</v>
      </c>
      <c r="B2612" s="4">
        <f>IFERROR(__xludf.DUMMYFUNCTION("""COMPUTED_VALUE"""),17936.7)</f>
        <v>17936.7</v>
      </c>
    </row>
    <row r="2613">
      <c r="A2613" s="3">
        <f>IFERROR(__xludf.DUMMYFUNCTION("""COMPUTED_VALUE"""),44938.99861111111)</f>
        <v>44938.99861</v>
      </c>
      <c r="B2613" s="4">
        <f>IFERROR(__xludf.DUMMYFUNCTION("""COMPUTED_VALUE"""),18847.7)</f>
        <v>18847.7</v>
      </c>
    </row>
    <row r="2614">
      <c r="A2614" s="3">
        <f>IFERROR(__xludf.DUMMYFUNCTION("""COMPUTED_VALUE"""),44939.99861111111)</f>
        <v>44939.99861</v>
      </c>
      <c r="B2614" s="4">
        <f>IFERROR(__xludf.DUMMYFUNCTION("""COMPUTED_VALUE"""),19922.9)</f>
        <v>19922.9</v>
      </c>
    </row>
    <row r="2615">
      <c r="A2615" s="3">
        <f>IFERROR(__xludf.DUMMYFUNCTION("""COMPUTED_VALUE"""),44940.99861111111)</f>
        <v>44940.99861</v>
      </c>
      <c r="B2615" s="4">
        <f>IFERROR(__xludf.DUMMYFUNCTION("""COMPUTED_VALUE"""),20979.7)</f>
        <v>20979.7</v>
      </c>
    </row>
    <row r="2616">
      <c r="A2616" s="3">
        <f>IFERROR(__xludf.DUMMYFUNCTION("""COMPUTED_VALUE"""),44941.99861111111)</f>
        <v>44941.99861</v>
      </c>
      <c r="B2616" s="4">
        <f>IFERROR(__xludf.DUMMYFUNCTION("""COMPUTED_VALUE"""),20863.6)</f>
        <v>20863.6</v>
      </c>
    </row>
    <row r="2617">
      <c r="A2617" s="3">
        <f>IFERROR(__xludf.DUMMYFUNCTION("""COMPUTED_VALUE"""),44942.99861111111)</f>
        <v>44942.99861</v>
      </c>
      <c r="B2617" s="4">
        <f>IFERROR(__xludf.DUMMYFUNCTION("""COMPUTED_VALUE"""),21165.1)</f>
        <v>21165.1</v>
      </c>
    </row>
    <row r="2618">
      <c r="A2618" s="3">
        <f>IFERROR(__xludf.DUMMYFUNCTION("""COMPUTED_VALUE"""),44943.99861111111)</f>
        <v>44943.99861</v>
      </c>
      <c r="B2618" s="4">
        <f>IFERROR(__xludf.DUMMYFUNCTION("""COMPUTED_VALUE"""),21153.2)</f>
        <v>21153.2</v>
      </c>
    </row>
    <row r="2619">
      <c r="A2619" s="3">
        <f>IFERROR(__xludf.DUMMYFUNCTION("""COMPUTED_VALUE"""),44944.99861111111)</f>
        <v>44944.99861</v>
      </c>
      <c r="B2619" s="4">
        <f>IFERROR(__xludf.DUMMYFUNCTION("""COMPUTED_VALUE"""),20674.2)</f>
        <v>20674.2</v>
      </c>
    </row>
    <row r="2620">
      <c r="A2620" s="3">
        <f>IFERROR(__xludf.DUMMYFUNCTION("""COMPUTED_VALUE"""),44945.99861111111)</f>
        <v>44945.99861</v>
      </c>
      <c r="B2620" s="4">
        <f>IFERROR(__xludf.DUMMYFUNCTION("""COMPUTED_VALUE"""),21084.0)</f>
        <v>21084</v>
      </c>
    </row>
    <row r="2621">
      <c r="A2621" s="3">
        <f>IFERROR(__xludf.DUMMYFUNCTION("""COMPUTED_VALUE"""),44946.99861111111)</f>
        <v>44946.99861</v>
      </c>
      <c r="B2621" s="4">
        <f>IFERROR(__xludf.DUMMYFUNCTION("""COMPUTED_VALUE"""),22680.9)</f>
        <v>22680.9</v>
      </c>
    </row>
    <row r="2622">
      <c r="A2622" s="3">
        <f>IFERROR(__xludf.DUMMYFUNCTION("""COMPUTED_VALUE"""),44947.99861111111)</f>
        <v>44947.99861</v>
      </c>
      <c r="B2622" s="4">
        <f>IFERROR(__xludf.DUMMYFUNCTION("""COMPUTED_VALUE"""),22770.9)</f>
        <v>22770.9</v>
      </c>
    </row>
    <row r="2623">
      <c r="A2623" s="3">
        <f>IFERROR(__xludf.DUMMYFUNCTION("""COMPUTED_VALUE"""),44948.99861111111)</f>
        <v>44948.99861</v>
      </c>
      <c r="B2623" s="4">
        <f>IFERROR(__xludf.DUMMYFUNCTION("""COMPUTED_VALUE"""),22714.8)</f>
        <v>22714.8</v>
      </c>
    </row>
    <row r="2624">
      <c r="A2624" s="3">
        <f>IFERROR(__xludf.DUMMYFUNCTION("""COMPUTED_VALUE"""),44949.99861111111)</f>
        <v>44949.99861</v>
      </c>
      <c r="B2624" s="4">
        <f>IFERROR(__xludf.DUMMYFUNCTION("""COMPUTED_VALUE"""),22946.8)</f>
        <v>22946.8</v>
      </c>
    </row>
    <row r="2625">
      <c r="A2625" s="3">
        <f>IFERROR(__xludf.DUMMYFUNCTION("""COMPUTED_VALUE"""),44950.99861111111)</f>
        <v>44950.99861</v>
      </c>
      <c r="B2625" s="4">
        <f>IFERROR(__xludf.DUMMYFUNCTION("""COMPUTED_VALUE"""),22636.1)</f>
        <v>22636.1</v>
      </c>
    </row>
    <row r="2626">
      <c r="A2626" s="3">
        <f>IFERROR(__xludf.DUMMYFUNCTION("""COMPUTED_VALUE"""),44951.99861111111)</f>
        <v>44951.99861</v>
      </c>
      <c r="B2626" s="4">
        <f>IFERROR(__xludf.DUMMYFUNCTION("""COMPUTED_VALUE"""),23059.5)</f>
        <v>23059.5</v>
      </c>
    </row>
    <row r="2627">
      <c r="A2627" s="3">
        <f>IFERROR(__xludf.DUMMYFUNCTION("""COMPUTED_VALUE"""),44952.99861111111)</f>
        <v>44952.99861</v>
      </c>
      <c r="B2627" s="4">
        <f>IFERROR(__xludf.DUMMYFUNCTION("""COMPUTED_VALUE"""),23015.5)</f>
        <v>23015.5</v>
      </c>
    </row>
    <row r="2628">
      <c r="A2628" s="3">
        <f>IFERROR(__xludf.DUMMYFUNCTION("""COMPUTED_VALUE"""),44953.99861111111)</f>
        <v>44953.99861</v>
      </c>
      <c r="B2628" s="4">
        <f>IFERROR(__xludf.DUMMYFUNCTION("""COMPUTED_VALUE"""),23081.6)</f>
        <v>23081.6</v>
      </c>
    </row>
    <row r="2629">
      <c r="A2629" s="3">
        <f>IFERROR(__xludf.DUMMYFUNCTION("""COMPUTED_VALUE"""),44954.99861111111)</f>
        <v>44954.99861</v>
      </c>
      <c r="B2629" s="4">
        <f>IFERROR(__xludf.DUMMYFUNCTION("""COMPUTED_VALUE"""),23013.2)</f>
        <v>23013.2</v>
      </c>
    </row>
    <row r="2630">
      <c r="A2630" s="3">
        <f>IFERROR(__xludf.DUMMYFUNCTION("""COMPUTED_VALUE"""),44955.99861111111)</f>
        <v>44955.99861</v>
      </c>
      <c r="B2630" s="4">
        <f>IFERROR(__xludf.DUMMYFUNCTION("""COMPUTED_VALUE"""),23783.9)</f>
        <v>23783.9</v>
      </c>
    </row>
    <row r="2631">
      <c r="A2631" s="3">
        <f>IFERROR(__xludf.DUMMYFUNCTION("""COMPUTED_VALUE"""),44956.99861111111)</f>
        <v>44956.99861</v>
      </c>
      <c r="B2631" s="4">
        <f>IFERROR(__xludf.DUMMYFUNCTION("""COMPUTED_VALUE"""),22832.9)</f>
        <v>22832.9</v>
      </c>
    </row>
    <row r="2632">
      <c r="A2632" s="3">
        <f>IFERROR(__xludf.DUMMYFUNCTION("""COMPUTED_VALUE"""),44957.99861111111)</f>
        <v>44957.99861</v>
      </c>
      <c r="B2632" s="4">
        <f>IFERROR(__xludf.DUMMYFUNCTION("""COMPUTED_VALUE"""),23150.5)</f>
        <v>23150.5</v>
      </c>
    </row>
    <row r="2633">
      <c r="A2633" s="3">
        <f>IFERROR(__xludf.DUMMYFUNCTION("""COMPUTED_VALUE"""),44958.99861111111)</f>
        <v>44958.99861</v>
      </c>
      <c r="B2633" s="4">
        <f>IFERROR(__xludf.DUMMYFUNCTION("""COMPUTED_VALUE"""),23705.1)</f>
        <v>23705.1</v>
      </c>
    </row>
    <row r="2634">
      <c r="A2634" s="3">
        <f>IFERROR(__xludf.DUMMYFUNCTION("""COMPUTED_VALUE"""),44959.99861111111)</f>
        <v>44959.99861</v>
      </c>
      <c r="B2634" s="4">
        <f>IFERROR(__xludf.DUMMYFUNCTION("""COMPUTED_VALUE"""),23493.8)</f>
        <v>23493.8</v>
      </c>
    </row>
    <row r="2635">
      <c r="A2635" s="3">
        <f>IFERROR(__xludf.DUMMYFUNCTION("""COMPUTED_VALUE"""),44960.99861111111)</f>
        <v>44960.99861</v>
      </c>
      <c r="B2635" s="4">
        <f>IFERROR(__xludf.DUMMYFUNCTION("""COMPUTED_VALUE"""),23430.6)</f>
        <v>23430.6</v>
      </c>
    </row>
    <row r="2636">
      <c r="A2636" s="3">
        <f>IFERROR(__xludf.DUMMYFUNCTION("""COMPUTED_VALUE"""),44961.99861111111)</f>
        <v>44961.99861</v>
      </c>
      <c r="B2636" s="4">
        <f>IFERROR(__xludf.DUMMYFUNCTION("""COMPUTED_VALUE"""),23328.8)</f>
        <v>23328.8</v>
      </c>
    </row>
    <row r="2637">
      <c r="A2637" s="3">
        <f>IFERROR(__xludf.DUMMYFUNCTION("""COMPUTED_VALUE"""),44962.99861111111)</f>
        <v>44962.99861</v>
      </c>
      <c r="B2637" s="4">
        <f>IFERROR(__xludf.DUMMYFUNCTION("""COMPUTED_VALUE"""),22936.3)</f>
        <v>22936.3</v>
      </c>
    </row>
    <row r="2638">
      <c r="A2638" s="3">
        <f>IFERROR(__xludf.DUMMYFUNCTION("""COMPUTED_VALUE"""),44963.99861111111)</f>
        <v>44963.99861</v>
      </c>
      <c r="B2638" s="4">
        <f>IFERROR(__xludf.DUMMYFUNCTION("""COMPUTED_VALUE"""),22764.0)</f>
        <v>22764</v>
      </c>
    </row>
    <row r="2639">
      <c r="A2639" s="3">
        <f>IFERROR(__xludf.DUMMYFUNCTION("""COMPUTED_VALUE"""),44964.99861111111)</f>
        <v>44964.99861</v>
      </c>
      <c r="B2639" s="4">
        <f>IFERROR(__xludf.DUMMYFUNCTION("""COMPUTED_VALUE"""),23245.9)</f>
        <v>23245.9</v>
      </c>
    </row>
    <row r="2640">
      <c r="A2640" s="3">
        <f>IFERROR(__xludf.DUMMYFUNCTION("""COMPUTED_VALUE"""),44965.99861111111)</f>
        <v>44965.99861</v>
      </c>
      <c r="B2640" s="4">
        <f>IFERROR(__xludf.DUMMYFUNCTION("""COMPUTED_VALUE"""),22950.8)</f>
        <v>22950.8</v>
      </c>
    </row>
    <row r="2641">
      <c r="A2641" s="3">
        <f>IFERROR(__xludf.DUMMYFUNCTION("""COMPUTED_VALUE"""),44966.99861111111)</f>
        <v>44966.99861</v>
      </c>
      <c r="B2641" s="4">
        <f>IFERROR(__xludf.DUMMYFUNCTION("""COMPUTED_VALUE"""),21800.6)</f>
        <v>21800.6</v>
      </c>
    </row>
    <row r="2642">
      <c r="A2642" s="3">
        <f>IFERROR(__xludf.DUMMYFUNCTION("""COMPUTED_VALUE"""),44967.99861111111)</f>
        <v>44967.99861</v>
      </c>
      <c r="B2642" s="4">
        <f>IFERROR(__xludf.DUMMYFUNCTION("""COMPUTED_VALUE"""),21628.9)</f>
        <v>21628.9</v>
      </c>
    </row>
    <row r="2643">
      <c r="A2643" s="3">
        <f>IFERROR(__xludf.DUMMYFUNCTION("""COMPUTED_VALUE"""),44968.99861111111)</f>
        <v>44968.99861</v>
      </c>
      <c r="B2643" s="4">
        <f>IFERROR(__xludf.DUMMYFUNCTION("""COMPUTED_VALUE"""),21877.6)</f>
        <v>21877.6</v>
      </c>
    </row>
    <row r="2644">
      <c r="A2644" s="3">
        <f>IFERROR(__xludf.DUMMYFUNCTION("""COMPUTED_VALUE"""),44969.99861111111)</f>
        <v>44969.99861</v>
      </c>
      <c r="B2644" s="4">
        <f>IFERROR(__xludf.DUMMYFUNCTION("""COMPUTED_VALUE"""),21789.8)</f>
        <v>21789.8</v>
      </c>
    </row>
    <row r="2645">
      <c r="A2645" s="3">
        <f>IFERROR(__xludf.DUMMYFUNCTION("""COMPUTED_VALUE"""),44970.99861111111)</f>
        <v>44970.99861</v>
      </c>
      <c r="B2645" s="4">
        <f>IFERROR(__xludf.DUMMYFUNCTION("""COMPUTED_VALUE"""),21834.4)</f>
        <v>21834.4</v>
      </c>
    </row>
    <row r="2646">
      <c r="A2646" s="3">
        <f>IFERROR(__xludf.DUMMYFUNCTION("""COMPUTED_VALUE"""),44971.99861111111)</f>
        <v>44971.99861</v>
      </c>
      <c r="B2646" s="4">
        <f>IFERROR(__xludf.DUMMYFUNCTION("""COMPUTED_VALUE"""),22206.2)</f>
        <v>22206.2</v>
      </c>
    </row>
    <row r="2647">
      <c r="A2647" s="3">
        <f>IFERROR(__xludf.DUMMYFUNCTION("""COMPUTED_VALUE"""),44972.99861111111)</f>
        <v>44972.99861</v>
      </c>
      <c r="B2647" s="4">
        <f>IFERROR(__xludf.DUMMYFUNCTION("""COMPUTED_VALUE"""),24329.9)</f>
        <v>24329.9</v>
      </c>
    </row>
    <row r="2648">
      <c r="A2648" s="3">
        <f>IFERROR(__xludf.DUMMYFUNCTION("""COMPUTED_VALUE"""),44973.99861111111)</f>
        <v>44973.99861</v>
      </c>
      <c r="B2648" s="4">
        <f>IFERROR(__xludf.DUMMYFUNCTION("""COMPUTED_VALUE"""),23516.1)</f>
        <v>23516.1</v>
      </c>
    </row>
    <row r="2649">
      <c r="A2649" s="3">
        <f>IFERROR(__xludf.DUMMYFUNCTION("""COMPUTED_VALUE"""),44974.99861111111)</f>
        <v>44974.99861</v>
      </c>
      <c r="B2649" s="4">
        <f>IFERROR(__xludf.DUMMYFUNCTION("""COMPUTED_VALUE"""),24561.6)</f>
        <v>24561.6</v>
      </c>
    </row>
    <row r="2650">
      <c r="A2650" s="3">
        <f>IFERROR(__xludf.DUMMYFUNCTION("""COMPUTED_VALUE"""),44975.99861111111)</f>
        <v>44975.99861</v>
      </c>
      <c r="B2650" s="4">
        <f>IFERROR(__xludf.DUMMYFUNCTION("""COMPUTED_VALUE"""),24650.2)</f>
        <v>24650.2</v>
      </c>
    </row>
    <row r="2651">
      <c r="A2651" s="3">
        <f>IFERROR(__xludf.DUMMYFUNCTION("""COMPUTED_VALUE"""),44976.99861111111)</f>
        <v>44976.99861</v>
      </c>
      <c r="B2651" s="4">
        <f>IFERROR(__xludf.DUMMYFUNCTION("""COMPUTED_VALUE"""),24336.7)</f>
        <v>24336.7</v>
      </c>
    </row>
    <row r="2652">
      <c r="A2652" s="3">
        <f>IFERROR(__xludf.DUMMYFUNCTION("""COMPUTED_VALUE"""),44977.99861111111)</f>
        <v>44977.99861</v>
      </c>
      <c r="B2652" s="4">
        <f>IFERROR(__xludf.DUMMYFUNCTION("""COMPUTED_VALUE"""),24809.3)</f>
        <v>24809.3</v>
      </c>
    </row>
    <row r="2653">
      <c r="A2653" s="3">
        <f>IFERROR(__xludf.DUMMYFUNCTION("""COMPUTED_VALUE"""),44978.99861111111)</f>
        <v>44978.99861</v>
      </c>
      <c r="B2653" s="4">
        <f>IFERROR(__xludf.DUMMYFUNCTION("""COMPUTED_VALUE"""),24454.4)</f>
        <v>24454.4</v>
      </c>
    </row>
    <row r="2654">
      <c r="A2654" s="3">
        <f>IFERROR(__xludf.DUMMYFUNCTION("""COMPUTED_VALUE"""),44979.99861111111)</f>
        <v>44979.99861</v>
      </c>
      <c r="B2654" s="4">
        <f>IFERROR(__xludf.DUMMYFUNCTION("""COMPUTED_VALUE"""),24189.5)</f>
        <v>24189.5</v>
      </c>
    </row>
    <row r="2655">
      <c r="A2655" s="3">
        <f>IFERROR(__xludf.DUMMYFUNCTION("""COMPUTED_VALUE"""),44980.99861111111)</f>
        <v>44980.99861</v>
      </c>
      <c r="B2655" s="4">
        <f>IFERROR(__xludf.DUMMYFUNCTION("""COMPUTED_VALUE"""),23951.5)</f>
        <v>23951.5</v>
      </c>
    </row>
    <row r="2656">
      <c r="A2656" s="3">
        <f>IFERROR(__xludf.DUMMYFUNCTION("""COMPUTED_VALUE"""),44981.99861111111)</f>
        <v>44981.99861</v>
      </c>
      <c r="B2656" s="4">
        <f>IFERROR(__xludf.DUMMYFUNCTION("""COMPUTED_VALUE"""),23198.5)</f>
        <v>23198.5</v>
      </c>
    </row>
    <row r="2657">
      <c r="A2657" s="3">
        <f>IFERROR(__xludf.DUMMYFUNCTION("""COMPUTED_VALUE"""),44982.99861111111)</f>
        <v>44982.99861</v>
      </c>
      <c r="B2657" s="4">
        <f>IFERROR(__xludf.DUMMYFUNCTION("""COMPUTED_VALUE"""),23173.7)</f>
        <v>23173.7</v>
      </c>
    </row>
    <row r="2658">
      <c r="A2658" s="3">
        <f>IFERROR(__xludf.DUMMYFUNCTION("""COMPUTED_VALUE"""),44983.99861111111)</f>
        <v>44983.99861</v>
      </c>
      <c r="B2658" s="4">
        <f>IFERROR(__xludf.DUMMYFUNCTION("""COMPUTED_VALUE"""),23535.5)</f>
        <v>23535.5</v>
      </c>
    </row>
    <row r="2659">
      <c r="A2659" s="3">
        <f>IFERROR(__xludf.DUMMYFUNCTION("""COMPUTED_VALUE"""),44984.99861111111)</f>
        <v>44984.99861</v>
      </c>
      <c r="B2659" s="4">
        <f>IFERROR(__xludf.DUMMYFUNCTION("""COMPUTED_VALUE"""),23499.4)</f>
        <v>23499.4</v>
      </c>
    </row>
    <row r="2660">
      <c r="A2660" s="3">
        <f>IFERROR(__xludf.DUMMYFUNCTION("""COMPUTED_VALUE"""),44985.99861111111)</f>
        <v>44985.99861</v>
      </c>
      <c r="B2660" s="4">
        <f>IFERROR(__xludf.DUMMYFUNCTION("""COMPUTED_VALUE"""),23135.4)</f>
        <v>23135.4</v>
      </c>
    </row>
    <row r="2661">
      <c r="A2661" s="3">
        <f>IFERROR(__xludf.DUMMYFUNCTION("""COMPUTED_VALUE"""),44986.99861111111)</f>
        <v>44986.99861</v>
      </c>
      <c r="B2661" s="4">
        <f>IFERROR(__xludf.DUMMYFUNCTION("""COMPUTED_VALUE"""),23631.5)</f>
        <v>23631.5</v>
      </c>
    </row>
    <row r="2662">
      <c r="A2662" s="3">
        <f>IFERROR(__xludf.DUMMYFUNCTION("""COMPUTED_VALUE"""),44987.99861111111)</f>
        <v>44987.99861</v>
      </c>
      <c r="B2662" s="4">
        <f>IFERROR(__xludf.DUMMYFUNCTION("""COMPUTED_VALUE"""),23468.2)</f>
        <v>23468.2</v>
      </c>
    </row>
    <row r="2663">
      <c r="A2663" s="3">
        <f>IFERROR(__xludf.DUMMYFUNCTION("""COMPUTED_VALUE"""),44988.99861111111)</f>
        <v>44988.99861</v>
      </c>
      <c r="B2663" s="4">
        <f>IFERROR(__xludf.DUMMYFUNCTION("""COMPUTED_VALUE"""),22358.1)</f>
        <v>22358.1</v>
      </c>
    </row>
    <row r="2664">
      <c r="A2664" s="3">
        <f>IFERROR(__xludf.DUMMYFUNCTION("""COMPUTED_VALUE"""),44989.99861111111)</f>
        <v>44989.99861</v>
      </c>
      <c r="B2664" s="4">
        <f>IFERROR(__xludf.DUMMYFUNCTION("""COMPUTED_VALUE"""),22338.4)</f>
        <v>22338.4</v>
      </c>
    </row>
    <row r="2665">
      <c r="A2665" s="3">
        <f>IFERROR(__xludf.DUMMYFUNCTION("""COMPUTED_VALUE"""),44990.99861111111)</f>
        <v>44990.99861</v>
      </c>
      <c r="B2665" s="4">
        <f>IFERROR(__xludf.DUMMYFUNCTION("""COMPUTED_VALUE"""),22435.9)</f>
        <v>22435.9</v>
      </c>
    </row>
    <row r="2666">
      <c r="A2666" s="3">
        <f>IFERROR(__xludf.DUMMYFUNCTION("""COMPUTED_VALUE"""),44991.99861111111)</f>
        <v>44991.99861</v>
      </c>
      <c r="B2666" s="4">
        <f>IFERROR(__xludf.DUMMYFUNCTION("""COMPUTED_VALUE"""),22406.5)</f>
        <v>22406.5</v>
      </c>
    </row>
    <row r="2667">
      <c r="A2667" s="3">
        <f>IFERROR(__xludf.DUMMYFUNCTION("""COMPUTED_VALUE"""),44992.99861111111)</f>
        <v>44992.99861</v>
      </c>
      <c r="B2667" s="4">
        <f>IFERROR(__xludf.DUMMYFUNCTION("""COMPUTED_VALUE"""),22195.7)</f>
        <v>22195.7</v>
      </c>
    </row>
    <row r="2668">
      <c r="A2668" s="3">
        <f>IFERROR(__xludf.DUMMYFUNCTION("""COMPUTED_VALUE"""),44993.99861111111)</f>
        <v>44993.99861</v>
      </c>
      <c r="B2668" s="4">
        <f>IFERROR(__xludf.DUMMYFUNCTION("""COMPUTED_VALUE"""),21698.3)</f>
        <v>21698.3</v>
      </c>
    </row>
    <row r="2669">
      <c r="A2669" s="3">
        <f>IFERROR(__xludf.DUMMYFUNCTION("""COMPUTED_VALUE"""),44994.99861111111)</f>
        <v>44994.99861</v>
      </c>
      <c r="B2669" s="4">
        <f>IFERROR(__xludf.DUMMYFUNCTION("""COMPUTED_VALUE"""),20358.7)</f>
        <v>20358.7</v>
      </c>
    </row>
    <row r="2670">
      <c r="A2670" s="3">
        <f>IFERROR(__xludf.DUMMYFUNCTION("""COMPUTED_VALUE"""),44995.99861111111)</f>
        <v>44995.99861</v>
      </c>
      <c r="B2670" s="4">
        <f>IFERROR(__xludf.DUMMYFUNCTION("""COMPUTED_VALUE"""),20207.1)</f>
        <v>20207.1</v>
      </c>
    </row>
    <row r="2671">
      <c r="A2671" s="3">
        <f>IFERROR(__xludf.DUMMYFUNCTION("""COMPUTED_VALUE"""),44996.99861111111)</f>
        <v>44996.99861</v>
      </c>
      <c r="B2671" s="4">
        <f>IFERROR(__xludf.DUMMYFUNCTION("""COMPUTED_VALUE"""),20646.7)</f>
        <v>20646.7</v>
      </c>
    </row>
    <row r="2672">
      <c r="A2672" s="3">
        <f>IFERROR(__xludf.DUMMYFUNCTION("""COMPUTED_VALUE"""),44997.99861111111)</f>
        <v>44997.99861</v>
      </c>
      <c r="B2672" s="4">
        <f>IFERROR(__xludf.DUMMYFUNCTION("""COMPUTED_VALUE"""),22153.7)</f>
        <v>22153.7</v>
      </c>
    </row>
    <row r="2673">
      <c r="A2673" s="3">
        <f>IFERROR(__xludf.DUMMYFUNCTION("""COMPUTED_VALUE"""),44998.99861111111)</f>
        <v>44998.99861</v>
      </c>
      <c r="B2673" s="4">
        <f>IFERROR(__xludf.DUMMYFUNCTION("""COMPUTED_VALUE"""),24212.1)</f>
        <v>24212.1</v>
      </c>
    </row>
    <row r="2674">
      <c r="A2674" s="3">
        <f>IFERROR(__xludf.DUMMYFUNCTION("""COMPUTED_VALUE"""),44999.99861111111)</f>
        <v>44999.99861</v>
      </c>
      <c r="B2674" s="4">
        <f>IFERROR(__xludf.DUMMYFUNCTION("""COMPUTED_VALUE"""),24762.6)</f>
        <v>24762.6</v>
      </c>
    </row>
    <row r="2675">
      <c r="A2675" s="3">
        <f>IFERROR(__xludf.DUMMYFUNCTION("""COMPUTED_VALUE"""),45000.99861111111)</f>
        <v>45000.99861</v>
      </c>
      <c r="B2675" s="4">
        <f>IFERROR(__xludf.DUMMYFUNCTION("""COMPUTED_VALUE"""),24367.0)</f>
        <v>24367</v>
      </c>
    </row>
    <row r="2676">
      <c r="A2676" s="3">
        <f>IFERROR(__xludf.DUMMYFUNCTION("""COMPUTED_VALUE"""),45001.99861111111)</f>
        <v>45001.99861</v>
      </c>
      <c r="B2676" s="4">
        <f>IFERROR(__xludf.DUMMYFUNCTION("""COMPUTED_VALUE"""),25055.6)</f>
        <v>25055.6</v>
      </c>
    </row>
    <row r="2677">
      <c r="A2677" s="3">
        <f>IFERROR(__xludf.DUMMYFUNCTION("""COMPUTED_VALUE"""),45002.99861111111)</f>
        <v>45002.99861</v>
      </c>
      <c r="B2677" s="4">
        <f>IFERROR(__xludf.DUMMYFUNCTION("""COMPUTED_VALUE"""),27385.9)</f>
        <v>27385.9</v>
      </c>
    </row>
    <row r="2678">
      <c r="A2678" s="3">
        <f>IFERROR(__xludf.DUMMYFUNCTION("""COMPUTED_VALUE"""),45003.99861111111)</f>
        <v>45003.99861</v>
      </c>
      <c r="B2678" s="4">
        <f>IFERROR(__xludf.DUMMYFUNCTION("""COMPUTED_VALUE"""),27007.2)</f>
        <v>27007.2</v>
      </c>
    </row>
    <row r="2679">
      <c r="A2679" s="3">
        <f>IFERROR(__xludf.DUMMYFUNCTION("""COMPUTED_VALUE"""),45004.99861111111)</f>
        <v>45004.99861</v>
      </c>
      <c r="B2679" s="4">
        <f>IFERROR(__xludf.DUMMYFUNCTION("""COMPUTED_VALUE"""),27985.1)</f>
        <v>27985.1</v>
      </c>
    </row>
    <row r="2680">
      <c r="A2680" s="3">
        <f>IFERROR(__xludf.DUMMYFUNCTION("""COMPUTED_VALUE"""),45005.99861111111)</f>
        <v>45005.99861</v>
      </c>
      <c r="B2680" s="4">
        <f>IFERROR(__xludf.DUMMYFUNCTION("""COMPUTED_VALUE"""),27823.1)</f>
        <v>27823.1</v>
      </c>
    </row>
    <row r="2681">
      <c r="A2681" s="3">
        <f>IFERROR(__xludf.DUMMYFUNCTION("""COMPUTED_VALUE"""),45006.99861111111)</f>
        <v>45006.99861</v>
      </c>
      <c r="B2681" s="4">
        <f>IFERROR(__xludf.DUMMYFUNCTION("""COMPUTED_VALUE"""),28200.5)</f>
        <v>28200.5</v>
      </c>
    </row>
    <row r="2682">
      <c r="A2682" s="3">
        <f>IFERROR(__xludf.DUMMYFUNCTION("""COMPUTED_VALUE"""),45007.99861111111)</f>
        <v>45007.99861</v>
      </c>
      <c r="B2682" s="4">
        <f>IFERROR(__xludf.DUMMYFUNCTION("""COMPUTED_VALUE"""),27339.0)</f>
        <v>27339</v>
      </c>
    </row>
    <row r="2683">
      <c r="A2683" s="3">
        <f>IFERROR(__xludf.DUMMYFUNCTION("""COMPUTED_VALUE"""),45008.99861111111)</f>
        <v>45008.99861</v>
      </c>
      <c r="B2683" s="4">
        <f>IFERROR(__xludf.DUMMYFUNCTION("""COMPUTED_VALUE"""),28352.9)</f>
        <v>28352.9</v>
      </c>
    </row>
    <row r="2684">
      <c r="A2684" s="3">
        <f>IFERROR(__xludf.DUMMYFUNCTION("""COMPUTED_VALUE"""),45009.99861111111)</f>
        <v>45009.99861</v>
      </c>
      <c r="B2684" s="4">
        <f>IFERROR(__xludf.DUMMYFUNCTION("""COMPUTED_VALUE"""),27466.1)</f>
        <v>27466.1</v>
      </c>
    </row>
    <row r="2685">
      <c r="A2685" s="3">
        <f>IFERROR(__xludf.DUMMYFUNCTION("""COMPUTED_VALUE"""),45010.99861111111)</f>
        <v>45010.99861</v>
      </c>
      <c r="B2685" s="4">
        <f>IFERROR(__xludf.DUMMYFUNCTION("""COMPUTED_VALUE"""),27493.4)</f>
        <v>27493.4</v>
      </c>
    </row>
    <row r="2686">
      <c r="A2686" s="3">
        <f>IFERROR(__xludf.DUMMYFUNCTION("""COMPUTED_VALUE"""),45011.99861111111)</f>
        <v>45011.99861</v>
      </c>
      <c r="B2686" s="4">
        <f>IFERROR(__xludf.DUMMYFUNCTION("""COMPUTED_VALUE"""),28007.9)</f>
        <v>28007.9</v>
      </c>
    </row>
    <row r="2687">
      <c r="A2687" s="3">
        <f>IFERROR(__xludf.DUMMYFUNCTION("""COMPUTED_VALUE"""),45012.99861111111)</f>
        <v>45012.99861</v>
      </c>
      <c r="B2687" s="4">
        <f>IFERROR(__xludf.DUMMYFUNCTION("""COMPUTED_VALUE"""),27159.8)</f>
        <v>27159.8</v>
      </c>
    </row>
    <row r="2688">
      <c r="A2688" s="3">
        <f>IFERROR(__xludf.DUMMYFUNCTION("""COMPUTED_VALUE"""),45013.99861111111)</f>
        <v>45013.99861</v>
      </c>
      <c r="B2688" s="4">
        <f>IFERROR(__xludf.DUMMYFUNCTION("""COMPUTED_VALUE"""),27274.1)</f>
        <v>27274.1</v>
      </c>
    </row>
    <row r="2689">
      <c r="A2689" s="3">
        <f>IFERROR(__xludf.DUMMYFUNCTION("""COMPUTED_VALUE"""),45014.99861111111)</f>
        <v>45014.99861</v>
      </c>
      <c r="B2689" s="4">
        <f>IFERROR(__xludf.DUMMYFUNCTION("""COMPUTED_VALUE"""),28348.2)</f>
        <v>28348.2</v>
      </c>
    </row>
    <row r="2690">
      <c r="A2690" s="3">
        <f>IFERROR(__xludf.DUMMYFUNCTION("""COMPUTED_VALUE"""),45015.99861111111)</f>
        <v>45015.99861</v>
      </c>
      <c r="B2690" s="4">
        <f>IFERROR(__xludf.DUMMYFUNCTION("""COMPUTED_VALUE"""),28033.2)</f>
        <v>28033.2</v>
      </c>
    </row>
    <row r="2691">
      <c r="A2691" s="3">
        <f>IFERROR(__xludf.DUMMYFUNCTION("""COMPUTED_VALUE"""),45016.99861111111)</f>
        <v>45016.99861</v>
      </c>
      <c r="B2691" s="4">
        <f>IFERROR(__xludf.DUMMYFUNCTION("""COMPUTED_VALUE"""),28476.4)</f>
        <v>28476.4</v>
      </c>
    </row>
    <row r="2692">
      <c r="A2692" s="3">
        <f>IFERROR(__xludf.DUMMYFUNCTION("""COMPUTED_VALUE"""),45017.99861111111)</f>
        <v>45017.99861</v>
      </c>
      <c r="B2692" s="4">
        <f>IFERROR(__xludf.DUMMYFUNCTION("""COMPUTED_VALUE"""),28475.0)</f>
        <v>28475</v>
      </c>
    </row>
    <row r="2693">
      <c r="A2693" s="3">
        <f>IFERROR(__xludf.DUMMYFUNCTION("""COMPUTED_VALUE"""),45018.99861111111)</f>
        <v>45018.99861</v>
      </c>
      <c r="B2693" s="4">
        <f>IFERROR(__xludf.DUMMYFUNCTION("""COMPUTED_VALUE"""),28202.5)</f>
        <v>28202.5</v>
      </c>
    </row>
    <row r="2694">
      <c r="A2694" s="3">
        <f>IFERROR(__xludf.DUMMYFUNCTION("""COMPUTED_VALUE"""),45019.99861111111)</f>
        <v>45019.99861</v>
      </c>
      <c r="B2694" s="4">
        <f>IFERROR(__xludf.DUMMYFUNCTION("""COMPUTED_VALUE"""),27817.8)</f>
        <v>27817.8</v>
      </c>
    </row>
    <row r="2695">
      <c r="A2695" s="3">
        <f>IFERROR(__xludf.DUMMYFUNCTION("""COMPUTED_VALUE"""),45020.99861111111)</f>
        <v>45020.99861</v>
      </c>
      <c r="B2695" s="4">
        <f>IFERROR(__xludf.DUMMYFUNCTION("""COMPUTED_VALUE"""),28181.3)</f>
        <v>28181.3</v>
      </c>
    </row>
    <row r="2696">
      <c r="A2696" s="3">
        <f>IFERROR(__xludf.DUMMYFUNCTION("""COMPUTED_VALUE"""),45021.99861111111)</f>
        <v>45021.99861</v>
      </c>
      <c r="B2696" s="4">
        <f>IFERROR(__xludf.DUMMYFUNCTION("""COMPUTED_VALUE"""),28182.5)</f>
        <v>28182.5</v>
      </c>
    </row>
    <row r="2697">
      <c r="A2697" s="3">
        <f>IFERROR(__xludf.DUMMYFUNCTION("""COMPUTED_VALUE"""),45022.99861111111)</f>
        <v>45022.99861</v>
      </c>
      <c r="B2697" s="4">
        <f>IFERROR(__xludf.DUMMYFUNCTION("""COMPUTED_VALUE"""),28042.1)</f>
        <v>28042.1</v>
      </c>
    </row>
    <row r="2698">
      <c r="A2698" s="3">
        <f>IFERROR(__xludf.DUMMYFUNCTION("""COMPUTED_VALUE"""),45023.99861111111)</f>
        <v>45023.99861</v>
      </c>
      <c r="B2698" s="4">
        <f>IFERROR(__xludf.DUMMYFUNCTION("""COMPUTED_VALUE"""),27929.8)</f>
        <v>27929.8</v>
      </c>
    </row>
    <row r="2699">
      <c r="A2699" s="3">
        <f>IFERROR(__xludf.DUMMYFUNCTION("""COMPUTED_VALUE"""),45024.99861111111)</f>
        <v>45024.99861</v>
      </c>
      <c r="B2699" s="4">
        <f>IFERROR(__xludf.DUMMYFUNCTION("""COMPUTED_VALUE"""),27950.6)</f>
        <v>27950.6</v>
      </c>
    </row>
    <row r="2700">
      <c r="A2700" s="3">
        <f>IFERROR(__xludf.DUMMYFUNCTION("""COMPUTED_VALUE"""),45025.99861111111)</f>
        <v>45025.99861</v>
      </c>
      <c r="B2700" s="4">
        <f>IFERROR(__xludf.DUMMYFUNCTION("""COMPUTED_VALUE"""),28343.2)</f>
        <v>28343.2</v>
      </c>
    </row>
    <row r="2701">
      <c r="A2701" s="3">
        <f>IFERROR(__xludf.DUMMYFUNCTION("""COMPUTED_VALUE"""),45026.99861111111)</f>
        <v>45026.99861</v>
      </c>
      <c r="B2701" s="4">
        <f>IFERROR(__xludf.DUMMYFUNCTION("""COMPUTED_VALUE"""),29658.7)</f>
        <v>29658.7</v>
      </c>
    </row>
    <row r="2702">
      <c r="A2702" s="3">
        <f>IFERROR(__xludf.DUMMYFUNCTION("""COMPUTED_VALUE"""),45027.99861111111)</f>
        <v>45027.99861</v>
      </c>
      <c r="B2702" s="4">
        <f>IFERROR(__xludf.DUMMYFUNCTION("""COMPUTED_VALUE"""),30252.9)</f>
        <v>30252.9</v>
      </c>
    </row>
    <row r="2703">
      <c r="A2703" s="3">
        <f>IFERROR(__xludf.DUMMYFUNCTION("""COMPUTED_VALUE"""),45028.99861111111)</f>
        <v>45028.99861</v>
      </c>
      <c r="B2703" s="4">
        <f>IFERROR(__xludf.DUMMYFUNCTION("""COMPUTED_VALUE"""),29895.5)</f>
        <v>29895.5</v>
      </c>
    </row>
    <row r="2704">
      <c r="A2704" s="3">
        <f>IFERROR(__xludf.DUMMYFUNCTION("""COMPUTED_VALUE"""),45029.99861111111)</f>
        <v>45029.99861</v>
      </c>
      <c r="B2704" s="4">
        <f>IFERROR(__xludf.DUMMYFUNCTION("""COMPUTED_VALUE"""),30393.9)</f>
        <v>30393.9</v>
      </c>
    </row>
    <row r="2705">
      <c r="A2705" s="3">
        <f>IFERROR(__xludf.DUMMYFUNCTION("""COMPUTED_VALUE"""),45030.99861111111)</f>
        <v>45030.99861</v>
      </c>
      <c r="B2705" s="4">
        <f>IFERROR(__xludf.DUMMYFUNCTION("""COMPUTED_VALUE"""),30506.8)</f>
        <v>30506.8</v>
      </c>
    </row>
    <row r="2706">
      <c r="A2706" s="3">
        <f>IFERROR(__xludf.DUMMYFUNCTION("""COMPUTED_VALUE"""),45031.99861111111)</f>
        <v>45031.99861</v>
      </c>
      <c r="B2706" s="4">
        <f>IFERROR(__xludf.DUMMYFUNCTION("""COMPUTED_VALUE"""),30324.1)</f>
        <v>30324.1</v>
      </c>
    </row>
    <row r="2707">
      <c r="A2707" s="3">
        <f>IFERROR(__xludf.DUMMYFUNCTION("""COMPUTED_VALUE"""),45032.99861111111)</f>
        <v>45032.99861</v>
      </c>
      <c r="B2707" s="4">
        <f>IFERROR(__xludf.DUMMYFUNCTION("""COMPUTED_VALUE"""),30326.6)</f>
        <v>30326.6</v>
      </c>
    </row>
    <row r="2708">
      <c r="A2708" s="3">
        <f>IFERROR(__xludf.DUMMYFUNCTION("""COMPUTED_VALUE"""),45033.99861111111)</f>
        <v>45033.99861</v>
      </c>
      <c r="B2708" s="4">
        <f>IFERROR(__xludf.DUMMYFUNCTION("""COMPUTED_VALUE"""),29433.0)</f>
        <v>29433</v>
      </c>
    </row>
    <row r="2709">
      <c r="A2709" s="3">
        <f>IFERROR(__xludf.DUMMYFUNCTION("""COMPUTED_VALUE"""),45034.99861111111)</f>
        <v>45034.99861</v>
      </c>
      <c r="B2709" s="4">
        <f>IFERROR(__xludf.DUMMYFUNCTION("""COMPUTED_VALUE"""),30379.7)</f>
        <v>30379.7</v>
      </c>
    </row>
    <row r="2710">
      <c r="A2710" s="3">
        <f>IFERROR(__xludf.DUMMYFUNCTION("""COMPUTED_VALUE"""),45035.99861111111)</f>
        <v>45035.99861</v>
      </c>
      <c r="B2710" s="4">
        <f>IFERROR(__xludf.DUMMYFUNCTION("""COMPUTED_VALUE"""),28807.9)</f>
        <v>28807.9</v>
      </c>
    </row>
    <row r="2711">
      <c r="A2711" s="3">
        <f>IFERROR(__xludf.DUMMYFUNCTION("""COMPUTED_VALUE"""),45036.99861111111)</f>
        <v>45036.99861</v>
      </c>
      <c r="B2711" s="4">
        <f>IFERROR(__xludf.DUMMYFUNCTION("""COMPUTED_VALUE"""),28261.9)</f>
        <v>28261.9</v>
      </c>
    </row>
    <row r="2712">
      <c r="A2712" s="3">
        <f>IFERROR(__xludf.DUMMYFUNCTION("""COMPUTED_VALUE"""),45037.99861111111)</f>
        <v>45037.99861</v>
      </c>
      <c r="B2712" s="4">
        <f>IFERROR(__xludf.DUMMYFUNCTION("""COMPUTED_VALUE"""),27253.8)</f>
        <v>27253.8</v>
      </c>
    </row>
    <row r="2713">
      <c r="A2713" s="3">
        <f>IFERROR(__xludf.DUMMYFUNCTION("""COMPUTED_VALUE"""),45038.99861111111)</f>
        <v>45038.99861</v>
      </c>
      <c r="B2713" s="4">
        <f>IFERROR(__xludf.DUMMYFUNCTION("""COMPUTED_VALUE"""),27824.5)</f>
        <v>27824.5</v>
      </c>
    </row>
    <row r="2714">
      <c r="A2714" s="3">
        <f>IFERROR(__xludf.DUMMYFUNCTION("""COMPUTED_VALUE"""),45039.99861111111)</f>
        <v>45039.99861</v>
      </c>
      <c r="B2714" s="4">
        <f>IFERROR(__xludf.DUMMYFUNCTION("""COMPUTED_VALUE"""),27580.9)</f>
        <v>27580.9</v>
      </c>
    </row>
    <row r="2715">
      <c r="A2715" s="3">
        <f>IFERROR(__xludf.DUMMYFUNCTION("""COMPUTED_VALUE"""),45040.99861111111)</f>
        <v>45040.99861</v>
      </c>
      <c r="B2715" s="4">
        <f>IFERROR(__xludf.DUMMYFUNCTION("""COMPUTED_VALUE"""),27519.8)</f>
        <v>27519.8</v>
      </c>
    </row>
    <row r="2716">
      <c r="A2716" s="3">
        <f>IFERROR(__xludf.DUMMYFUNCTION("""COMPUTED_VALUE"""),45041.99861111111)</f>
        <v>45041.99861</v>
      </c>
      <c r="B2716" s="4">
        <f>IFERROR(__xludf.DUMMYFUNCTION("""COMPUTED_VALUE"""),28320.0)</f>
        <v>28320</v>
      </c>
    </row>
    <row r="2717">
      <c r="A2717" s="3">
        <f>IFERROR(__xludf.DUMMYFUNCTION("""COMPUTED_VALUE"""),45042.99861111111)</f>
        <v>45042.99861</v>
      </c>
      <c r="B2717" s="4">
        <f>IFERROR(__xludf.DUMMYFUNCTION("""COMPUTED_VALUE"""),28396.7)</f>
        <v>28396.7</v>
      </c>
    </row>
    <row r="2718">
      <c r="A2718" s="3">
        <f>IFERROR(__xludf.DUMMYFUNCTION("""COMPUTED_VALUE"""),45043.99861111111)</f>
        <v>45043.99861</v>
      </c>
      <c r="B2718" s="4">
        <f>IFERROR(__xludf.DUMMYFUNCTION("""COMPUTED_VALUE"""),29480.3)</f>
        <v>29480.3</v>
      </c>
    </row>
    <row r="2719">
      <c r="A2719" s="3">
        <f>IFERROR(__xludf.DUMMYFUNCTION("""COMPUTED_VALUE"""),45044.99861111111)</f>
        <v>45044.99861</v>
      </c>
      <c r="B2719" s="4">
        <f>IFERROR(__xludf.DUMMYFUNCTION("""COMPUTED_VALUE"""),29338.6)</f>
        <v>29338.6</v>
      </c>
    </row>
    <row r="2720">
      <c r="A2720" s="3">
        <f>IFERROR(__xludf.DUMMYFUNCTION("""COMPUTED_VALUE"""),45045.99861111111)</f>
        <v>45045.99861</v>
      </c>
      <c r="B2720" s="4">
        <f>IFERROR(__xludf.DUMMYFUNCTION("""COMPUTED_VALUE"""),29249.3)</f>
        <v>29249.3</v>
      </c>
    </row>
    <row r="2721">
      <c r="A2721" s="3">
        <f>IFERROR(__xludf.DUMMYFUNCTION("""COMPUTED_VALUE"""),45046.99861111111)</f>
        <v>45046.99861</v>
      </c>
      <c r="B2721" s="4">
        <f>IFERROR(__xludf.DUMMYFUNCTION("""COMPUTED_VALUE"""),29247.1)</f>
        <v>29247.1</v>
      </c>
    </row>
    <row r="2722">
      <c r="A2722" s="3">
        <f>IFERROR(__xludf.DUMMYFUNCTION("""COMPUTED_VALUE"""),45047.99861111111)</f>
        <v>45047.99861</v>
      </c>
      <c r="B2722" s="4">
        <f>IFERROR(__xludf.DUMMYFUNCTION("""COMPUTED_VALUE"""),28074.5)</f>
        <v>28074.5</v>
      </c>
    </row>
    <row r="2723">
      <c r="A2723" s="3">
        <f>IFERROR(__xludf.DUMMYFUNCTION("""COMPUTED_VALUE"""),45048.99861111111)</f>
        <v>45048.99861</v>
      </c>
      <c r="B2723" s="4">
        <f>IFERROR(__xludf.DUMMYFUNCTION("""COMPUTED_VALUE"""),28647.9)</f>
        <v>28647.9</v>
      </c>
    </row>
    <row r="2724">
      <c r="A2724" s="3">
        <f>IFERROR(__xludf.DUMMYFUNCTION("""COMPUTED_VALUE"""),45049.99861111111)</f>
        <v>45049.99861</v>
      </c>
      <c r="B2724" s="4">
        <f>IFERROR(__xludf.DUMMYFUNCTION("""COMPUTED_VALUE"""),29038.7)</f>
        <v>29038.7</v>
      </c>
    </row>
    <row r="2725">
      <c r="A2725" s="3">
        <f>IFERROR(__xludf.DUMMYFUNCTION("""COMPUTED_VALUE"""),45050.99861111111)</f>
        <v>45050.99861</v>
      </c>
      <c r="B2725" s="4">
        <f>IFERROR(__xludf.DUMMYFUNCTION("""COMPUTED_VALUE"""),28857.2)</f>
        <v>28857.2</v>
      </c>
    </row>
    <row r="2726">
      <c r="A2726" s="3">
        <f>IFERROR(__xludf.DUMMYFUNCTION("""COMPUTED_VALUE"""),45051.99861111111)</f>
        <v>45051.99861</v>
      </c>
      <c r="B2726" s="4">
        <f>IFERROR(__xludf.DUMMYFUNCTION("""COMPUTED_VALUE"""),29528.5)</f>
        <v>29528.5</v>
      </c>
    </row>
    <row r="2727">
      <c r="A2727" s="3">
        <f>IFERROR(__xludf.DUMMYFUNCTION("""COMPUTED_VALUE"""),45052.99861111111)</f>
        <v>45052.99861</v>
      </c>
      <c r="B2727" s="4">
        <f>IFERROR(__xludf.DUMMYFUNCTION("""COMPUTED_VALUE"""),28913.4)</f>
        <v>28913.4</v>
      </c>
    </row>
    <row r="2728">
      <c r="A2728" s="3">
        <f>IFERROR(__xludf.DUMMYFUNCTION("""COMPUTED_VALUE"""),45053.99861111111)</f>
        <v>45053.99861</v>
      </c>
      <c r="B2728" s="4">
        <f>IFERROR(__xludf.DUMMYFUNCTION("""COMPUTED_VALUE"""),28466.8)</f>
        <v>28466.8</v>
      </c>
    </row>
    <row r="2729">
      <c r="A2729" s="3">
        <f>IFERROR(__xludf.DUMMYFUNCTION("""COMPUTED_VALUE"""),45054.99861111111)</f>
        <v>45054.99861</v>
      </c>
      <c r="B2729" s="4">
        <f>IFERROR(__xludf.DUMMYFUNCTION("""COMPUTED_VALUE"""),27720.3)</f>
        <v>27720.3</v>
      </c>
    </row>
    <row r="2730">
      <c r="A2730" s="3">
        <f>IFERROR(__xludf.DUMMYFUNCTION("""COMPUTED_VALUE"""),45055.99861111111)</f>
        <v>45055.99861</v>
      </c>
      <c r="B2730" s="4">
        <f>IFERROR(__xludf.DUMMYFUNCTION("""COMPUTED_VALUE"""),27647.2)</f>
        <v>27647.2</v>
      </c>
    </row>
    <row r="2731">
      <c r="A2731" s="3">
        <f>IFERROR(__xludf.DUMMYFUNCTION("""COMPUTED_VALUE"""),45056.99861111111)</f>
        <v>45056.99861</v>
      </c>
      <c r="B2731" s="4">
        <f>IFERROR(__xludf.DUMMYFUNCTION("""COMPUTED_VALUE"""),27652.4)</f>
        <v>27652.4</v>
      </c>
    </row>
    <row r="2732">
      <c r="A2732" s="3">
        <f>IFERROR(__xludf.DUMMYFUNCTION("""COMPUTED_VALUE"""),45057.99861111111)</f>
        <v>45057.99861</v>
      </c>
      <c r="B2732" s="4">
        <f>IFERROR(__xludf.DUMMYFUNCTION("""COMPUTED_VALUE"""),27004.9)</f>
        <v>27004.9</v>
      </c>
    </row>
    <row r="2733">
      <c r="A2733" s="3">
        <f>IFERROR(__xludf.DUMMYFUNCTION("""COMPUTED_VALUE"""),45058.99861111111)</f>
        <v>45058.99861</v>
      </c>
      <c r="B2733" s="4">
        <f>IFERROR(__xludf.DUMMYFUNCTION("""COMPUTED_VALUE"""),26808.8)</f>
        <v>26808.8</v>
      </c>
    </row>
    <row r="2734">
      <c r="A2734" s="3">
        <f>IFERROR(__xludf.DUMMYFUNCTION("""COMPUTED_VALUE"""),45059.99861111111)</f>
        <v>45059.99861</v>
      </c>
      <c r="B2734" s="4">
        <f>IFERROR(__xludf.DUMMYFUNCTION("""COMPUTED_VALUE"""),26789.4)</f>
        <v>26789.4</v>
      </c>
    </row>
    <row r="2735">
      <c r="A2735" s="3">
        <f>IFERROR(__xludf.DUMMYFUNCTION("""COMPUTED_VALUE"""),45060.99861111111)</f>
        <v>45060.99861</v>
      </c>
      <c r="B2735" s="4">
        <f>IFERROR(__xludf.DUMMYFUNCTION("""COMPUTED_VALUE"""),26924.9)</f>
        <v>26924.9</v>
      </c>
    </row>
    <row r="2736">
      <c r="A2736" s="3">
        <f>IFERROR(__xludf.DUMMYFUNCTION("""COMPUTED_VALUE"""),45061.99861111111)</f>
        <v>45061.99861</v>
      </c>
      <c r="B2736" s="4">
        <f>IFERROR(__xludf.DUMMYFUNCTION("""COMPUTED_VALUE"""),27171.1)</f>
        <v>27171.1</v>
      </c>
    </row>
    <row r="2737">
      <c r="A2737" s="3">
        <f>IFERROR(__xludf.DUMMYFUNCTION("""COMPUTED_VALUE"""),45062.99861111111)</f>
        <v>45062.99861</v>
      </c>
      <c r="B2737" s="4">
        <f>IFERROR(__xludf.DUMMYFUNCTION("""COMPUTED_VALUE"""),27037.6)</f>
        <v>27037.6</v>
      </c>
    </row>
    <row r="2738">
      <c r="A2738" s="3">
        <f>IFERROR(__xludf.DUMMYFUNCTION("""COMPUTED_VALUE"""),45063.99861111111)</f>
        <v>45063.99861</v>
      </c>
      <c r="B2738" s="4">
        <f>IFERROR(__xludf.DUMMYFUNCTION("""COMPUTED_VALUE"""),27398.1)</f>
        <v>27398.1</v>
      </c>
    </row>
    <row r="2739">
      <c r="A2739" s="3">
        <f>IFERROR(__xludf.DUMMYFUNCTION("""COMPUTED_VALUE"""),45064.99861111111)</f>
        <v>45064.99861</v>
      </c>
      <c r="B2739" s="4">
        <f>IFERROR(__xludf.DUMMYFUNCTION("""COMPUTED_VALUE"""),26820.4)</f>
        <v>26820.4</v>
      </c>
    </row>
    <row r="2740">
      <c r="A2740" s="3">
        <f>IFERROR(__xludf.DUMMYFUNCTION("""COMPUTED_VALUE"""),45065.99861111111)</f>
        <v>45065.99861</v>
      </c>
      <c r="B2740" s="4">
        <f>IFERROR(__xludf.DUMMYFUNCTION("""COMPUTED_VALUE"""),26875.4)</f>
        <v>26875.4</v>
      </c>
    </row>
    <row r="2741">
      <c r="A2741" s="3">
        <f>IFERROR(__xludf.DUMMYFUNCTION("""COMPUTED_VALUE"""),45066.99861111111)</f>
        <v>45066.99861</v>
      </c>
      <c r="B2741" s="4">
        <f>IFERROR(__xludf.DUMMYFUNCTION("""COMPUTED_VALUE"""),27113.6)</f>
        <v>27113.6</v>
      </c>
    </row>
    <row r="2742">
      <c r="A2742" s="3">
        <f>IFERROR(__xludf.DUMMYFUNCTION("""COMPUTED_VALUE"""),45067.99861111111)</f>
        <v>45067.99861</v>
      </c>
      <c r="B2742" s="4">
        <f>IFERROR(__xludf.DUMMYFUNCTION("""COMPUTED_VALUE"""),26752.6)</f>
        <v>26752.6</v>
      </c>
    </row>
    <row r="2743">
      <c r="A2743" s="3">
        <f>IFERROR(__xludf.DUMMYFUNCTION("""COMPUTED_VALUE"""),45068.99861111111)</f>
        <v>45068.99861</v>
      </c>
      <c r="B2743" s="4">
        <f>IFERROR(__xludf.DUMMYFUNCTION("""COMPUTED_VALUE"""),26854.7)</f>
        <v>26854.7</v>
      </c>
    </row>
    <row r="2744">
      <c r="A2744" s="3">
        <f>IFERROR(__xludf.DUMMYFUNCTION("""COMPUTED_VALUE"""),45069.99861111111)</f>
        <v>45069.99861</v>
      </c>
      <c r="B2744" s="4">
        <f>IFERROR(__xludf.DUMMYFUNCTION("""COMPUTED_VALUE"""),27223.8)</f>
        <v>27223.8</v>
      </c>
    </row>
    <row r="2745">
      <c r="A2745" s="3">
        <f>IFERROR(__xludf.DUMMYFUNCTION("""COMPUTED_VALUE"""),45070.99861111111)</f>
        <v>45070.99861</v>
      </c>
      <c r="B2745" s="4">
        <f>IFERROR(__xludf.DUMMYFUNCTION("""COMPUTED_VALUE"""),26334.9)</f>
        <v>26334.9</v>
      </c>
    </row>
    <row r="2746">
      <c r="A2746" s="3">
        <f>IFERROR(__xludf.DUMMYFUNCTION("""COMPUTED_VALUE"""),45071.99861111111)</f>
        <v>45071.99861</v>
      </c>
      <c r="B2746" s="4">
        <f>IFERROR(__xludf.DUMMYFUNCTION("""COMPUTED_VALUE"""),26477.4)</f>
        <v>26477.4</v>
      </c>
    </row>
    <row r="2747">
      <c r="A2747" s="3">
        <f>IFERROR(__xludf.DUMMYFUNCTION("""COMPUTED_VALUE"""),45072.99861111111)</f>
        <v>45072.99861</v>
      </c>
      <c r="B2747" s="4">
        <f>IFERROR(__xludf.DUMMYFUNCTION("""COMPUTED_VALUE"""),26723.3)</f>
        <v>26723.3</v>
      </c>
    </row>
    <row r="2748">
      <c r="A2748" s="3">
        <f>IFERROR(__xludf.DUMMYFUNCTION("""COMPUTED_VALUE"""),45073.99861111111)</f>
        <v>45073.99861</v>
      </c>
      <c r="B2748" s="4">
        <f>IFERROR(__xludf.DUMMYFUNCTION("""COMPUTED_VALUE"""),26867.9)</f>
        <v>26867.9</v>
      </c>
    </row>
    <row r="2749">
      <c r="A2749" s="3">
        <f>IFERROR(__xludf.DUMMYFUNCTION("""COMPUTED_VALUE"""),45074.99861111111)</f>
        <v>45074.99861</v>
      </c>
      <c r="B2749" s="4">
        <f>IFERROR(__xludf.DUMMYFUNCTION("""COMPUTED_VALUE"""),28102.5)</f>
        <v>28102.5</v>
      </c>
    </row>
    <row r="2750">
      <c r="A2750" s="3">
        <f>IFERROR(__xludf.DUMMYFUNCTION("""COMPUTED_VALUE"""),45075.99861111111)</f>
        <v>45075.99861</v>
      </c>
      <c r="B2750" s="4">
        <f>IFERROR(__xludf.DUMMYFUNCTION("""COMPUTED_VALUE"""),27744.8)</f>
        <v>27744.8</v>
      </c>
    </row>
    <row r="2751">
      <c r="A2751" s="3">
        <f>IFERROR(__xludf.DUMMYFUNCTION("""COMPUTED_VALUE"""),45076.99861111111)</f>
        <v>45076.99861</v>
      </c>
      <c r="B2751" s="4">
        <f>IFERROR(__xludf.DUMMYFUNCTION("""COMPUTED_VALUE"""),27700.1)</f>
        <v>27700.1</v>
      </c>
    </row>
    <row r="2752">
      <c r="A2752" s="3">
        <f>IFERROR(__xludf.DUMMYFUNCTION("""COMPUTED_VALUE"""),45077.99861111111)</f>
        <v>45077.99861</v>
      </c>
      <c r="B2752" s="4">
        <f>IFERROR(__xludf.DUMMYFUNCTION("""COMPUTED_VALUE"""),27223.0)</f>
        <v>27223</v>
      </c>
    </row>
    <row r="2753">
      <c r="A2753" s="3">
        <f>IFERROR(__xludf.DUMMYFUNCTION("""COMPUTED_VALUE"""),45078.99861111111)</f>
        <v>45078.99861</v>
      </c>
      <c r="B2753" s="4">
        <f>IFERROR(__xludf.DUMMYFUNCTION("""COMPUTED_VALUE"""),26814.3)</f>
        <v>26814.3</v>
      </c>
    </row>
    <row r="2754">
      <c r="A2754" s="3">
        <f>IFERROR(__xludf.DUMMYFUNCTION("""COMPUTED_VALUE"""),45079.99861111111)</f>
        <v>45079.99861</v>
      </c>
      <c r="B2754" s="4">
        <f>IFERROR(__xludf.DUMMYFUNCTION("""COMPUTED_VALUE"""),27250.6)</f>
        <v>27250.6</v>
      </c>
    </row>
    <row r="2755">
      <c r="A2755" s="3">
        <f>IFERROR(__xludf.DUMMYFUNCTION("""COMPUTED_VALUE"""),45080.99861111111)</f>
        <v>45080.99861</v>
      </c>
      <c r="B2755" s="4">
        <f>IFERROR(__xludf.DUMMYFUNCTION("""COMPUTED_VALUE"""),27077.6)</f>
        <v>27077.6</v>
      </c>
    </row>
    <row r="2756">
      <c r="A2756" s="3">
        <f>IFERROR(__xludf.DUMMYFUNCTION("""COMPUTED_VALUE"""),45081.99861111111)</f>
        <v>45081.99861</v>
      </c>
      <c r="B2756" s="4">
        <f>IFERROR(__xludf.DUMMYFUNCTION("""COMPUTED_VALUE"""),27121.5)</f>
        <v>27121.5</v>
      </c>
    </row>
    <row r="2757">
      <c r="A2757" s="3">
        <f>IFERROR(__xludf.DUMMYFUNCTION("""COMPUTED_VALUE"""),45082.99861111111)</f>
        <v>45082.99861</v>
      </c>
      <c r="B2757" s="4">
        <f>IFERROR(__xludf.DUMMYFUNCTION("""COMPUTED_VALUE"""),25750.0)</f>
        <v>25750</v>
      </c>
    </row>
    <row r="2758">
      <c r="A2758" s="3">
        <f>IFERROR(__xludf.DUMMYFUNCTION("""COMPUTED_VALUE"""),45083.99861111111)</f>
        <v>45083.99861</v>
      </c>
      <c r="B2758" s="4">
        <f>IFERROR(__xludf.DUMMYFUNCTION("""COMPUTED_VALUE"""),27209.8)</f>
        <v>27209.8</v>
      </c>
    </row>
    <row r="2759">
      <c r="A2759" s="3">
        <f>IFERROR(__xludf.DUMMYFUNCTION("""COMPUTED_VALUE"""),45084.99861111111)</f>
        <v>45084.99861</v>
      </c>
      <c r="B2759" s="4">
        <f>IFERROR(__xludf.DUMMYFUNCTION("""COMPUTED_VALUE"""),26346.4)</f>
        <v>26346.4</v>
      </c>
    </row>
    <row r="2760">
      <c r="A2760" s="3">
        <f>IFERROR(__xludf.DUMMYFUNCTION("""COMPUTED_VALUE"""),45085.99861111111)</f>
        <v>45085.99861</v>
      </c>
      <c r="B2760" s="4">
        <f>IFERROR(__xludf.DUMMYFUNCTION("""COMPUTED_VALUE"""),26508.3)</f>
        <v>26508.3</v>
      </c>
    </row>
    <row r="2761">
      <c r="A2761" s="3">
        <f>IFERROR(__xludf.DUMMYFUNCTION("""COMPUTED_VALUE"""),45086.99861111111)</f>
        <v>45086.99861</v>
      </c>
      <c r="B2761" s="4">
        <f>IFERROR(__xludf.DUMMYFUNCTION("""COMPUTED_VALUE"""),26482.8)</f>
        <v>26482.8</v>
      </c>
    </row>
    <row r="2762">
      <c r="A2762" s="3">
        <f>IFERROR(__xludf.DUMMYFUNCTION("""COMPUTED_VALUE"""),45087.99861111111)</f>
        <v>45087.99861</v>
      </c>
      <c r="B2762" s="4">
        <f>IFERROR(__xludf.DUMMYFUNCTION("""COMPUTED_VALUE"""),25856.1)</f>
        <v>25856.1</v>
      </c>
    </row>
    <row r="2763">
      <c r="A2763" s="3">
        <f>IFERROR(__xludf.DUMMYFUNCTION("""COMPUTED_VALUE"""),45088.99861111111)</f>
        <v>45088.99861</v>
      </c>
      <c r="B2763" s="4">
        <f>IFERROR(__xludf.DUMMYFUNCTION("""COMPUTED_VALUE"""),25926.2)</f>
        <v>25926.2</v>
      </c>
    </row>
    <row r="2764">
      <c r="A2764" s="3">
        <f>IFERROR(__xludf.DUMMYFUNCTION("""COMPUTED_VALUE"""),45089.99861111111)</f>
        <v>45089.99861</v>
      </c>
      <c r="B2764" s="4">
        <f>IFERROR(__xludf.DUMMYFUNCTION("""COMPUTED_VALUE"""),25904.9)</f>
        <v>25904.9</v>
      </c>
    </row>
    <row r="2765">
      <c r="A2765" s="3">
        <f>IFERROR(__xludf.DUMMYFUNCTION("""COMPUTED_VALUE"""),45090.99861111111)</f>
        <v>45090.99861</v>
      </c>
      <c r="B2765" s="4">
        <f>IFERROR(__xludf.DUMMYFUNCTION("""COMPUTED_VALUE"""),25930.2)</f>
        <v>25930.2</v>
      </c>
    </row>
    <row r="2766">
      <c r="A2766" s="3">
        <f>IFERROR(__xludf.DUMMYFUNCTION("""COMPUTED_VALUE"""),45091.99861111111)</f>
        <v>45091.99861</v>
      </c>
      <c r="B2766" s="4">
        <f>IFERROR(__xludf.DUMMYFUNCTION("""COMPUTED_VALUE"""),25119.3)</f>
        <v>25119.3</v>
      </c>
    </row>
    <row r="2767">
      <c r="A2767" s="3">
        <f>IFERROR(__xludf.DUMMYFUNCTION("""COMPUTED_VALUE"""),45092.99861111111)</f>
        <v>45092.99861</v>
      </c>
      <c r="B2767" s="4">
        <f>IFERROR(__xludf.DUMMYFUNCTION("""COMPUTED_VALUE"""),25558.9)</f>
        <v>25558.9</v>
      </c>
    </row>
    <row r="2768">
      <c r="A2768" s="3">
        <f>IFERROR(__xludf.DUMMYFUNCTION("""COMPUTED_VALUE"""),45093.99861111111)</f>
        <v>45093.99861</v>
      </c>
      <c r="B2768" s="4">
        <f>IFERROR(__xludf.DUMMYFUNCTION("""COMPUTED_VALUE"""),26329.6)</f>
        <v>26329.6</v>
      </c>
    </row>
    <row r="2769">
      <c r="A2769" s="3">
        <f>IFERROR(__xludf.DUMMYFUNCTION("""COMPUTED_VALUE"""),45094.99861111111)</f>
        <v>45094.99861</v>
      </c>
      <c r="B2769" s="4">
        <f>IFERROR(__xludf.DUMMYFUNCTION("""COMPUTED_VALUE"""),26506.5)</f>
        <v>26506.5</v>
      </c>
    </row>
    <row r="2770">
      <c r="A2770" s="3">
        <f>IFERROR(__xludf.DUMMYFUNCTION("""COMPUTED_VALUE"""),45095.99861111111)</f>
        <v>45095.99861</v>
      </c>
      <c r="B2770" s="4">
        <f>IFERROR(__xludf.DUMMYFUNCTION("""COMPUTED_VALUE"""),26327.8)</f>
        <v>26327.8</v>
      </c>
    </row>
    <row r="2771">
      <c r="A2771" s="3">
        <f>IFERROR(__xludf.DUMMYFUNCTION("""COMPUTED_VALUE"""),45096.99861111111)</f>
        <v>45096.99861</v>
      </c>
      <c r="B2771" s="4">
        <f>IFERROR(__xludf.DUMMYFUNCTION("""COMPUTED_VALUE"""),26837.7)</f>
        <v>26837.7</v>
      </c>
    </row>
    <row r="2772">
      <c r="A2772" s="3">
        <f>IFERROR(__xludf.DUMMYFUNCTION("""COMPUTED_VALUE"""),45097.99861111111)</f>
        <v>45097.99861</v>
      </c>
      <c r="B2772" s="4">
        <f>IFERROR(__xludf.DUMMYFUNCTION("""COMPUTED_VALUE"""),28390.0)</f>
        <v>28390</v>
      </c>
    </row>
    <row r="2773">
      <c r="A2773" s="3">
        <f>IFERROR(__xludf.DUMMYFUNCTION("""COMPUTED_VALUE"""),45098.99861111111)</f>
        <v>45098.99861</v>
      </c>
      <c r="B2773" s="4">
        <f>IFERROR(__xludf.DUMMYFUNCTION("""COMPUTED_VALUE"""),30059.4)</f>
        <v>30059.4</v>
      </c>
    </row>
    <row r="2774">
      <c r="A2774" s="3">
        <f>IFERROR(__xludf.DUMMYFUNCTION("""COMPUTED_VALUE"""),45099.99861111111)</f>
        <v>45099.99861</v>
      </c>
      <c r="B2774" s="4">
        <f>IFERROR(__xludf.DUMMYFUNCTION("""COMPUTED_VALUE"""),29913.2)</f>
        <v>29913.2</v>
      </c>
    </row>
    <row r="2775">
      <c r="A2775" s="3">
        <f>IFERROR(__xludf.DUMMYFUNCTION("""COMPUTED_VALUE"""),45100.99861111111)</f>
        <v>45100.99861</v>
      </c>
      <c r="B2775" s="4">
        <f>IFERROR(__xludf.DUMMYFUNCTION("""COMPUTED_VALUE"""),30644.9)</f>
        <v>30644.9</v>
      </c>
    </row>
    <row r="2776">
      <c r="A2776" s="3">
        <f>IFERROR(__xludf.DUMMYFUNCTION("""COMPUTED_VALUE"""),45101.99861111111)</f>
        <v>45101.99861</v>
      </c>
      <c r="B2776" s="4">
        <f>IFERROR(__xludf.DUMMYFUNCTION("""COMPUTED_VALUE"""),30547.1)</f>
        <v>30547.1</v>
      </c>
    </row>
    <row r="2777">
      <c r="A2777" s="3">
        <f>IFERROR(__xludf.DUMMYFUNCTION("""COMPUTED_VALUE"""),45102.99861111111)</f>
        <v>45102.99861</v>
      </c>
      <c r="B2777" s="4">
        <f>IFERROR(__xludf.DUMMYFUNCTION("""COMPUTED_VALUE"""),30466.8)</f>
        <v>30466.8</v>
      </c>
    </row>
    <row r="2778">
      <c r="A2778" s="3">
        <f>IFERROR(__xludf.DUMMYFUNCTION("""COMPUTED_VALUE"""),45103.99861111111)</f>
        <v>45103.99861</v>
      </c>
      <c r="B2778" s="4">
        <f>IFERROR(__xludf.DUMMYFUNCTION("""COMPUTED_VALUE"""),30272.1)</f>
        <v>30272.1</v>
      </c>
    </row>
    <row r="2779">
      <c r="A2779" s="3">
        <f>IFERROR(__xludf.DUMMYFUNCTION("""COMPUTED_VALUE"""),45104.99861111111)</f>
        <v>45104.99861</v>
      </c>
      <c r="B2779" s="4">
        <f>IFERROR(__xludf.DUMMYFUNCTION("""COMPUTED_VALUE"""),30694.1)</f>
        <v>30694.1</v>
      </c>
    </row>
    <row r="2780">
      <c r="A2780" s="3">
        <f>IFERROR(__xludf.DUMMYFUNCTION("""COMPUTED_VALUE"""),45105.99861111111)</f>
        <v>45105.99861</v>
      </c>
      <c r="B2780" s="4">
        <f>IFERROR(__xludf.DUMMYFUNCTION("""COMPUTED_VALUE"""),30089.7)</f>
        <v>30089.7</v>
      </c>
    </row>
    <row r="2781">
      <c r="A2781" s="3">
        <f>IFERROR(__xludf.DUMMYFUNCTION("""COMPUTED_VALUE"""),45106.99861111111)</f>
        <v>45106.99861</v>
      </c>
      <c r="B2781" s="4">
        <f>IFERROR(__xludf.DUMMYFUNCTION("""COMPUTED_VALUE"""),30456.1)</f>
        <v>30456.1</v>
      </c>
    </row>
    <row r="2782">
      <c r="A2782" s="3">
        <f>IFERROR(__xludf.DUMMYFUNCTION("""COMPUTED_VALUE"""),45107.99861111111)</f>
        <v>45107.99861</v>
      </c>
      <c r="B2782" s="4">
        <f>IFERROR(__xludf.DUMMYFUNCTION("""COMPUTED_VALUE"""),30472.3)</f>
        <v>30472.3</v>
      </c>
    </row>
    <row r="2783">
      <c r="A2783" s="3">
        <f>IFERROR(__xludf.DUMMYFUNCTION("""COMPUTED_VALUE"""),45108.99861111111)</f>
        <v>45108.99861</v>
      </c>
      <c r="B2783" s="4">
        <f>IFERROR(__xludf.DUMMYFUNCTION("""COMPUTED_VALUE"""),30587.2)</f>
        <v>30587.2</v>
      </c>
    </row>
    <row r="2784">
      <c r="A2784" s="3">
        <f>IFERROR(__xludf.DUMMYFUNCTION("""COMPUTED_VALUE"""),45109.99861111111)</f>
        <v>45109.99861</v>
      </c>
      <c r="B2784" s="4">
        <f>IFERROR(__xludf.DUMMYFUNCTION("""COMPUTED_VALUE"""),30613.5)</f>
        <v>30613.5</v>
      </c>
    </row>
    <row r="2785">
      <c r="A2785" s="3">
        <f>IFERROR(__xludf.DUMMYFUNCTION("""COMPUTED_VALUE"""),45110.99861111111)</f>
        <v>45110.99861</v>
      </c>
      <c r="B2785" s="4">
        <f>IFERROR(__xludf.DUMMYFUNCTION("""COMPUTED_VALUE"""),31158.8)</f>
        <v>31158.8</v>
      </c>
    </row>
    <row r="2786">
      <c r="A2786" s="3">
        <f>IFERROR(__xludf.DUMMYFUNCTION("""COMPUTED_VALUE"""),45111.99861111111)</f>
        <v>45111.99861</v>
      </c>
      <c r="B2786" s="4">
        <f>IFERROR(__xludf.DUMMYFUNCTION("""COMPUTED_VALUE"""),30771.2)</f>
        <v>30771.2</v>
      </c>
    </row>
    <row r="2787">
      <c r="A2787" s="3">
        <f>IFERROR(__xludf.DUMMYFUNCTION("""COMPUTED_VALUE"""),45112.99861111111)</f>
        <v>45112.99861</v>
      </c>
      <c r="B2787" s="4">
        <f>IFERROR(__xludf.DUMMYFUNCTION("""COMPUTED_VALUE"""),30507.3)</f>
        <v>30507.3</v>
      </c>
    </row>
    <row r="2788">
      <c r="A2788" s="3">
        <f>IFERROR(__xludf.DUMMYFUNCTION("""COMPUTED_VALUE"""),45113.99861111111)</f>
        <v>45113.99861</v>
      </c>
      <c r="B2788" s="4">
        <f>IFERROR(__xludf.DUMMYFUNCTION("""COMPUTED_VALUE"""),29899.3)</f>
        <v>29899.3</v>
      </c>
    </row>
    <row r="2789">
      <c r="A2789" s="3">
        <f>IFERROR(__xludf.DUMMYFUNCTION("""COMPUTED_VALUE"""),45114.99861111111)</f>
        <v>45114.99861</v>
      </c>
      <c r="B2789" s="4">
        <f>IFERROR(__xludf.DUMMYFUNCTION("""COMPUTED_VALUE"""),30352.0)</f>
        <v>30352</v>
      </c>
    </row>
    <row r="2790">
      <c r="A2790" s="3">
        <f>IFERROR(__xludf.DUMMYFUNCTION("""COMPUTED_VALUE"""),45115.99861111111)</f>
        <v>45115.99861</v>
      </c>
      <c r="B2790" s="4">
        <f>IFERROR(__xludf.DUMMYFUNCTION("""COMPUTED_VALUE"""),30273.2)</f>
        <v>30273.2</v>
      </c>
    </row>
    <row r="2791">
      <c r="A2791" s="3">
        <f>IFERROR(__xludf.DUMMYFUNCTION("""COMPUTED_VALUE"""),45116.99861111111)</f>
        <v>45116.99861</v>
      </c>
      <c r="B2791" s="4">
        <f>IFERROR(__xludf.DUMMYFUNCTION("""COMPUTED_VALUE"""),30170.5)</f>
        <v>30170.5</v>
      </c>
    </row>
    <row r="2792">
      <c r="A2792" s="3">
        <f>IFERROR(__xludf.DUMMYFUNCTION("""COMPUTED_VALUE"""),45117.99861111111)</f>
        <v>45117.99861</v>
      </c>
      <c r="B2792" s="4">
        <f>IFERROR(__xludf.DUMMYFUNCTION("""COMPUTED_VALUE"""),30422.6)</f>
        <v>30422.6</v>
      </c>
    </row>
    <row r="2793">
      <c r="A2793" s="3">
        <f>IFERROR(__xludf.DUMMYFUNCTION("""COMPUTED_VALUE"""),45118.99861111111)</f>
        <v>45118.99861</v>
      </c>
      <c r="B2793" s="4">
        <f>IFERROR(__xludf.DUMMYFUNCTION("""COMPUTED_VALUE"""),30626.5)</f>
        <v>30626.5</v>
      </c>
    </row>
    <row r="2794">
      <c r="A2794" s="3">
        <f>IFERROR(__xludf.DUMMYFUNCTION("""COMPUTED_VALUE"""),45119.99861111111)</f>
        <v>45119.99861</v>
      </c>
      <c r="B2794" s="4">
        <f>IFERROR(__xludf.DUMMYFUNCTION("""COMPUTED_VALUE"""),30382.0)</f>
        <v>30382</v>
      </c>
    </row>
    <row r="2795">
      <c r="A2795" s="3">
        <f>IFERROR(__xludf.DUMMYFUNCTION("""COMPUTED_VALUE"""),45120.99861111111)</f>
        <v>45120.99861</v>
      </c>
      <c r="B2795" s="4">
        <f>IFERROR(__xludf.DUMMYFUNCTION("""COMPUTED_VALUE"""),31471.8)</f>
        <v>31471.8</v>
      </c>
    </row>
    <row r="2796">
      <c r="A2796" s="3">
        <f>IFERROR(__xludf.DUMMYFUNCTION("""COMPUTED_VALUE"""),45121.99861111111)</f>
        <v>45121.99861</v>
      </c>
      <c r="B2796" s="4">
        <f>IFERROR(__xludf.DUMMYFUNCTION("""COMPUTED_VALUE"""),30326.3)</f>
        <v>30326.3</v>
      </c>
    </row>
    <row r="2797">
      <c r="A2797" s="3">
        <f>IFERROR(__xludf.DUMMYFUNCTION("""COMPUTED_VALUE"""),45122.99861111111)</f>
        <v>45122.99861</v>
      </c>
      <c r="B2797" s="4">
        <f>IFERROR(__xludf.DUMMYFUNCTION("""COMPUTED_VALUE"""),30290.7)</f>
        <v>30290.7</v>
      </c>
    </row>
    <row r="2798">
      <c r="A2798" s="3">
        <f>IFERROR(__xludf.DUMMYFUNCTION("""COMPUTED_VALUE"""),45123.99861111111)</f>
        <v>45123.99861</v>
      </c>
      <c r="B2798" s="4">
        <f>IFERROR(__xludf.DUMMYFUNCTION("""COMPUTED_VALUE"""),30247.6)</f>
        <v>30247.6</v>
      </c>
    </row>
    <row r="2799">
      <c r="A2799" s="3">
        <f>IFERROR(__xludf.DUMMYFUNCTION("""COMPUTED_VALUE"""),45124.99861111111)</f>
        <v>45124.99861</v>
      </c>
      <c r="B2799" s="4">
        <f>IFERROR(__xludf.DUMMYFUNCTION("""COMPUTED_VALUE"""),30143.0)</f>
        <v>30143</v>
      </c>
    </row>
    <row r="2800">
      <c r="A2800" s="3">
        <f>IFERROR(__xludf.DUMMYFUNCTION("""COMPUTED_VALUE"""),45125.99861111111)</f>
        <v>45125.99861</v>
      </c>
      <c r="B2800" s="4">
        <f>IFERROR(__xludf.DUMMYFUNCTION("""COMPUTED_VALUE"""),29854.0)</f>
        <v>29854</v>
      </c>
    </row>
    <row r="2801">
      <c r="A2801" s="3">
        <f>IFERROR(__xludf.DUMMYFUNCTION("""COMPUTED_VALUE"""),45126.99861111111)</f>
        <v>45126.99861</v>
      </c>
      <c r="B2801" s="4">
        <f>IFERROR(__xludf.DUMMYFUNCTION("""COMPUTED_VALUE"""),29938.4)</f>
        <v>29938.4</v>
      </c>
    </row>
    <row r="2802">
      <c r="A2802" s="3">
        <f>IFERROR(__xludf.DUMMYFUNCTION("""COMPUTED_VALUE"""),45127.99861111111)</f>
        <v>45127.99861</v>
      </c>
      <c r="B2802" s="4">
        <f>IFERROR(__xludf.DUMMYFUNCTION("""COMPUTED_VALUE"""),29798.9)</f>
        <v>29798.9</v>
      </c>
    </row>
    <row r="2803">
      <c r="A2803" s="3">
        <f>IFERROR(__xludf.DUMMYFUNCTION("""COMPUTED_VALUE"""),45128.99861111111)</f>
        <v>45128.99861</v>
      </c>
      <c r="B2803" s="4">
        <f>IFERROR(__xludf.DUMMYFUNCTION("""COMPUTED_VALUE"""),29912.1)</f>
        <v>29912.1</v>
      </c>
    </row>
    <row r="2804">
      <c r="A2804" s="3">
        <f>IFERROR(__xludf.DUMMYFUNCTION("""COMPUTED_VALUE"""),45129.99861111111)</f>
        <v>45129.99861</v>
      </c>
      <c r="B2804" s="4">
        <f>IFERROR(__xludf.DUMMYFUNCTION("""COMPUTED_VALUE"""),29795.0)</f>
        <v>29795</v>
      </c>
    </row>
    <row r="2805">
      <c r="A2805" s="3">
        <f>IFERROR(__xludf.DUMMYFUNCTION("""COMPUTED_VALUE"""),45130.99861111111)</f>
        <v>45130.99861</v>
      </c>
      <c r="B2805" s="4">
        <f>IFERROR(__xludf.DUMMYFUNCTION("""COMPUTED_VALUE"""),30081.6)</f>
        <v>30081.6</v>
      </c>
    </row>
    <row r="2806">
      <c r="A2806" s="3">
        <f>IFERROR(__xludf.DUMMYFUNCTION("""COMPUTED_VALUE"""),45131.99861111111)</f>
        <v>45131.99861</v>
      </c>
      <c r="B2806" s="4">
        <f>IFERROR(__xludf.DUMMYFUNCTION("""COMPUTED_VALUE"""),29176.9)</f>
        <v>29176.9</v>
      </c>
    </row>
    <row r="2807">
      <c r="A2807" s="3">
        <f>IFERROR(__xludf.DUMMYFUNCTION("""COMPUTED_VALUE"""),45132.99861111111)</f>
        <v>45132.99861</v>
      </c>
      <c r="B2807" s="4">
        <f>IFERROR(__xludf.DUMMYFUNCTION("""COMPUTED_VALUE"""),29234.9)</f>
        <v>29234.9</v>
      </c>
    </row>
    <row r="2808">
      <c r="A2808" s="3">
        <f>IFERROR(__xludf.DUMMYFUNCTION("""COMPUTED_VALUE"""),45133.99861111111)</f>
        <v>45133.99861</v>
      </c>
      <c r="B2808" s="4">
        <f>IFERROR(__xludf.DUMMYFUNCTION("""COMPUTED_VALUE"""),29353.2)</f>
        <v>29353.2</v>
      </c>
    </row>
    <row r="2809">
      <c r="A2809" s="3">
        <f>IFERROR(__xludf.DUMMYFUNCTION("""COMPUTED_VALUE"""),45134.99861111111)</f>
        <v>45134.99861</v>
      </c>
      <c r="B2809" s="4">
        <f>IFERROR(__xludf.DUMMYFUNCTION("""COMPUTED_VALUE"""),29206.8)</f>
        <v>29206.8</v>
      </c>
    </row>
    <row r="2810">
      <c r="A2810" s="3">
        <f>IFERROR(__xludf.DUMMYFUNCTION("""COMPUTED_VALUE"""),45135.99861111111)</f>
        <v>45135.99861</v>
      </c>
      <c r="B2810" s="4">
        <f>IFERROR(__xludf.DUMMYFUNCTION("""COMPUTED_VALUE"""),29314.0)</f>
        <v>29314</v>
      </c>
    </row>
    <row r="2811">
      <c r="A2811" s="3">
        <f>IFERROR(__xludf.DUMMYFUNCTION("""COMPUTED_VALUE"""),45136.99861111111)</f>
        <v>45136.99861</v>
      </c>
      <c r="B2811" s="4">
        <f>IFERROR(__xludf.DUMMYFUNCTION("""COMPUTED_VALUE"""),29355.7)</f>
        <v>29355.7</v>
      </c>
    </row>
    <row r="2812">
      <c r="A2812" s="3">
        <f>IFERROR(__xludf.DUMMYFUNCTION("""COMPUTED_VALUE"""),45137.99861111111)</f>
        <v>45137.99861</v>
      </c>
      <c r="B2812" s="4">
        <f>IFERROR(__xludf.DUMMYFUNCTION("""COMPUTED_VALUE"""),29281.3)</f>
        <v>29281.3</v>
      </c>
    </row>
    <row r="2813">
      <c r="A2813" s="3">
        <f>IFERROR(__xludf.DUMMYFUNCTION("""COMPUTED_VALUE"""),45138.99861111111)</f>
        <v>45138.99861</v>
      </c>
      <c r="B2813" s="4">
        <f>IFERROR(__xludf.DUMMYFUNCTION("""COMPUTED_VALUE"""),29230.6)</f>
        <v>29230.6</v>
      </c>
    </row>
    <row r="2814">
      <c r="A2814" s="3">
        <f>IFERROR(__xludf.DUMMYFUNCTION("""COMPUTED_VALUE"""),45139.99861111111)</f>
        <v>45139.99861</v>
      </c>
      <c r="B2814" s="4">
        <f>IFERROR(__xludf.DUMMYFUNCTION("""COMPUTED_VALUE"""),29695.9)</f>
        <v>29695.9</v>
      </c>
    </row>
    <row r="2815">
      <c r="A2815" s="3">
        <f>IFERROR(__xludf.DUMMYFUNCTION("""COMPUTED_VALUE"""),45140.99861111111)</f>
        <v>45140.99861</v>
      </c>
      <c r="B2815" s="4">
        <f>IFERROR(__xludf.DUMMYFUNCTION("""COMPUTED_VALUE"""),29164.2)</f>
        <v>29164.2</v>
      </c>
    </row>
    <row r="2816">
      <c r="A2816" s="3">
        <f>IFERROR(__xludf.DUMMYFUNCTION("""COMPUTED_VALUE"""),45141.99861111111)</f>
        <v>45141.99861</v>
      </c>
      <c r="B2816" s="4">
        <f>IFERROR(__xludf.DUMMYFUNCTION("""COMPUTED_VALUE"""),29173.4)</f>
        <v>29173.4</v>
      </c>
    </row>
    <row r="2817">
      <c r="A2817" s="3">
        <f>IFERROR(__xludf.DUMMYFUNCTION("""COMPUTED_VALUE"""),45142.99861111111)</f>
        <v>45142.99861</v>
      </c>
      <c r="B2817" s="4">
        <f>IFERROR(__xludf.DUMMYFUNCTION("""COMPUTED_VALUE"""),29076.4)</f>
        <v>29076.4</v>
      </c>
    </row>
    <row r="2818">
      <c r="A2818" s="3">
        <f>IFERROR(__xludf.DUMMYFUNCTION("""COMPUTED_VALUE"""),45143.99861111111)</f>
        <v>45143.99861</v>
      </c>
      <c r="B2818" s="4">
        <f>IFERROR(__xludf.DUMMYFUNCTION("""COMPUTED_VALUE"""),29047.1)</f>
        <v>29047.1</v>
      </c>
    </row>
    <row r="2819">
      <c r="A2819" s="3">
        <f>IFERROR(__xludf.DUMMYFUNCTION("""COMPUTED_VALUE"""),45144.99861111111)</f>
        <v>45144.99861</v>
      </c>
      <c r="B2819" s="4">
        <f>IFERROR(__xludf.DUMMYFUNCTION("""COMPUTED_VALUE"""),29043.0)</f>
        <v>29043</v>
      </c>
    </row>
    <row r="2820">
      <c r="A2820" s="3">
        <f>IFERROR(__xludf.DUMMYFUNCTION("""COMPUTED_VALUE"""),45145.99861111111)</f>
        <v>45145.99861</v>
      </c>
      <c r="B2820" s="4">
        <f>IFERROR(__xludf.DUMMYFUNCTION("""COMPUTED_VALUE"""),29175.5)</f>
        <v>29175.5</v>
      </c>
    </row>
    <row r="2821">
      <c r="A2821" s="3">
        <f>IFERROR(__xludf.DUMMYFUNCTION("""COMPUTED_VALUE"""),45146.99861111111)</f>
        <v>45146.99861</v>
      </c>
      <c r="B2821" s="4">
        <f>IFERROR(__xludf.DUMMYFUNCTION("""COMPUTED_VALUE"""),29758.9)</f>
        <v>29758.9</v>
      </c>
    </row>
    <row r="2822">
      <c r="A2822" s="3">
        <f>IFERROR(__xludf.DUMMYFUNCTION("""COMPUTED_VALUE"""),45147.99861111111)</f>
        <v>45147.99861</v>
      </c>
      <c r="B2822" s="4">
        <f>IFERROR(__xludf.DUMMYFUNCTION("""COMPUTED_VALUE"""),29574.3)</f>
        <v>29574.3</v>
      </c>
    </row>
    <row r="2823">
      <c r="A2823" s="3">
        <f>IFERROR(__xludf.DUMMYFUNCTION("""COMPUTED_VALUE"""),45148.99861111111)</f>
        <v>45148.99861</v>
      </c>
      <c r="B2823" s="4">
        <f>IFERROR(__xludf.DUMMYFUNCTION("""COMPUTED_VALUE"""),29426.3)</f>
        <v>29426.3</v>
      </c>
    </row>
    <row r="2824">
      <c r="A2824" s="3">
        <f>IFERROR(__xludf.DUMMYFUNCTION("""COMPUTED_VALUE"""),45149.99861111111)</f>
        <v>45149.99861</v>
      </c>
      <c r="B2824" s="4">
        <f>IFERROR(__xludf.DUMMYFUNCTION("""COMPUTED_VALUE"""),29401.2)</f>
        <v>29401.2</v>
      </c>
    </row>
    <row r="2825">
      <c r="A2825" s="3">
        <f>IFERROR(__xludf.DUMMYFUNCTION("""COMPUTED_VALUE"""),45150.99861111111)</f>
        <v>45150.99861</v>
      </c>
      <c r="B2825" s="4">
        <f>IFERROR(__xludf.DUMMYFUNCTION("""COMPUTED_VALUE"""),29416.9)</f>
        <v>29416.9</v>
      </c>
    </row>
    <row r="2826">
      <c r="A2826" s="3">
        <f>IFERROR(__xludf.DUMMYFUNCTION("""COMPUTED_VALUE"""),45151.99861111111)</f>
        <v>45151.99861</v>
      </c>
      <c r="B2826" s="4">
        <f>IFERROR(__xludf.DUMMYFUNCTION("""COMPUTED_VALUE"""),29275.9)</f>
        <v>29275.9</v>
      </c>
    </row>
    <row r="2827">
      <c r="A2827" s="3">
        <f>IFERROR(__xludf.DUMMYFUNCTION("""COMPUTED_VALUE"""),45152.99861111111)</f>
        <v>45152.99861</v>
      </c>
      <c r="B2827" s="4">
        <f>IFERROR(__xludf.DUMMYFUNCTION("""COMPUTED_VALUE"""),29405.4)</f>
        <v>29405.4</v>
      </c>
    </row>
    <row r="2828">
      <c r="A2828" s="3">
        <f>IFERROR(__xludf.DUMMYFUNCTION("""COMPUTED_VALUE"""),45153.99861111111)</f>
        <v>45153.99861</v>
      </c>
      <c r="B2828" s="4">
        <f>IFERROR(__xludf.DUMMYFUNCTION("""COMPUTED_VALUE"""),29165.7)</f>
        <v>29165.7</v>
      </c>
    </row>
    <row r="2829">
      <c r="A2829" s="3">
        <f>IFERROR(__xludf.DUMMYFUNCTION("""COMPUTED_VALUE"""),45154.99861111111)</f>
        <v>45154.99861</v>
      </c>
      <c r="B2829" s="4">
        <f>IFERROR(__xludf.DUMMYFUNCTION("""COMPUTED_VALUE"""),28700.5)</f>
        <v>28700.5</v>
      </c>
    </row>
    <row r="2830">
      <c r="A2830" s="3">
        <f>IFERROR(__xludf.DUMMYFUNCTION("""COMPUTED_VALUE"""),45155.99861111111)</f>
        <v>45155.99861</v>
      </c>
      <c r="B2830" s="4">
        <f>IFERROR(__xludf.DUMMYFUNCTION("""COMPUTED_VALUE"""),26627.5)</f>
        <v>26627.5</v>
      </c>
    </row>
    <row r="2831">
      <c r="A2831" s="3">
        <f>IFERROR(__xludf.DUMMYFUNCTION("""COMPUTED_VALUE"""),45156.99861111111)</f>
        <v>45156.99861</v>
      </c>
      <c r="B2831" s="4">
        <f>IFERROR(__xludf.DUMMYFUNCTION("""COMPUTED_VALUE"""),26048.8)</f>
        <v>26048.8</v>
      </c>
    </row>
    <row r="2832">
      <c r="A2832" s="3">
        <f>IFERROR(__xludf.DUMMYFUNCTION("""COMPUTED_VALUE"""),45157.99861111111)</f>
        <v>45157.99861</v>
      </c>
      <c r="B2832" s="4">
        <f>IFERROR(__xludf.DUMMYFUNCTION("""COMPUTED_VALUE"""),26096.4)</f>
        <v>26096.4</v>
      </c>
    </row>
    <row r="2833">
      <c r="A2833" s="3">
        <f>IFERROR(__xludf.DUMMYFUNCTION("""COMPUTED_VALUE"""),45158.99861111111)</f>
        <v>45158.99861</v>
      </c>
      <c r="B2833" s="4">
        <f>IFERROR(__xludf.DUMMYFUNCTION("""COMPUTED_VALUE"""),26181.7)</f>
        <v>26181.7</v>
      </c>
    </row>
    <row r="2834">
      <c r="A2834" s="3">
        <f>IFERROR(__xludf.DUMMYFUNCTION("""COMPUTED_VALUE"""),45159.99861111111)</f>
        <v>45159.99861</v>
      </c>
      <c r="B2834" s="4">
        <f>IFERROR(__xludf.DUMMYFUNCTION("""COMPUTED_VALUE"""),26113.1)</f>
        <v>26113.1</v>
      </c>
    </row>
    <row r="2835">
      <c r="A2835" s="3">
        <f>IFERROR(__xludf.DUMMYFUNCTION("""COMPUTED_VALUE"""),45160.99861111111)</f>
        <v>45160.99861</v>
      </c>
      <c r="B2835" s="4">
        <f>IFERROR(__xludf.DUMMYFUNCTION("""COMPUTED_VALUE"""),26042.1)</f>
        <v>26042.1</v>
      </c>
    </row>
    <row r="2836">
      <c r="A2836" s="3">
        <f>IFERROR(__xludf.DUMMYFUNCTION("""COMPUTED_VALUE"""),45161.99861111111)</f>
        <v>45161.99861</v>
      </c>
      <c r="B2836" s="4">
        <f>IFERROR(__xludf.DUMMYFUNCTION("""COMPUTED_VALUE"""),26427.5)</f>
        <v>26427.5</v>
      </c>
    </row>
    <row r="2837">
      <c r="A2837" s="3">
        <f>IFERROR(__xludf.DUMMYFUNCTION("""COMPUTED_VALUE"""),45162.99861111111)</f>
        <v>45162.99861</v>
      </c>
      <c r="B2837" s="4">
        <f>IFERROR(__xludf.DUMMYFUNCTION("""COMPUTED_VALUE"""),26163.4)</f>
        <v>26163.4</v>
      </c>
    </row>
    <row r="2838">
      <c r="A2838" s="3">
        <f>IFERROR(__xludf.DUMMYFUNCTION("""COMPUTED_VALUE"""),45163.99861111111)</f>
        <v>45163.99861</v>
      </c>
      <c r="B2838" s="4">
        <f>IFERROR(__xludf.DUMMYFUNCTION("""COMPUTED_VALUE"""),26049.4)</f>
        <v>26049.4</v>
      </c>
    </row>
    <row r="2839">
      <c r="A2839" s="3">
        <f>IFERROR(__xludf.DUMMYFUNCTION("""COMPUTED_VALUE"""),45164.99861111111)</f>
        <v>45164.99861</v>
      </c>
      <c r="B2839" s="4">
        <f>IFERROR(__xludf.DUMMYFUNCTION("""COMPUTED_VALUE"""),26009.6)</f>
        <v>26009.6</v>
      </c>
    </row>
    <row r="2840">
      <c r="A2840" s="3">
        <f>IFERROR(__xludf.DUMMYFUNCTION("""COMPUTED_VALUE"""),45165.99861111111)</f>
        <v>45165.99861</v>
      </c>
      <c r="B2840" s="4">
        <f>IFERROR(__xludf.DUMMYFUNCTION("""COMPUTED_VALUE"""),26090.4)</f>
        <v>26090.4</v>
      </c>
    </row>
    <row r="2841">
      <c r="A2841" s="3">
        <f>IFERROR(__xludf.DUMMYFUNCTION("""COMPUTED_VALUE"""),45166.99861111111)</f>
        <v>45166.99861</v>
      </c>
      <c r="B2841" s="4">
        <f>IFERROR(__xludf.DUMMYFUNCTION("""COMPUTED_VALUE"""),26112.7)</f>
        <v>26112.7</v>
      </c>
    </row>
    <row r="2842">
      <c r="A2842" s="3">
        <f>IFERROR(__xludf.DUMMYFUNCTION("""COMPUTED_VALUE"""),45167.99861111111)</f>
        <v>45167.99861</v>
      </c>
      <c r="B2842" s="4">
        <f>IFERROR(__xludf.DUMMYFUNCTION("""COMPUTED_VALUE"""),27721.2)</f>
        <v>27721.2</v>
      </c>
    </row>
    <row r="2843">
      <c r="A2843" s="3">
        <f>IFERROR(__xludf.DUMMYFUNCTION("""COMPUTED_VALUE"""),45168.99861111111)</f>
        <v>45168.99861</v>
      </c>
      <c r="B2843" s="4">
        <f>IFERROR(__xludf.DUMMYFUNCTION("""COMPUTED_VALUE"""),27302.9)</f>
        <v>27302.9</v>
      </c>
    </row>
    <row r="2844">
      <c r="A2844" s="3">
        <f>IFERROR(__xludf.DUMMYFUNCTION("""COMPUTED_VALUE"""),45169.99861111111)</f>
        <v>45169.99861</v>
      </c>
      <c r="B2844" s="4">
        <f>IFERROR(__xludf.DUMMYFUNCTION("""COMPUTED_VALUE"""),25924.3)</f>
        <v>25924.3</v>
      </c>
    </row>
    <row r="2845">
      <c r="A2845" s="3">
        <f>IFERROR(__xludf.DUMMYFUNCTION("""COMPUTED_VALUE"""),45170.99861111111)</f>
        <v>45170.99861</v>
      </c>
      <c r="B2845" s="4">
        <f>IFERROR(__xludf.DUMMYFUNCTION("""COMPUTED_VALUE"""),25811.0)</f>
        <v>25811</v>
      </c>
    </row>
    <row r="2846">
      <c r="A2846" s="3">
        <f>IFERROR(__xludf.DUMMYFUNCTION("""COMPUTED_VALUE"""),45171.99861111111)</f>
        <v>45171.99861</v>
      </c>
      <c r="B2846" s="4">
        <f>IFERROR(__xludf.DUMMYFUNCTION("""COMPUTED_VALUE"""),25867.8)</f>
        <v>25867.8</v>
      </c>
    </row>
    <row r="2847">
      <c r="A2847" s="3">
        <f>IFERROR(__xludf.DUMMYFUNCTION("""COMPUTED_VALUE"""),45172.99861111111)</f>
        <v>45172.99861</v>
      </c>
      <c r="B2847" s="4">
        <f>IFERROR(__xludf.DUMMYFUNCTION("""COMPUTED_VALUE"""),25969.8)</f>
        <v>25969.8</v>
      </c>
    </row>
    <row r="2848">
      <c r="A2848" s="3">
        <f>IFERROR(__xludf.DUMMYFUNCTION("""COMPUTED_VALUE"""),45173.99861111111)</f>
        <v>45173.99861</v>
      </c>
      <c r="B2848" s="4">
        <f>IFERROR(__xludf.DUMMYFUNCTION("""COMPUTED_VALUE"""),25816.1)</f>
        <v>25816.1</v>
      </c>
    </row>
    <row r="2849">
      <c r="A2849" s="3">
        <f>IFERROR(__xludf.DUMMYFUNCTION("""COMPUTED_VALUE"""),45174.99861111111)</f>
        <v>45174.99861</v>
      </c>
      <c r="B2849" s="4">
        <f>IFERROR(__xludf.DUMMYFUNCTION("""COMPUTED_VALUE"""),25783.9)</f>
        <v>25783.9</v>
      </c>
    </row>
    <row r="2850">
      <c r="A2850" s="3">
        <f>IFERROR(__xludf.DUMMYFUNCTION("""COMPUTED_VALUE"""),45175.99861111111)</f>
        <v>45175.99861</v>
      </c>
      <c r="B2850" s="4">
        <f>IFERROR(__xludf.DUMMYFUNCTION("""COMPUTED_VALUE"""),25747.6)</f>
        <v>25747.6</v>
      </c>
    </row>
    <row r="2851">
      <c r="A2851" s="3">
        <f>IFERROR(__xludf.DUMMYFUNCTION("""COMPUTED_VALUE"""),45176.99861111111)</f>
        <v>45176.99861</v>
      </c>
      <c r="B2851" s="4">
        <f>IFERROR(__xludf.DUMMYFUNCTION("""COMPUTED_VALUE"""),26276.3)</f>
        <v>26276.3</v>
      </c>
    </row>
    <row r="2852">
      <c r="A2852" s="3">
        <f>IFERROR(__xludf.DUMMYFUNCTION("""COMPUTED_VALUE"""),45177.99861111111)</f>
        <v>45177.99861</v>
      </c>
      <c r="B2852" s="4">
        <f>IFERROR(__xludf.DUMMYFUNCTION("""COMPUTED_VALUE"""),25904.6)</f>
        <v>25904.6</v>
      </c>
    </row>
    <row r="2853">
      <c r="A2853" s="3">
        <f>IFERROR(__xludf.DUMMYFUNCTION("""COMPUTED_VALUE"""),45178.99861111111)</f>
        <v>45178.99861</v>
      </c>
      <c r="B2853" s="4">
        <f>IFERROR(__xludf.DUMMYFUNCTION("""COMPUTED_VALUE"""),25897.8)</f>
        <v>25897.8</v>
      </c>
    </row>
    <row r="2854">
      <c r="A2854" s="3">
        <f>IFERROR(__xludf.DUMMYFUNCTION("""COMPUTED_VALUE"""),45179.99861111111)</f>
        <v>45179.99861</v>
      </c>
      <c r="B2854" s="4">
        <f>IFERROR(__xludf.DUMMYFUNCTION("""COMPUTED_VALUE"""),25831.7)</f>
        <v>25831.7</v>
      </c>
    </row>
    <row r="2855">
      <c r="A2855" s="3">
        <f>IFERROR(__xludf.DUMMYFUNCTION("""COMPUTED_VALUE"""),45180.99861111111)</f>
        <v>45180.99861</v>
      </c>
      <c r="B2855" s="4">
        <f>IFERROR(__xludf.DUMMYFUNCTION("""COMPUTED_VALUE"""),25152.1)</f>
        <v>25152.1</v>
      </c>
    </row>
    <row r="2856">
      <c r="A2856" s="3">
        <f>IFERROR(__xludf.DUMMYFUNCTION("""COMPUTED_VALUE"""),45181.99861111111)</f>
        <v>45181.99861</v>
      </c>
      <c r="B2856" s="4">
        <f>IFERROR(__xludf.DUMMYFUNCTION("""COMPUTED_VALUE"""),25851.2)</f>
        <v>25851.2</v>
      </c>
    </row>
    <row r="2857">
      <c r="A2857" s="3">
        <f>IFERROR(__xludf.DUMMYFUNCTION("""COMPUTED_VALUE"""),45182.99861111111)</f>
        <v>45182.99861</v>
      </c>
      <c r="B2857" s="4">
        <f>IFERROR(__xludf.DUMMYFUNCTION("""COMPUTED_VALUE"""),26226.3)</f>
        <v>26226.3</v>
      </c>
    </row>
    <row r="2858">
      <c r="A2858" s="3">
        <f>IFERROR(__xludf.DUMMYFUNCTION("""COMPUTED_VALUE"""),45183.99861111111)</f>
        <v>45183.99861</v>
      </c>
      <c r="B2858" s="4">
        <f>IFERROR(__xludf.DUMMYFUNCTION("""COMPUTED_VALUE"""),26538.8)</f>
        <v>26538.8</v>
      </c>
    </row>
    <row r="2859">
      <c r="A2859" s="3">
        <f>IFERROR(__xludf.DUMMYFUNCTION("""COMPUTED_VALUE"""),45184.99861111111)</f>
        <v>45184.99861</v>
      </c>
      <c r="B2859" s="4">
        <f>IFERROR(__xludf.DUMMYFUNCTION("""COMPUTED_VALUE"""),26629.5)</f>
        <v>26629.5</v>
      </c>
    </row>
    <row r="2860">
      <c r="A2860" s="3">
        <f>IFERROR(__xludf.DUMMYFUNCTION("""COMPUTED_VALUE"""),45185.99861111111)</f>
        <v>45185.99861</v>
      </c>
      <c r="B2860" s="4">
        <f>IFERROR(__xludf.DUMMYFUNCTION("""COMPUTED_VALUE"""),26559.7)</f>
        <v>26559.7</v>
      </c>
    </row>
    <row r="2861">
      <c r="A2861" s="3">
        <f>IFERROR(__xludf.DUMMYFUNCTION("""COMPUTED_VALUE"""),45186.99861111111)</f>
        <v>45186.99861</v>
      </c>
      <c r="B2861" s="4">
        <f>IFERROR(__xludf.DUMMYFUNCTION("""COMPUTED_VALUE"""),26538.6)</f>
        <v>26538.6</v>
      </c>
    </row>
    <row r="2862">
      <c r="A2862" s="3">
        <f>IFERROR(__xludf.DUMMYFUNCTION("""COMPUTED_VALUE"""),45187.99861111111)</f>
        <v>45187.99861</v>
      </c>
      <c r="B2862" s="4">
        <f>IFERROR(__xludf.DUMMYFUNCTION("""COMPUTED_VALUE"""),26764.4)</f>
        <v>26764.4</v>
      </c>
    </row>
    <row r="2863">
      <c r="A2863" s="3">
        <f>IFERROR(__xludf.DUMMYFUNCTION("""COMPUTED_VALUE"""),45188.99861111111)</f>
        <v>45188.99861</v>
      </c>
      <c r="B2863" s="4">
        <f>IFERROR(__xludf.DUMMYFUNCTION("""COMPUTED_VALUE"""),27216.0)</f>
        <v>27216</v>
      </c>
    </row>
    <row r="2864">
      <c r="A2864" s="3">
        <f>IFERROR(__xludf.DUMMYFUNCTION("""COMPUTED_VALUE"""),45189.99861111111)</f>
        <v>45189.99861</v>
      </c>
      <c r="B2864" s="4">
        <f>IFERROR(__xludf.DUMMYFUNCTION("""COMPUTED_VALUE"""),27123.9)</f>
        <v>27123.9</v>
      </c>
    </row>
    <row r="2865">
      <c r="A2865" s="3">
        <f>IFERROR(__xludf.DUMMYFUNCTION("""COMPUTED_VALUE"""),45190.99861111111)</f>
        <v>45190.99861</v>
      </c>
      <c r="B2865" s="4">
        <f>IFERROR(__xludf.DUMMYFUNCTION("""COMPUTED_VALUE"""),26564.5)</f>
        <v>26564.5</v>
      </c>
    </row>
    <row r="2866">
      <c r="A2866" s="3">
        <f>IFERROR(__xludf.DUMMYFUNCTION("""COMPUTED_VALUE"""),45191.99861111111)</f>
        <v>45191.99861</v>
      </c>
      <c r="B2866" s="4">
        <f>IFERROR(__xludf.DUMMYFUNCTION("""COMPUTED_VALUE"""),26577.1)</f>
        <v>26577.1</v>
      </c>
    </row>
    <row r="2867">
      <c r="A2867" s="3">
        <f>IFERROR(__xludf.DUMMYFUNCTION("""COMPUTED_VALUE"""),45192.99861111111)</f>
        <v>45192.99861</v>
      </c>
      <c r="B2867" s="4">
        <f>IFERROR(__xludf.DUMMYFUNCTION("""COMPUTED_VALUE"""),26580.6)</f>
        <v>26580.6</v>
      </c>
    </row>
    <row r="2868">
      <c r="A2868" s="3">
        <f>IFERROR(__xludf.DUMMYFUNCTION("""COMPUTED_VALUE"""),45193.99861111111)</f>
        <v>45193.99861</v>
      </c>
      <c r="B2868" s="4">
        <f>IFERROR(__xludf.DUMMYFUNCTION("""COMPUTED_VALUE"""),26250.2)</f>
        <v>26250.2</v>
      </c>
    </row>
    <row r="2869">
      <c r="A2869" s="3">
        <f>IFERROR(__xludf.DUMMYFUNCTION("""COMPUTED_VALUE"""),45194.99861111111)</f>
        <v>45194.99861</v>
      </c>
      <c r="B2869" s="4">
        <f>IFERROR(__xludf.DUMMYFUNCTION("""COMPUTED_VALUE"""),26296.0)</f>
        <v>26296</v>
      </c>
    </row>
    <row r="2870">
      <c r="A2870" s="3">
        <f>IFERROR(__xludf.DUMMYFUNCTION("""COMPUTED_VALUE"""),45195.99861111111)</f>
        <v>45195.99861</v>
      </c>
      <c r="B2870" s="4">
        <f>IFERROR(__xludf.DUMMYFUNCTION("""COMPUTED_VALUE"""),26208.4)</f>
        <v>26208.4</v>
      </c>
    </row>
    <row r="2871">
      <c r="A2871" s="3">
        <f>IFERROR(__xludf.DUMMYFUNCTION("""COMPUTED_VALUE"""),45196.99861111111)</f>
        <v>45196.99861</v>
      </c>
      <c r="B2871" s="4">
        <f>IFERROR(__xludf.DUMMYFUNCTION("""COMPUTED_VALUE"""),26357.6)</f>
        <v>26357.6</v>
      </c>
    </row>
    <row r="2872">
      <c r="A2872" s="3">
        <f>IFERROR(__xludf.DUMMYFUNCTION("""COMPUTED_VALUE"""),45197.99861111111)</f>
        <v>45197.99861</v>
      </c>
      <c r="B2872" s="4">
        <f>IFERROR(__xludf.DUMMYFUNCTION("""COMPUTED_VALUE"""),27027.1)</f>
        <v>27027.1</v>
      </c>
    </row>
    <row r="2873">
      <c r="A2873" s="3">
        <f>IFERROR(__xludf.DUMMYFUNCTION("""COMPUTED_VALUE"""),45198.99861111111)</f>
        <v>45198.99861</v>
      </c>
      <c r="B2873" s="4">
        <f>IFERROR(__xludf.DUMMYFUNCTION("""COMPUTED_VALUE"""),26907.0)</f>
        <v>26907</v>
      </c>
    </row>
    <row r="2874">
      <c r="A2874" s="3">
        <f>IFERROR(__xludf.DUMMYFUNCTION("""COMPUTED_VALUE"""),45199.99861111111)</f>
        <v>45199.99861</v>
      </c>
      <c r="B2874" s="4">
        <f>IFERROR(__xludf.DUMMYFUNCTION("""COMPUTED_VALUE"""),26969.3)</f>
        <v>26969.3</v>
      </c>
    </row>
    <row r="2875">
      <c r="A2875" s="3">
        <f>IFERROR(__xludf.DUMMYFUNCTION("""COMPUTED_VALUE"""),45200.99861111111)</f>
        <v>45200.99861</v>
      </c>
      <c r="B2875" s="4">
        <f>IFERROR(__xludf.DUMMYFUNCTION("""COMPUTED_VALUE"""),27979.6)</f>
        <v>27979.6</v>
      </c>
    </row>
    <row r="2876">
      <c r="A2876" s="3">
        <f>IFERROR(__xludf.DUMMYFUNCTION("""COMPUTED_VALUE"""),45201.99861111111)</f>
        <v>45201.99861</v>
      </c>
      <c r="B2876" s="4">
        <f>IFERROR(__xludf.DUMMYFUNCTION("""COMPUTED_VALUE"""),27504.0)</f>
        <v>27504</v>
      </c>
    </row>
    <row r="2877">
      <c r="A2877" s="3">
        <f>IFERROR(__xludf.DUMMYFUNCTION("""COMPUTED_VALUE"""),45202.99861111111)</f>
        <v>45202.99861</v>
      </c>
      <c r="B2877" s="4">
        <f>IFERROR(__xludf.DUMMYFUNCTION("""COMPUTED_VALUE"""),27428.5)</f>
        <v>27428.5</v>
      </c>
    </row>
    <row r="2878">
      <c r="A2878" s="3">
        <f>IFERROR(__xludf.DUMMYFUNCTION("""COMPUTED_VALUE"""),45203.99861111111)</f>
        <v>45203.99861</v>
      </c>
      <c r="B2878" s="4">
        <f>IFERROR(__xludf.DUMMYFUNCTION("""COMPUTED_VALUE"""),27787.8)</f>
        <v>27787.8</v>
      </c>
    </row>
    <row r="2879">
      <c r="A2879" s="3">
        <f>IFERROR(__xludf.DUMMYFUNCTION("""COMPUTED_VALUE"""),45204.99861111111)</f>
        <v>45204.99861</v>
      </c>
      <c r="B2879" s="4">
        <f>IFERROR(__xludf.DUMMYFUNCTION("""COMPUTED_VALUE"""),27420.4)</f>
        <v>27420.4</v>
      </c>
    </row>
    <row r="2880">
      <c r="A2880" s="3">
        <f>IFERROR(__xludf.DUMMYFUNCTION("""COMPUTED_VALUE"""),45205.99861111111)</f>
        <v>45205.99861</v>
      </c>
      <c r="B2880" s="4">
        <f>IFERROR(__xludf.DUMMYFUNCTION("""COMPUTED_VALUE"""),27947.1)</f>
        <v>27947.1</v>
      </c>
    </row>
    <row r="2881">
      <c r="A2881" s="3">
        <f>IFERROR(__xludf.DUMMYFUNCTION("""COMPUTED_VALUE"""),45206.99861111111)</f>
        <v>45206.99861</v>
      </c>
      <c r="B2881" s="4">
        <f>IFERROR(__xludf.DUMMYFUNCTION("""COMPUTED_VALUE"""),27976.4)</f>
        <v>27976.4</v>
      </c>
    </row>
    <row r="2882">
      <c r="A2882" s="3">
        <f>IFERROR(__xludf.DUMMYFUNCTION("""COMPUTED_VALUE"""),45207.99861111111)</f>
        <v>45207.99861</v>
      </c>
      <c r="B2882" s="4">
        <f>IFERROR(__xludf.DUMMYFUNCTION("""COMPUTED_VALUE"""),27933.5)</f>
        <v>27933.5</v>
      </c>
    </row>
    <row r="2883">
      <c r="A2883" s="3">
        <f>IFERROR(__xludf.DUMMYFUNCTION("""COMPUTED_VALUE"""),45208.99861111111)</f>
        <v>45208.99861</v>
      </c>
      <c r="B2883" s="4">
        <f>IFERROR(__xludf.DUMMYFUNCTION("""COMPUTED_VALUE"""),27596.6)</f>
        <v>27596.6</v>
      </c>
    </row>
    <row r="2884">
      <c r="A2884" s="3">
        <f>IFERROR(__xludf.DUMMYFUNCTION("""COMPUTED_VALUE"""),45209.99861111111)</f>
        <v>45209.99861</v>
      </c>
      <c r="B2884" s="4">
        <f>IFERROR(__xludf.DUMMYFUNCTION("""COMPUTED_VALUE"""),27393.3)</f>
        <v>27393.3</v>
      </c>
    </row>
    <row r="2885">
      <c r="A2885" s="3">
        <f>IFERROR(__xludf.DUMMYFUNCTION("""COMPUTED_VALUE"""),45210.99861111111)</f>
        <v>45210.99861</v>
      </c>
      <c r="B2885" s="4">
        <f>IFERROR(__xludf.DUMMYFUNCTION("""COMPUTED_VALUE"""),26869.1)</f>
        <v>26869.1</v>
      </c>
    </row>
    <row r="2886">
      <c r="A2886" s="3">
        <f>IFERROR(__xludf.DUMMYFUNCTION("""COMPUTED_VALUE"""),45211.99861111111)</f>
        <v>45211.99861</v>
      </c>
      <c r="B2886" s="4">
        <f>IFERROR(__xludf.DUMMYFUNCTION("""COMPUTED_VALUE"""),26750.5)</f>
        <v>26750.5</v>
      </c>
    </row>
    <row r="2887">
      <c r="A2887" s="3">
        <f>IFERROR(__xludf.DUMMYFUNCTION("""COMPUTED_VALUE"""),45212.99861111111)</f>
        <v>45212.99861</v>
      </c>
      <c r="B2887" s="4">
        <f>IFERROR(__xludf.DUMMYFUNCTION("""COMPUTED_VALUE"""),26847.1)</f>
        <v>26847.1</v>
      </c>
    </row>
    <row r="2888">
      <c r="A2888" s="3">
        <f>IFERROR(__xludf.DUMMYFUNCTION("""COMPUTED_VALUE"""),45213.99861111111)</f>
        <v>45213.99861</v>
      </c>
      <c r="B2888" s="4">
        <f>IFERROR(__xludf.DUMMYFUNCTION("""COMPUTED_VALUE"""),26861.8)</f>
        <v>26861.8</v>
      </c>
    </row>
    <row r="2889">
      <c r="A2889" s="3">
        <f>IFERROR(__xludf.DUMMYFUNCTION("""COMPUTED_VALUE"""),45214.99861111111)</f>
        <v>45214.99861</v>
      </c>
      <c r="B2889" s="4">
        <f>IFERROR(__xludf.DUMMYFUNCTION("""COMPUTED_VALUE"""),27186.1)</f>
        <v>27186.1</v>
      </c>
    </row>
    <row r="2890">
      <c r="A2890" s="3">
        <f>IFERROR(__xludf.DUMMYFUNCTION("""COMPUTED_VALUE"""),45215.99861111111)</f>
        <v>45215.99861</v>
      </c>
      <c r="B2890" s="4">
        <f>IFERROR(__xludf.DUMMYFUNCTION("""COMPUTED_VALUE"""),28520.2)</f>
        <v>28520.2</v>
      </c>
    </row>
    <row r="2891">
      <c r="A2891" s="3">
        <f>IFERROR(__xludf.DUMMYFUNCTION("""COMPUTED_VALUE"""),45216.99861111111)</f>
        <v>45216.99861</v>
      </c>
      <c r="B2891" s="4">
        <f>IFERROR(__xludf.DUMMYFUNCTION("""COMPUTED_VALUE"""),28408.8)</f>
        <v>28408.8</v>
      </c>
    </row>
    <row r="2892">
      <c r="A2892" s="3">
        <f>IFERROR(__xludf.DUMMYFUNCTION("""COMPUTED_VALUE"""),45217.99861111111)</f>
        <v>45217.99861</v>
      </c>
      <c r="B2892" s="4">
        <f>IFERROR(__xludf.DUMMYFUNCTION("""COMPUTED_VALUE"""),28326.5)</f>
        <v>28326.5</v>
      </c>
    </row>
    <row r="2893">
      <c r="A2893" s="3">
        <f>IFERROR(__xludf.DUMMYFUNCTION("""COMPUTED_VALUE"""),45218.99861111111)</f>
        <v>45218.99861</v>
      </c>
      <c r="B2893" s="4">
        <f>IFERROR(__xludf.DUMMYFUNCTION("""COMPUTED_VALUE"""),28715.5)</f>
        <v>28715.5</v>
      </c>
    </row>
    <row r="2894">
      <c r="A2894" s="3">
        <f>IFERROR(__xludf.DUMMYFUNCTION("""COMPUTED_VALUE"""),45219.99861111111)</f>
        <v>45219.99861</v>
      </c>
      <c r="B2894" s="4">
        <f>IFERROR(__xludf.DUMMYFUNCTION("""COMPUTED_VALUE"""),29682.4)</f>
        <v>29682.4</v>
      </c>
    </row>
    <row r="2895">
      <c r="A2895" s="3">
        <f>IFERROR(__xludf.DUMMYFUNCTION("""COMPUTED_VALUE"""),45220.99861111111)</f>
        <v>45220.99861</v>
      </c>
      <c r="B2895" s="4">
        <f>IFERROR(__xludf.DUMMYFUNCTION("""COMPUTED_VALUE"""),29924.8)</f>
        <v>29924.8</v>
      </c>
    </row>
    <row r="2896">
      <c r="A2896" s="3">
        <f>IFERROR(__xludf.DUMMYFUNCTION("""COMPUTED_VALUE"""),45221.99861111111)</f>
        <v>45221.99861</v>
      </c>
      <c r="B2896" s="4">
        <f>IFERROR(__xludf.DUMMYFUNCTION("""COMPUTED_VALUE"""),30004.1)</f>
        <v>30004.1</v>
      </c>
    </row>
    <row r="2897">
      <c r="A2897" s="3">
        <f>IFERROR(__xludf.DUMMYFUNCTION("""COMPUTED_VALUE"""),45222.99861111111)</f>
        <v>45222.99861</v>
      </c>
      <c r="B2897" s="4">
        <f>IFERROR(__xludf.DUMMYFUNCTION("""COMPUTED_VALUE"""),32958.3)</f>
        <v>32958.3</v>
      </c>
    </row>
    <row r="2898">
      <c r="A2898" s="3">
        <f>IFERROR(__xludf.DUMMYFUNCTION("""COMPUTED_VALUE"""),45223.99861111111)</f>
        <v>45223.99861</v>
      </c>
      <c r="B2898" s="4">
        <f>IFERROR(__xludf.DUMMYFUNCTION("""COMPUTED_VALUE"""),33922.5)</f>
        <v>33922.5</v>
      </c>
    </row>
    <row r="2899">
      <c r="A2899" s="3">
        <f>IFERROR(__xludf.DUMMYFUNCTION("""COMPUTED_VALUE"""),45224.99861111111)</f>
        <v>45224.99861</v>
      </c>
      <c r="B2899" s="4">
        <f>IFERROR(__xludf.DUMMYFUNCTION("""COMPUTED_VALUE"""),34480.6)</f>
        <v>34480.6</v>
      </c>
    </row>
    <row r="2900">
      <c r="A2900" s="3">
        <f>IFERROR(__xludf.DUMMYFUNCTION("""COMPUTED_VALUE"""),45225.99861111111)</f>
        <v>45225.99861</v>
      </c>
      <c r="B2900" s="4">
        <f>IFERROR(__xludf.DUMMYFUNCTION("""COMPUTED_VALUE"""),34154.7)</f>
        <v>34154.7</v>
      </c>
    </row>
    <row r="2901">
      <c r="A2901" s="3">
        <f>IFERROR(__xludf.DUMMYFUNCTION("""COMPUTED_VALUE"""),45226.99861111111)</f>
        <v>45226.99861</v>
      </c>
      <c r="B2901" s="4">
        <f>IFERROR(__xludf.DUMMYFUNCTION("""COMPUTED_VALUE"""),33906.0)</f>
        <v>33906</v>
      </c>
    </row>
    <row r="2902">
      <c r="A2902" s="3">
        <f>IFERROR(__xludf.DUMMYFUNCTION("""COMPUTED_VALUE"""),45227.99861111111)</f>
        <v>45227.99861</v>
      </c>
      <c r="B2902" s="4">
        <f>IFERROR(__xludf.DUMMYFUNCTION("""COMPUTED_VALUE"""),34092.6)</f>
        <v>34092.6</v>
      </c>
    </row>
    <row r="2903">
      <c r="A2903" s="3">
        <f>IFERROR(__xludf.DUMMYFUNCTION("""COMPUTED_VALUE"""),45228.99861111111)</f>
        <v>45228.99861</v>
      </c>
      <c r="B2903" s="4">
        <f>IFERROR(__xludf.DUMMYFUNCTION("""COMPUTED_VALUE"""),34534.4)</f>
        <v>34534.4</v>
      </c>
    </row>
    <row r="2904">
      <c r="A2904" s="3">
        <f>IFERROR(__xludf.DUMMYFUNCTION("""COMPUTED_VALUE"""),45229.99861111111)</f>
        <v>45229.99861</v>
      </c>
      <c r="B2904" s="4">
        <f>IFERROR(__xludf.DUMMYFUNCTION("""COMPUTED_VALUE"""),34493.7)</f>
        <v>34493.7</v>
      </c>
    </row>
    <row r="2905">
      <c r="A2905" s="3">
        <f>IFERROR(__xludf.DUMMYFUNCTION("""COMPUTED_VALUE"""),45230.99861111111)</f>
        <v>45230.99861</v>
      </c>
      <c r="B2905" s="4">
        <f>IFERROR(__xludf.DUMMYFUNCTION("""COMPUTED_VALUE"""),34656.4)</f>
        <v>34656.4</v>
      </c>
    </row>
    <row r="2906">
      <c r="A2906" s="3">
        <f>IFERROR(__xludf.DUMMYFUNCTION("""COMPUTED_VALUE"""),45231.99861111111)</f>
        <v>45231.99861</v>
      </c>
      <c r="B2906" s="4">
        <f>IFERROR(__xludf.DUMMYFUNCTION("""COMPUTED_VALUE"""),35440.1)</f>
        <v>35440.1</v>
      </c>
    </row>
    <row r="2907">
      <c r="A2907" s="3">
        <f>IFERROR(__xludf.DUMMYFUNCTION("""COMPUTED_VALUE"""),45232.99861111111)</f>
        <v>45232.99861</v>
      </c>
      <c r="B2907" s="4">
        <f>IFERROR(__xludf.DUMMYFUNCTION("""COMPUTED_VALUE"""),34950.0)</f>
        <v>34950</v>
      </c>
    </row>
    <row r="2908">
      <c r="A2908" s="3">
        <f>IFERROR(__xludf.DUMMYFUNCTION("""COMPUTED_VALUE"""),45233.99861111111)</f>
        <v>45233.99861</v>
      </c>
      <c r="B2908" s="4">
        <f>IFERROR(__xludf.DUMMYFUNCTION("""COMPUTED_VALUE"""),34741.0)</f>
        <v>34741</v>
      </c>
    </row>
    <row r="2909">
      <c r="A2909" s="3">
        <f>IFERROR(__xludf.DUMMYFUNCTION("""COMPUTED_VALUE"""),45234.99861111111)</f>
        <v>45234.99861</v>
      </c>
      <c r="B2909" s="4">
        <f>IFERROR(__xludf.DUMMYFUNCTION("""COMPUTED_VALUE"""),35048.6)</f>
        <v>35048.6</v>
      </c>
    </row>
    <row r="2910">
      <c r="A2910" s="3">
        <f>IFERROR(__xludf.DUMMYFUNCTION("""COMPUTED_VALUE"""),45235.99861111111)</f>
        <v>45235.99861</v>
      </c>
      <c r="B2910" s="4">
        <f>IFERROR(__xludf.DUMMYFUNCTION("""COMPUTED_VALUE"""),35053.2)</f>
        <v>35053.2</v>
      </c>
    </row>
    <row r="2911">
      <c r="A2911" s="3">
        <f>IFERROR(__xludf.DUMMYFUNCTION("""COMPUTED_VALUE"""),45236.99861111111)</f>
        <v>45236.99861</v>
      </c>
      <c r="B2911" s="4">
        <f>IFERROR(__xludf.DUMMYFUNCTION("""COMPUTED_VALUE"""),35059.4)</f>
        <v>35059.4</v>
      </c>
    </row>
    <row r="2912">
      <c r="A2912" s="3">
        <f>IFERROR(__xludf.DUMMYFUNCTION("""COMPUTED_VALUE"""),45237.99861111111)</f>
        <v>45237.99861</v>
      </c>
      <c r="B2912" s="4">
        <f>IFERROR(__xludf.DUMMYFUNCTION("""COMPUTED_VALUE"""),35448.0)</f>
        <v>35448</v>
      </c>
    </row>
    <row r="2913">
      <c r="A2913" s="3">
        <f>IFERROR(__xludf.DUMMYFUNCTION("""COMPUTED_VALUE"""),45238.99861111111)</f>
        <v>45238.99861</v>
      </c>
      <c r="B2913" s="4">
        <f>IFERROR(__xludf.DUMMYFUNCTION("""COMPUTED_VALUE"""),35692.9)</f>
        <v>35692.9</v>
      </c>
    </row>
    <row r="2914">
      <c r="A2914" s="3">
        <f>IFERROR(__xludf.DUMMYFUNCTION("""COMPUTED_VALUE"""),45239.99861111111)</f>
        <v>45239.99861</v>
      </c>
      <c r="B2914" s="4">
        <f>IFERROR(__xludf.DUMMYFUNCTION("""COMPUTED_VALUE"""),36706.5)</f>
        <v>36706.5</v>
      </c>
    </row>
    <row r="2915">
      <c r="A2915" s="3">
        <f>IFERROR(__xludf.DUMMYFUNCTION("""COMPUTED_VALUE"""),45240.99861111111)</f>
        <v>45240.99861</v>
      </c>
      <c r="B2915" s="4">
        <f>IFERROR(__xludf.DUMMYFUNCTION("""COMPUTED_VALUE"""),37331.7)</f>
        <v>37331.7</v>
      </c>
    </row>
    <row r="2916">
      <c r="A2916" s="3">
        <f>IFERROR(__xludf.DUMMYFUNCTION("""COMPUTED_VALUE"""),45241.99861111111)</f>
        <v>45241.99861</v>
      </c>
      <c r="B2916" s="4">
        <f>IFERROR(__xludf.DUMMYFUNCTION("""COMPUTED_VALUE"""),37139.1)</f>
        <v>37139.1</v>
      </c>
    </row>
    <row r="2917">
      <c r="A2917" s="3">
        <f>IFERROR(__xludf.DUMMYFUNCTION("""COMPUTED_VALUE"""),45242.99861111111)</f>
        <v>45242.99861</v>
      </c>
      <c r="B2917" s="4">
        <f>IFERROR(__xludf.DUMMYFUNCTION("""COMPUTED_VALUE"""),37086.0)</f>
        <v>37086</v>
      </c>
    </row>
    <row r="2918">
      <c r="A2918" s="3">
        <f>IFERROR(__xludf.DUMMYFUNCTION("""COMPUTED_VALUE"""),45243.99861111111)</f>
        <v>45243.99861</v>
      </c>
      <c r="B2918" s="4">
        <f>IFERROR(__xludf.DUMMYFUNCTION("""COMPUTED_VALUE"""),36473.8)</f>
        <v>36473.8</v>
      </c>
    </row>
    <row r="2919">
      <c r="A2919" s="3">
        <f>IFERROR(__xludf.DUMMYFUNCTION("""COMPUTED_VALUE"""),45244.99861111111)</f>
        <v>45244.99861</v>
      </c>
      <c r="B2919" s="4">
        <f>IFERROR(__xludf.DUMMYFUNCTION("""COMPUTED_VALUE"""),35554.0)</f>
        <v>35554</v>
      </c>
    </row>
    <row r="2920">
      <c r="A2920" s="3">
        <f>IFERROR(__xludf.DUMMYFUNCTION("""COMPUTED_VALUE"""),45245.99861111111)</f>
        <v>45245.99861</v>
      </c>
      <c r="B2920" s="4">
        <f>IFERROR(__xludf.DUMMYFUNCTION("""COMPUTED_VALUE"""),37885.3)</f>
        <v>37885.3</v>
      </c>
    </row>
    <row r="2921">
      <c r="A2921" s="3">
        <f>IFERROR(__xludf.DUMMYFUNCTION("""COMPUTED_VALUE"""),45246.99861111111)</f>
        <v>45246.99861</v>
      </c>
      <c r="B2921" s="4">
        <f>IFERROR(__xludf.DUMMYFUNCTION("""COMPUTED_VALUE"""),36161.1)</f>
        <v>36161.1</v>
      </c>
    </row>
    <row r="2922">
      <c r="A2922" s="3">
        <f>IFERROR(__xludf.DUMMYFUNCTION("""COMPUTED_VALUE"""),45247.99861111111)</f>
        <v>45247.99861</v>
      </c>
      <c r="B2922" s="4">
        <f>IFERROR(__xludf.DUMMYFUNCTION("""COMPUTED_VALUE"""),36539.5)</f>
        <v>36539.5</v>
      </c>
    </row>
    <row r="2923">
      <c r="A2923" s="3">
        <f>IFERROR(__xludf.DUMMYFUNCTION("""COMPUTED_VALUE"""),45248.99861111111)</f>
        <v>45248.99861</v>
      </c>
      <c r="B2923" s="4">
        <f>IFERROR(__xludf.DUMMYFUNCTION("""COMPUTED_VALUE"""),36583.2)</f>
        <v>36583.2</v>
      </c>
    </row>
    <row r="2924">
      <c r="A2924" s="3">
        <f>IFERROR(__xludf.DUMMYFUNCTION("""COMPUTED_VALUE"""),45249.99861111111)</f>
        <v>45249.99861</v>
      </c>
      <c r="B2924" s="4">
        <f>IFERROR(__xludf.DUMMYFUNCTION("""COMPUTED_VALUE"""),37412.4)</f>
        <v>37412.4</v>
      </c>
    </row>
    <row r="2925">
      <c r="A2925" s="3">
        <f>IFERROR(__xludf.DUMMYFUNCTION("""COMPUTED_VALUE"""),45250.99861111111)</f>
        <v>45250.99861</v>
      </c>
      <c r="B2925" s="4">
        <f>IFERROR(__xludf.DUMMYFUNCTION("""COMPUTED_VALUE"""),37490.6)</f>
        <v>37490.6</v>
      </c>
    </row>
    <row r="2926">
      <c r="A2926" s="3">
        <f>IFERROR(__xludf.DUMMYFUNCTION("""COMPUTED_VALUE"""),45251.99861111111)</f>
        <v>45251.99861</v>
      </c>
      <c r="B2926" s="4">
        <f>IFERROR(__xludf.DUMMYFUNCTION("""COMPUTED_VALUE"""),35751.8)</f>
        <v>35751.8</v>
      </c>
    </row>
    <row r="2927">
      <c r="A2927" s="3">
        <f>IFERROR(__xludf.DUMMYFUNCTION("""COMPUTED_VALUE"""),45252.99861111111)</f>
        <v>45252.99861</v>
      </c>
      <c r="B2927" s="4">
        <f>IFERROR(__xludf.DUMMYFUNCTION("""COMPUTED_VALUE"""),37424.3)</f>
        <v>37424.3</v>
      </c>
    </row>
    <row r="2928">
      <c r="A2928" s="3">
        <f>IFERROR(__xludf.DUMMYFUNCTION("""COMPUTED_VALUE"""),45253.99861111111)</f>
        <v>45253.99861</v>
      </c>
      <c r="B2928" s="4">
        <f>IFERROR(__xludf.DUMMYFUNCTION("""COMPUTED_VALUE"""),37304.0)</f>
        <v>37304</v>
      </c>
    </row>
    <row r="2929">
      <c r="A2929" s="3">
        <f>IFERROR(__xludf.DUMMYFUNCTION("""COMPUTED_VALUE"""),45254.99861111111)</f>
        <v>45254.99861</v>
      </c>
      <c r="B2929" s="4">
        <f>IFERROR(__xludf.DUMMYFUNCTION("""COMPUTED_VALUE"""),37743.5)</f>
        <v>37743.5</v>
      </c>
    </row>
    <row r="2930">
      <c r="A2930" s="3">
        <f>IFERROR(__xludf.DUMMYFUNCTION("""COMPUTED_VALUE"""),45255.99861111111)</f>
        <v>45255.99861</v>
      </c>
      <c r="B2930" s="4">
        <f>IFERROR(__xludf.DUMMYFUNCTION("""COMPUTED_VALUE"""),37805.9)</f>
        <v>37805.9</v>
      </c>
    </row>
    <row r="2931">
      <c r="A2931" s="3">
        <f>IFERROR(__xludf.DUMMYFUNCTION("""COMPUTED_VALUE"""),45256.99861111111)</f>
        <v>45256.99861</v>
      </c>
      <c r="B2931" s="4">
        <f>IFERROR(__xludf.DUMMYFUNCTION("""COMPUTED_VALUE"""),37462.7)</f>
        <v>37462.7</v>
      </c>
    </row>
    <row r="2932">
      <c r="A2932" s="3">
        <f>IFERROR(__xludf.DUMMYFUNCTION("""COMPUTED_VALUE"""),45257.99861111111)</f>
        <v>45257.99861</v>
      </c>
      <c r="B2932" s="4">
        <f>IFERROR(__xludf.DUMMYFUNCTION("""COMPUTED_VALUE"""),37241.6)</f>
        <v>37241.6</v>
      </c>
    </row>
    <row r="2933">
      <c r="A2933" s="3">
        <f>IFERROR(__xludf.DUMMYFUNCTION("""COMPUTED_VALUE"""),45258.99861111111)</f>
        <v>45258.99861</v>
      </c>
      <c r="B2933" s="4">
        <f>IFERROR(__xludf.DUMMYFUNCTION("""COMPUTED_VALUE"""),37792.0)</f>
        <v>37792</v>
      </c>
    </row>
    <row r="2934">
      <c r="A2934" s="3">
        <f>IFERROR(__xludf.DUMMYFUNCTION("""COMPUTED_VALUE"""),45259.99861111111)</f>
        <v>45259.99861</v>
      </c>
      <c r="B2934" s="4">
        <f>IFERROR(__xludf.DUMMYFUNCTION("""COMPUTED_VALUE"""),37827.6)</f>
        <v>37827.6</v>
      </c>
    </row>
    <row r="2935">
      <c r="A2935" s="3">
        <f>IFERROR(__xludf.DUMMYFUNCTION("""COMPUTED_VALUE"""),45260.99861111111)</f>
        <v>45260.99861</v>
      </c>
      <c r="B2935" s="4">
        <f>IFERROR(__xludf.DUMMYFUNCTION("""COMPUTED_VALUE"""),37715.4)</f>
        <v>37715.4</v>
      </c>
    </row>
    <row r="2936">
      <c r="A2936" s="3">
        <f>IFERROR(__xludf.DUMMYFUNCTION("""COMPUTED_VALUE"""),45261.99861111111)</f>
        <v>45261.99861</v>
      </c>
      <c r="B2936" s="4">
        <f>IFERROR(__xludf.DUMMYFUNCTION("""COMPUTED_VALUE"""),38703.5)</f>
        <v>38703.5</v>
      </c>
    </row>
    <row r="2937">
      <c r="A2937" s="3">
        <f>IFERROR(__xludf.DUMMYFUNCTION("""COMPUTED_VALUE"""),45262.99861111111)</f>
        <v>45262.99861</v>
      </c>
      <c r="B2937" s="4">
        <f>IFERROR(__xludf.DUMMYFUNCTION("""COMPUTED_VALUE"""),39466.4)</f>
        <v>39466.4</v>
      </c>
    </row>
    <row r="2938">
      <c r="A2938" s="3">
        <f>IFERROR(__xludf.DUMMYFUNCTION("""COMPUTED_VALUE"""),45263.99861111111)</f>
        <v>45263.99861</v>
      </c>
      <c r="B2938" s="4">
        <f>IFERROR(__xludf.DUMMYFUNCTION("""COMPUTED_VALUE"""),39951.0)</f>
        <v>39951</v>
      </c>
    </row>
    <row r="2939">
      <c r="A2939" s="3">
        <f>IFERROR(__xludf.DUMMYFUNCTION("""COMPUTED_VALUE"""),45264.99861111111)</f>
        <v>45264.99861</v>
      </c>
      <c r="B2939" s="4">
        <f>IFERROR(__xludf.DUMMYFUNCTION("""COMPUTED_VALUE"""),41995.5)</f>
        <v>41995.5</v>
      </c>
    </row>
    <row r="2940">
      <c r="A2940" s="3">
        <f>IFERROR(__xludf.DUMMYFUNCTION("""COMPUTED_VALUE"""),45265.99861111111)</f>
        <v>45265.99861</v>
      </c>
      <c r="B2940" s="4">
        <f>IFERROR(__xludf.DUMMYFUNCTION("""COMPUTED_VALUE"""),44084.3)</f>
        <v>44084.3</v>
      </c>
    </row>
    <row r="2941">
      <c r="A2941" s="3">
        <f>IFERROR(__xludf.DUMMYFUNCTION("""COMPUTED_VALUE"""),45266.99861111111)</f>
        <v>45266.99861</v>
      </c>
      <c r="B2941" s="4">
        <f>IFERROR(__xludf.DUMMYFUNCTION("""COMPUTED_VALUE"""),43726.3)</f>
        <v>43726.3</v>
      </c>
    </row>
    <row r="2942">
      <c r="A2942" s="3">
        <f>IFERROR(__xludf.DUMMYFUNCTION("""COMPUTED_VALUE"""),45267.99861111111)</f>
        <v>45267.99861</v>
      </c>
      <c r="B2942" s="4">
        <f>IFERROR(__xludf.DUMMYFUNCTION("""COMPUTED_VALUE"""),43280.9)</f>
        <v>43280.9</v>
      </c>
    </row>
    <row r="2943">
      <c r="A2943" s="3">
        <f>IFERROR(__xludf.DUMMYFUNCTION("""COMPUTED_VALUE"""),45268.99861111111)</f>
        <v>45268.99861</v>
      </c>
      <c r="B2943" s="4">
        <f>IFERROR(__xludf.DUMMYFUNCTION("""COMPUTED_VALUE"""),44192.8)</f>
        <v>44192.8</v>
      </c>
    </row>
    <row r="2944">
      <c r="A2944" s="3">
        <f>IFERROR(__xludf.DUMMYFUNCTION("""COMPUTED_VALUE"""),45269.99861111111)</f>
        <v>45269.99861</v>
      </c>
      <c r="B2944" s="4">
        <f>IFERROR(__xludf.DUMMYFUNCTION("""COMPUTED_VALUE"""),43714.9)</f>
        <v>43714.9</v>
      </c>
    </row>
    <row r="2945">
      <c r="A2945" s="3">
        <f>IFERROR(__xludf.DUMMYFUNCTION("""COMPUTED_VALUE"""),45270.99861111111)</f>
        <v>45270.99861</v>
      </c>
      <c r="B2945" s="4">
        <f>IFERROR(__xludf.DUMMYFUNCTION("""COMPUTED_VALUE"""),43793.8)</f>
        <v>43793.8</v>
      </c>
    </row>
    <row r="2946">
      <c r="A2946" s="3">
        <f>IFERROR(__xludf.DUMMYFUNCTION("""COMPUTED_VALUE"""),45271.99861111111)</f>
        <v>45271.99861</v>
      </c>
      <c r="B2946" s="4">
        <f>IFERROR(__xludf.DUMMYFUNCTION("""COMPUTED_VALUE"""),41229.7)</f>
        <v>41229.7</v>
      </c>
    </row>
    <row r="2947">
      <c r="A2947" s="3">
        <f>IFERROR(__xludf.DUMMYFUNCTION("""COMPUTED_VALUE"""),45272.99861111111)</f>
        <v>45272.99861</v>
      </c>
      <c r="B2947" s="4">
        <f>IFERROR(__xludf.DUMMYFUNCTION("""COMPUTED_VALUE"""),41477.3)</f>
        <v>41477.3</v>
      </c>
    </row>
    <row r="2948">
      <c r="A2948" s="3">
        <f>IFERROR(__xludf.DUMMYFUNCTION("""COMPUTED_VALUE"""),45273.99861111111)</f>
        <v>45273.99861</v>
      </c>
      <c r="B2948" s="4">
        <f>IFERROR(__xludf.DUMMYFUNCTION("""COMPUTED_VALUE"""),42931.6)</f>
        <v>42931.6</v>
      </c>
    </row>
    <row r="2949">
      <c r="A2949" s="3">
        <f>IFERROR(__xludf.DUMMYFUNCTION("""COMPUTED_VALUE"""),45274.99861111111)</f>
        <v>45274.99861</v>
      </c>
      <c r="B2949" s="4">
        <f>IFERROR(__xludf.DUMMYFUNCTION("""COMPUTED_VALUE"""),43005.4)</f>
        <v>43005.4</v>
      </c>
    </row>
    <row r="2950">
      <c r="A2950" s="3">
        <f>IFERROR(__xludf.DUMMYFUNCTION("""COMPUTED_VALUE"""),45275.99861111111)</f>
        <v>45275.99861</v>
      </c>
      <c r="B2950" s="4">
        <f>IFERROR(__xludf.DUMMYFUNCTION("""COMPUTED_VALUE"""),41947.6)</f>
        <v>41947.6</v>
      </c>
    </row>
    <row r="2951">
      <c r="A2951" s="3">
        <f>IFERROR(__xludf.DUMMYFUNCTION("""COMPUTED_VALUE"""),45276.99861111111)</f>
        <v>45276.99861</v>
      </c>
      <c r="B2951" s="4">
        <f>IFERROR(__xludf.DUMMYFUNCTION("""COMPUTED_VALUE"""),42210.0)</f>
        <v>42210</v>
      </c>
    </row>
    <row r="2952">
      <c r="A2952" s="3">
        <f>IFERROR(__xludf.DUMMYFUNCTION("""COMPUTED_VALUE"""),45277.99861111111)</f>
        <v>45277.99861</v>
      </c>
      <c r="B2952" s="4">
        <f>IFERROR(__xludf.DUMMYFUNCTION("""COMPUTED_VALUE"""),41410.3)</f>
        <v>41410.3</v>
      </c>
    </row>
    <row r="2953">
      <c r="A2953" s="3">
        <f>IFERROR(__xludf.DUMMYFUNCTION("""COMPUTED_VALUE"""),45278.99861111111)</f>
        <v>45278.99861</v>
      </c>
      <c r="B2953" s="4">
        <f>IFERROR(__xludf.DUMMYFUNCTION("""COMPUTED_VALUE"""),42651.7)</f>
        <v>42651.7</v>
      </c>
    </row>
    <row r="2954">
      <c r="A2954" s="3">
        <f>IFERROR(__xludf.DUMMYFUNCTION("""COMPUTED_VALUE"""),45279.99861111111)</f>
        <v>45279.99861</v>
      </c>
      <c r="B2954" s="4">
        <f>IFERROR(__xludf.DUMMYFUNCTION("""COMPUTED_VALUE"""),42266.2)</f>
        <v>42266.2</v>
      </c>
    </row>
    <row r="2955">
      <c r="A2955" s="3">
        <f>IFERROR(__xludf.DUMMYFUNCTION("""COMPUTED_VALUE"""),45280.99861111111)</f>
        <v>45280.99861</v>
      </c>
      <c r="B2955" s="4">
        <f>IFERROR(__xludf.DUMMYFUNCTION("""COMPUTED_VALUE"""),43651.7)</f>
        <v>43651.7</v>
      </c>
    </row>
    <row r="2956">
      <c r="A2956" s="3">
        <f>IFERROR(__xludf.DUMMYFUNCTION("""COMPUTED_VALUE"""),45281.99861111111)</f>
        <v>45281.99861</v>
      </c>
      <c r="B2956" s="4">
        <f>IFERROR(__xludf.DUMMYFUNCTION("""COMPUTED_VALUE"""),43864.6)</f>
        <v>43864.6</v>
      </c>
    </row>
    <row r="2957">
      <c r="A2957" s="3">
        <f>IFERROR(__xludf.DUMMYFUNCTION("""COMPUTED_VALUE"""),45282.99861111111)</f>
        <v>45282.99861</v>
      </c>
      <c r="B2957" s="4">
        <f>IFERROR(__xludf.DUMMYFUNCTION("""COMPUTED_VALUE"""),44012.5)</f>
        <v>44012.5</v>
      </c>
    </row>
    <row r="2958">
      <c r="A2958" s="3">
        <f>IFERROR(__xludf.DUMMYFUNCTION("""COMPUTED_VALUE"""),45283.99861111111)</f>
        <v>45283.99861</v>
      </c>
      <c r="B2958" s="4">
        <f>IFERROR(__xludf.DUMMYFUNCTION("""COMPUTED_VALUE"""),43745.8)</f>
        <v>43745.8</v>
      </c>
    </row>
    <row r="2959">
      <c r="A2959" s="3">
        <f>IFERROR(__xludf.DUMMYFUNCTION("""COMPUTED_VALUE"""),45284.99861111111)</f>
        <v>45284.99861</v>
      </c>
      <c r="B2959" s="4">
        <f>IFERROR(__xludf.DUMMYFUNCTION("""COMPUTED_VALUE"""),43025.0)</f>
        <v>43025</v>
      </c>
    </row>
    <row r="2960">
      <c r="A2960" s="3">
        <f>IFERROR(__xludf.DUMMYFUNCTION("""COMPUTED_VALUE"""),45285.99861111111)</f>
        <v>45285.99861</v>
      </c>
      <c r="B2960" s="4">
        <f>IFERROR(__xludf.DUMMYFUNCTION("""COMPUTED_VALUE"""),43589.6)</f>
        <v>43589.6</v>
      </c>
    </row>
    <row r="2961">
      <c r="A2961" s="3">
        <f>IFERROR(__xludf.DUMMYFUNCTION("""COMPUTED_VALUE"""),45286.99861111111)</f>
        <v>45286.99861</v>
      </c>
      <c r="B2961" s="4">
        <f>IFERROR(__xludf.DUMMYFUNCTION("""COMPUTED_VALUE"""),42515.5)</f>
        <v>42515.5</v>
      </c>
    </row>
    <row r="2962">
      <c r="A2962" s="3">
        <f>IFERROR(__xludf.DUMMYFUNCTION("""COMPUTED_VALUE"""),45287.99861111111)</f>
        <v>45287.99861</v>
      </c>
      <c r="B2962" s="4">
        <f>IFERROR(__xludf.DUMMYFUNCTION("""COMPUTED_VALUE"""),43473.0)</f>
        <v>43473</v>
      </c>
    </row>
    <row r="2963">
      <c r="A2963" s="3">
        <f>IFERROR(__xludf.DUMMYFUNCTION("""COMPUTED_VALUE"""),45288.99861111111)</f>
        <v>45288.99861</v>
      </c>
      <c r="B2963" s="4">
        <f>IFERROR(__xludf.DUMMYFUNCTION("""COMPUTED_VALUE"""),42603.5)</f>
        <v>42603.5</v>
      </c>
    </row>
    <row r="2964">
      <c r="A2964" s="3">
        <f>IFERROR(__xludf.DUMMYFUNCTION("""COMPUTED_VALUE"""),45289.99861111111)</f>
        <v>45289.99861</v>
      </c>
      <c r="B2964" s="4">
        <f>IFERROR(__xludf.DUMMYFUNCTION("""COMPUTED_VALUE"""),42063.4)</f>
        <v>42063.4</v>
      </c>
    </row>
    <row r="2965">
      <c r="A2965" s="3">
        <f>IFERROR(__xludf.DUMMYFUNCTION("""COMPUTED_VALUE"""),45290.99861111111)</f>
        <v>45290.99861</v>
      </c>
      <c r="B2965" s="4">
        <f>IFERROR(__xludf.DUMMYFUNCTION("""COMPUTED_VALUE"""),42141.0)</f>
        <v>42141</v>
      </c>
    </row>
    <row r="2966">
      <c r="A2966" s="3">
        <f>IFERROR(__xludf.DUMMYFUNCTION("""COMPUTED_VALUE"""),45291.99861111111)</f>
        <v>45291.99861</v>
      </c>
      <c r="B2966" s="4">
        <f>IFERROR(__xludf.DUMMYFUNCTION("""COMPUTED_VALUE"""),42288.0)</f>
        <v>42288</v>
      </c>
    </row>
    <row r="2967">
      <c r="A2967" s="3">
        <f>IFERROR(__xludf.DUMMYFUNCTION("""COMPUTED_VALUE"""),45292.99861111111)</f>
        <v>45292.99861</v>
      </c>
      <c r="B2967" s="4">
        <f>IFERROR(__xludf.DUMMYFUNCTION("""COMPUTED_VALUE"""),44172.0)</f>
        <v>44172</v>
      </c>
    </row>
    <row r="2968">
      <c r="A2968" s="3">
        <f>IFERROR(__xludf.DUMMYFUNCTION("""COMPUTED_VALUE"""),45293.99861111111)</f>
        <v>45293.99861</v>
      </c>
      <c r="B2968" s="4">
        <f>IFERROR(__xludf.DUMMYFUNCTION("""COMPUTED_VALUE"""),44972.8)</f>
        <v>44972.8</v>
      </c>
    </row>
    <row r="2969">
      <c r="A2969" s="3">
        <f>IFERROR(__xludf.DUMMYFUNCTION("""COMPUTED_VALUE"""),45294.99861111111)</f>
        <v>45294.99861</v>
      </c>
      <c r="B2969" s="4">
        <f>IFERROR(__xludf.DUMMYFUNCTION("""COMPUTED_VALUE"""),42844.3)</f>
        <v>42844.3</v>
      </c>
    </row>
    <row r="2970">
      <c r="A2970" s="3">
        <f>IFERROR(__xludf.DUMMYFUNCTION("""COMPUTED_VALUE"""),45295.99861111111)</f>
        <v>45295.99861</v>
      </c>
      <c r="B2970" s="4">
        <f>IFERROR(__xludf.DUMMYFUNCTION("""COMPUTED_VALUE"""),44234.9)</f>
        <v>44234.9</v>
      </c>
    </row>
    <row r="2971">
      <c r="A2971" s="3">
        <f>IFERROR(__xludf.DUMMYFUNCTION("""COMPUTED_VALUE"""),45296.99861111111)</f>
        <v>45296.99861</v>
      </c>
      <c r="B2971" s="4">
        <f>IFERROR(__xludf.DUMMYFUNCTION("""COMPUTED_VALUE"""),44154.5)</f>
        <v>44154.5</v>
      </c>
    </row>
    <row r="2972">
      <c r="A2972" s="3">
        <f>IFERROR(__xludf.DUMMYFUNCTION("""COMPUTED_VALUE"""),45297.99861111111)</f>
        <v>45297.99861</v>
      </c>
      <c r="B2972" s="4">
        <f>IFERROR(__xludf.DUMMYFUNCTION("""COMPUTED_VALUE"""),43992.4)</f>
        <v>43992.4</v>
      </c>
    </row>
    <row r="2973">
      <c r="A2973" s="3">
        <f>IFERROR(__xludf.DUMMYFUNCTION("""COMPUTED_VALUE"""),45298.99861111111)</f>
        <v>45298.99861</v>
      </c>
      <c r="B2973" s="4">
        <f>IFERROR(__xludf.DUMMYFUNCTION("""COMPUTED_VALUE"""),43887.1)</f>
        <v>43887.1</v>
      </c>
    </row>
    <row r="2974">
      <c r="A2974" s="3">
        <f>IFERROR(__xludf.DUMMYFUNCTION("""COMPUTED_VALUE"""),45299.99861111111)</f>
        <v>45299.99861</v>
      </c>
      <c r="B2974" s="4">
        <f>IFERROR(__xludf.DUMMYFUNCTION("""COMPUTED_VALUE"""),46995.1)</f>
        <v>46995.1</v>
      </c>
    </row>
    <row r="2975">
      <c r="A2975" s="3">
        <f>IFERROR(__xludf.DUMMYFUNCTION("""COMPUTED_VALUE"""),45300.99861111111)</f>
        <v>45300.99861</v>
      </c>
      <c r="B2975" s="4">
        <f>IFERROR(__xludf.DUMMYFUNCTION("""COMPUTED_VALUE"""),46087.3)</f>
        <v>46087.3</v>
      </c>
    </row>
    <row r="2976">
      <c r="A2976" s="3">
        <f>IFERROR(__xludf.DUMMYFUNCTION("""COMPUTED_VALUE"""),45301.99861111111)</f>
        <v>45301.99861</v>
      </c>
      <c r="B2976" s="4">
        <f>IFERROR(__xludf.DUMMYFUNCTION("""COMPUTED_VALUE"""),46670.9)</f>
        <v>46670.9</v>
      </c>
    </row>
    <row r="2977">
      <c r="A2977" s="3">
        <f>IFERROR(__xludf.DUMMYFUNCTION("""COMPUTED_VALUE"""),45302.99861111111)</f>
        <v>45302.99861</v>
      </c>
      <c r="B2977" s="4">
        <f>IFERROR(__xludf.DUMMYFUNCTION("""COMPUTED_VALUE"""),46376.1)</f>
        <v>46376.1</v>
      </c>
    </row>
    <row r="2978">
      <c r="A2978" s="3">
        <f>IFERROR(__xludf.DUMMYFUNCTION("""COMPUTED_VALUE"""),45303.99861111111)</f>
        <v>45303.99861</v>
      </c>
      <c r="B2978" s="4">
        <f>IFERROR(__xludf.DUMMYFUNCTION("""COMPUTED_VALUE"""),42902.6)</f>
        <v>42902.6</v>
      </c>
    </row>
    <row r="2979">
      <c r="A2979" s="3">
        <f>IFERROR(__xludf.DUMMYFUNCTION("""COMPUTED_VALUE"""),45304.99861111111)</f>
        <v>45304.99861</v>
      </c>
      <c r="B2979" s="4">
        <f>IFERROR(__xludf.DUMMYFUNCTION("""COMPUTED_VALUE"""),42839.3)</f>
        <v>42839.3</v>
      </c>
    </row>
    <row r="2980">
      <c r="A2980" s="3">
        <f>IFERROR(__xludf.DUMMYFUNCTION("""COMPUTED_VALUE"""),45305.99861111111)</f>
        <v>45305.99861</v>
      </c>
      <c r="B2980" s="4">
        <f>IFERROR(__xludf.DUMMYFUNCTION("""COMPUTED_VALUE"""),41742.9)</f>
        <v>41742.9</v>
      </c>
    </row>
    <row r="2981">
      <c r="A2981" s="3">
        <f>IFERROR(__xludf.DUMMYFUNCTION("""COMPUTED_VALUE"""),45306.99861111111)</f>
        <v>45306.99861</v>
      </c>
      <c r="B2981" s="4">
        <f>IFERROR(__xludf.DUMMYFUNCTION("""COMPUTED_VALUE"""),42490.1)</f>
        <v>42490.1</v>
      </c>
    </row>
    <row r="2982">
      <c r="A2982" s="3">
        <f>IFERROR(__xludf.DUMMYFUNCTION("""COMPUTED_VALUE"""),45307.99861111111)</f>
        <v>45307.99861</v>
      </c>
      <c r="B2982" s="4">
        <f>IFERROR(__xludf.DUMMYFUNCTION("""COMPUTED_VALUE"""),43130.4)</f>
        <v>43130.4</v>
      </c>
    </row>
    <row r="2983">
      <c r="A2983" s="3">
        <f>IFERROR(__xludf.DUMMYFUNCTION("""COMPUTED_VALUE"""),45308.99861111111)</f>
        <v>45308.99861</v>
      </c>
      <c r="B2983" s="4">
        <f>IFERROR(__xludf.DUMMYFUNCTION("""COMPUTED_VALUE"""),42737.3)</f>
        <v>42737.3</v>
      </c>
    </row>
    <row r="2984">
      <c r="A2984" s="3">
        <f>IFERROR(__xludf.DUMMYFUNCTION("""COMPUTED_VALUE"""),45309.99861111111)</f>
        <v>45309.99861</v>
      </c>
      <c r="B2984" s="4">
        <f>IFERROR(__xludf.DUMMYFUNCTION("""COMPUTED_VALUE"""),41256.0)</f>
        <v>41256</v>
      </c>
    </row>
    <row r="2985">
      <c r="A2985" s="3">
        <f>IFERROR(__xludf.DUMMYFUNCTION("""COMPUTED_VALUE"""),45310.99861111111)</f>
        <v>45310.99861</v>
      </c>
      <c r="B2985" s="4">
        <f>IFERROR(__xludf.DUMMYFUNCTION("""COMPUTED_VALUE"""),41601.8)</f>
        <v>41601.8</v>
      </c>
    </row>
    <row r="2986">
      <c r="A2986" s="3">
        <f>IFERROR(__xludf.DUMMYFUNCTION("""COMPUTED_VALUE"""),45311.99861111111)</f>
        <v>45311.99861</v>
      </c>
      <c r="B2986" s="4">
        <f>IFERROR(__xludf.DUMMYFUNCTION("""COMPUTED_VALUE"""),41666.6)</f>
        <v>41666.6</v>
      </c>
    </row>
    <row r="2987">
      <c r="A2987" s="3">
        <f>IFERROR(__xludf.DUMMYFUNCTION("""COMPUTED_VALUE"""),45312.99861111111)</f>
        <v>45312.99861</v>
      </c>
      <c r="B2987" s="4">
        <f>IFERROR(__xludf.DUMMYFUNCTION("""COMPUTED_VALUE"""),41554.0)</f>
        <v>41554</v>
      </c>
    </row>
    <row r="2988">
      <c r="A2988" s="3">
        <f>IFERROR(__xludf.DUMMYFUNCTION("""COMPUTED_VALUE"""),45313.99861111111)</f>
        <v>45313.99861</v>
      </c>
      <c r="B2988" s="4">
        <f>IFERROR(__xludf.DUMMYFUNCTION("""COMPUTED_VALUE"""),39521.5)</f>
        <v>39521.5</v>
      </c>
    </row>
    <row r="2989">
      <c r="A2989" s="3">
        <f>IFERROR(__xludf.DUMMYFUNCTION("""COMPUTED_VALUE"""),45314.99861111111)</f>
        <v>45314.99861</v>
      </c>
      <c r="B2989" s="4">
        <f>IFERROR(__xludf.DUMMYFUNCTION("""COMPUTED_VALUE"""),39880.2)</f>
        <v>39880.2</v>
      </c>
    </row>
    <row r="2990">
      <c r="A2990" s="3">
        <f>IFERROR(__xludf.DUMMYFUNCTION("""COMPUTED_VALUE"""),45315.99861111111)</f>
        <v>45315.99861</v>
      </c>
      <c r="B2990" s="4">
        <f>IFERROR(__xludf.DUMMYFUNCTION("""COMPUTED_VALUE"""),40077.7)</f>
        <v>40077.7</v>
      </c>
    </row>
    <row r="2991">
      <c r="A2991" s="3">
        <f>IFERROR(__xludf.DUMMYFUNCTION("""COMPUTED_VALUE"""),45316.99861111111)</f>
        <v>45316.99861</v>
      </c>
      <c r="B2991" s="4">
        <f>IFERROR(__xludf.DUMMYFUNCTION("""COMPUTED_VALUE"""),39924.9)</f>
        <v>39924.9</v>
      </c>
    </row>
    <row r="2992">
      <c r="A2992" s="3">
        <f>IFERROR(__xludf.DUMMYFUNCTION("""COMPUTED_VALUE"""),45317.99861111111)</f>
        <v>45317.99861</v>
      </c>
      <c r="B2992" s="4">
        <f>IFERROR(__xludf.DUMMYFUNCTION("""COMPUTED_VALUE"""),41813.3)</f>
        <v>41813.3</v>
      </c>
    </row>
    <row r="2993">
      <c r="A2993" s="3">
        <f>IFERROR(__xludf.DUMMYFUNCTION("""COMPUTED_VALUE"""),45318.99861111111)</f>
        <v>45318.99861</v>
      </c>
      <c r="B2993" s="4">
        <f>IFERROR(__xludf.DUMMYFUNCTION("""COMPUTED_VALUE"""),42126.6)</f>
        <v>42126.6</v>
      </c>
    </row>
    <row r="2994">
      <c r="A2994" s="3">
        <f>IFERROR(__xludf.DUMMYFUNCTION("""COMPUTED_VALUE"""),45319.99861111111)</f>
        <v>45319.99861</v>
      </c>
      <c r="B2994" s="4">
        <f>IFERROR(__xludf.DUMMYFUNCTION("""COMPUTED_VALUE"""),42034.5)</f>
        <v>42034.5</v>
      </c>
    </row>
    <row r="2995">
      <c r="A2995" s="3">
        <f>IFERROR(__xludf.DUMMYFUNCTION("""COMPUTED_VALUE"""),45320.99861111111)</f>
        <v>45320.99861</v>
      </c>
      <c r="B2995" s="4">
        <f>IFERROR(__xludf.DUMMYFUNCTION("""COMPUTED_VALUE"""),43306.1)</f>
        <v>43306.1</v>
      </c>
    </row>
    <row r="2996">
      <c r="A2996" s="3">
        <f>IFERROR(__xludf.DUMMYFUNCTION("""COMPUTED_VALUE"""),45321.99861111111)</f>
        <v>45321.99861</v>
      </c>
      <c r="B2996" s="4">
        <f>IFERROR(__xludf.DUMMYFUNCTION("""COMPUTED_VALUE"""),42942.7)</f>
        <v>42942.7</v>
      </c>
    </row>
    <row r="2997">
      <c r="A2997" s="3">
        <f>IFERROR(__xludf.DUMMYFUNCTION("""COMPUTED_VALUE"""),45322.99861111111)</f>
        <v>45322.99861</v>
      </c>
      <c r="B2997" s="4">
        <f>IFERROR(__xludf.DUMMYFUNCTION("""COMPUTED_VALUE"""),42548.0)</f>
        <v>42548</v>
      </c>
    </row>
    <row r="2998">
      <c r="A2998" s="3">
        <f>IFERROR(__xludf.DUMMYFUNCTION("""COMPUTED_VALUE"""),45323.99861111111)</f>
        <v>45323.99861</v>
      </c>
      <c r="B2998" s="4">
        <f>IFERROR(__xludf.DUMMYFUNCTION("""COMPUTED_VALUE"""),43078.8)</f>
        <v>43078.8</v>
      </c>
    </row>
    <row r="2999">
      <c r="A2999" s="3">
        <f>IFERROR(__xludf.DUMMYFUNCTION("""COMPUTED_VALUE"""),45324.99861111111)</f>
        <v>45324.99861</v>
      </c>
      <c r="B2999" s="4">
        <f>IFERROR(__xludf.DUMMYFUNCTION("""COMPUTED_VALUE"""),43181.6)</f>
        <v>43181.6</v>
      </c>
    </row>
    <row r="3000">
      <c r="A3000" s="3">
        <f>IFERROR(__xludf.DUMMYFUNCTION("""COMPUTED_VALUE"""),45325.99861111111)</f>
        <v>45325.99861</v>
      </c>
      <c r="B3000" s="4">
        <f>IFERROR(__xludf.DUMMYFUNCTION("""COMPUTED_VALUE"""),43010.6)</f>
        <v>43010.6</v>
      </c>
    </row>
    <row r="3001">
      <c r="A3001" s="3">
        <f>IFERROR(__xludf.DUMMYFUNCTION("""COMPUTED_VALUE"""),45326.99861111111)</f>
        <v>45326.99861</v>
      </c>
      <c r="B3001" s="4">
        <f>IFERROR(__xludf.DUMMYFUNCTION("""COMPUTED_VALUE"""),42568.5)</f>
        <v>42568.5</v>
      </c>
    </row>
    <row r="3002">
      <c r="A3002" s="3">
        <f>IFERROR(__xludf.DUMMYFUNCTION("""COMPUTED_VALUE"""),45327.99861111111)</f>
        <v>45327.99861</v>
      </c>
      <c r="B3002" s="4">
        <f>IFERROR(__xludf.DUMMYFUNCTION("""COMPUTED_VALUE"""),42657.6)</f>
        <v>42657.6</v>
      </c>
    </row>
    <row r="3003">
      <c r="A3003" s="3">
        <f>IFERROR(__xludf.DUMMYFUNCTION("""COMPUTED_VALUE"""),45328.99861111111)</f>
        <v>45328.99861</v>
      </c>
      <c r="B3003" s="4">
        <f>IFERROR(__xludf.DUMMYFUNCTION("""COMPUTED_VALUE"""),43095.7)</f>
        <v>43095.7</v>
      </c>
    </row>
    <row r="3004">
      <c r="A3004" s="3">
        <f>IFERROR(__xludf.DUMMYFUNCTION("""COMPUTED_VALUE"""),45329.99861111111)</f>
        <v>45329.99861</v>
      </c>
      <c r="B3004" s="4">
        <f>IFERROR(__xludf.DUMMYFUNCTION("""COMPUTED_VALUE"""),44323.3)</f>
        <v>44323.3</v>
      </c>
    </row>
    <row r="3005">
      <c r="A3005" s="3">
        <f>IFERROR(__xludf.DUMMYFUNCTION("""COMPUTED_VALUE"""),45330.99861111111)</f>
        <v>45330.99861</v>
      </c>
      <c r="B3005" s="4">
        <f>IFERROR(__xludf.DUMMYFUNCTION("""COMPUTED_VALUE"""),45300.2)</f>
        <v>45300.2</v>
      </c>
    </row>
    <row r="3006">
      <c r="A3006" s="3">
        <f>IFERROR(__xludf.DUMMYFUNCTION("""COMPUTED_VALUE"""),45331.99861111111)</f>
        <v>45331.99861</v>
      </c>
      <c r="B3006" s="4">
        <f>IFERROR(__xludf.DUMMYFUNCTION("""COMPUTED_VALUE"""),47113.6)</f>
        <v>47113.6</v>
      </c>
    </row>
    <row r="3007">
      <c r="A3007" s="3">
        <f>IFERROR(__xludf.DUMMYFUNCTION("""COMPUTED_VALUE"""),45332.99861111111)</f>
        <v>45332.99861</v>
      </c>
      <c r="B3007" s="4">
        <f>IFERROR(__xludf.DUMMYFUNCTION("""COMPUTED_VALUE"""),47763.5)</f>
        <v>47763.5</v>
      </c>
    </row>
    <row r="3008">
      <c r="A3008" s="3">
        <f>IFERROR(__xludf.DUMMYFUNCTION("""COMPUTED_VALUE"""),45333.99861111111)</f>
        <v>45333.99861</v>
      </c>
      <c r="B3008" s="4">
        <f>IFERROR(__xludf.DUMMYFUNCTION("""COMPUTED_VALUE"""),48275.3)</f>
        <v>48275.3</v>
      </c>
    </row>
    <row r="3009">
      <c r="A3009" s="3">
        <f>IFERROR(__xludf.DUMMYFUNCTION("""COMPUTED_VALUE"""),45334.99861111111)</f>
        <v>45334.99861</v>
      </c>
      <c r="B3009" s="4">
        <f>IFERROR(__xludf.DUMMYFUNCTION("""COMPUTED_VALUE"""),49937.5)</f>
        <v>49937.5</v>
      </c>
    </row>
    <row r="3010">
      <c r="A3010" s="3">
        <f>IFERROR(__xludf.DUMMYFUNCTION("""COMPUTED_VALUE"""),45335.99861111111)</f>
        <v>45335.99861</v>
      </c>
      <c r="B3010" s="4">
        <f>IFERROR(__xludf.DUMMYFUNCTION("""COMPUTED_VALUE"""),49725.3)</f>
        <v>49725.3</v>
      </c>
    </row>
    <row r="3011">
      <c r="A3011" s="3">
        <f>IFERROR(__xludf.DUMMYFUNCTION("""COMPUTED_VALUE"""),45336.99861111111)</f>
        <v>45336.99861</v>
      </c>
      <c r="B3011" s="4">
        <f>IFERROR(__xludf.DUMMYFUNCTION("""COMPUTED_VALUE"""),51858.5)</f>
        <v>51858.5</v>
      </c>
    </row>
    <row r="3012">
      <c r="A3012" s="3">
        <f>IFERROR(__xludf.DUMMYFUNCTION("""COMPUTED_VALUE"""),45337.99861111111)</f>
        <v>45337.99861</v>
      </c>
      <c r="B3012" s="4">
        <f>IFERROR(__xludf.DUMMYFUNCTION("""COMPUTED_VALUE"""),51934.2)</f>
        <v>51934.2</v>
      </c>
    </row>
    <row r="3013">
      <c r="A3013" s="3">
        <f>IFERROR(__xludf.DUMMYFUNCTION("""COMPUTED_VALUE"""),45338.99861111111)</f>
        <v>45338.99861</v>
      </c>
      <c r="B3013" s="4">
        <f>IFERROR(__xludf.DUMMYFUNCTION("""COMPUTED_VALUE"""),52162.1)</f>
        <v>52162.1</v>
      </c>
    </row>
    <row r="3014">
      <c r="A3014" s="3">
        <f>IFERROR(__xludf.DUMMYFUNCTION("""COMPUTED_VALUE"""),45339.99861111111)</f>
        <v>45339.99861</v>
      </c>
      <c r="B3014" s="4">
        <f>IFERROR(__xludf.DUMMYFUNCTION("""COMPUTED_VALUE"""),51666.2)</f>
        <v>51666.2</v>
      </c>
    </row>
    <row r="3015">
      <c r="A3015" s="3">
        <f>IFERROR(__xludf.DUMMYFUNCTION("""COMPUTED_VALUE"""),45340.99861111111)</f>
        <v>45340.99861</v>
      </c>
      <c r="B3015" s="4">
        <f>IFERROR(__xludf.DUMMYFUNCTION("""COMPUTED_VALUE"""),52153.6)</f>
        <v>52153.6</v>
      </c>
    </row>
    <row r="3016">
      <c r="A3016" s="3">
        <f>IFERROR(__xludf.DUMMYFUNCTION("""COMPUTED_VALUE"""),45341.99861111111)</f>
        <v>45341.99861</v>
      </c>
      <c r="B3016" s="4">
        <f>IFERROR(__xludf.DUMMYFUNCTION("""COMPUTED_VALUE"""),51787.0)</f>
        <v>51787</v>
      </c>
    </row>
    <row r="3017">
      <c r="A3017" s="3">
        <f>IFERROR(__xludf.DUMMYFUNCTION("""COMPUTED_VALUE"""),45342.99861111111)</f>
        <v>45342.99861</v>
      </c>
      <c r="B3017" s="4">
        <f>IFERROR(__xludf.DUMMYFUNCTION("""COMPUTED_VALUE"""),52277.5)</f>
        <v>52277.5</v>
      </c>
    </row>
    <row r="3018">
      <c r="A3018" s="3">
        <f>IFERROR(__xludf.DUMMYFUNCTION("""COMPUTED_VALUE"""),45343.99861111111)</f>
        <v>45343.99861</v>
      </c>
      <c r="B3018" s="4">
        <f>IFERROR(__xludf.DUMMYFUNCTION("""COMPUTED_VALUE"""),51851.6)</f>
        <v>51851.6</v>
      </c>
    </row>
    <row r="3019">
      <c r="A3019" s="3">
        <f>IFERROR(__xludf.DUMMYFUNCTION("""COMPUTED_VALUE"""),45344.99861111111)</f>
        <v>45344.99861</v>
      </c>
      <c r="B3019" s="4">
        <f>IFERROR(__xludf.DUMMYFUNCTION("""COMPUTED_VALUE"""),51302.7)</f>
        <v>51302.7</v>
      </c>
    </row>
    <row r="3020">
      <c r="A3020" s="3">
        <f>IFERROR(__xludf.DUMMYFUNCTION("""COMPUTED_VALUE"""),45345.99861111111)</f>
        <v>45345.99861</v>
      </c>
      <c r="B3020" s="4">
        <f>IFERROR(__xludf.DUMMYFUNCTION("""COMPUTED_VALUE"""),50747.0)</f>
        <v>50747</v>
      </c>
    </row>
    <row r="3021">
      <c r="A3021" s="3">
        <f>IFERROR(__xludf.DUMMYFUNCTION("""COMPUTED_VALUE"""),45346.99861111111)</f>
        <v>45346.99861</v>
      </c>
      <c r="B3021" s="4">
        <f>IFERROR(__xludf.DUMMYFUNCTION("""COMPUTED_VALUE"""),51570.6)</f>
        <v>51570.6</v>
      </c>
    </row>
    <row r="3022">
      <c r="A3022" s="3">
        <f>IFERROR(__xludf.DUMMYFUNCTION("""COMPUTED_VALUE"""),45347.99861111111)</f>
        <v>45347.99861</v>
      </c>
      <c r="B3022" s="4">
        <f>IFERROR(__xludf.DUMMYFUNCTION("""COMPUTED_VALUE"""),51731.0)</f>
        <v>51731</v>
      </c>
    </row>
    <row r="3023">
      <c r="A3023" s="3">
        <f>IFERROR(__xludf.DUMMYFUNCTION("""COMPUTED_VALUE"""),45348.99861111111)</f>
        <v>45348.99861</v>
      </c>
      <c r="B3023" s="4">
        <f>IFERROR(__xludf.DUMMYFUNCTION("""COMPUTED_VALUE"""),54530.1)</f>
        <v>54530.1</v>
      </c>
    </row>
    <row r="3024">
      <c r="A3024" s="3">
        <f>IFERROR(__xludf.DUMMYFUNCTION("""COMPUTED_VALUE"""),45349.99861111111)</f>
        <v>45349.99861</v>
      </c>
      <c r="B3024" s="4">
        <f>IFERROR(__xludf.DUMMYFUNCTION("""COMPUTED_VALUE"""),57077.0)</f>
        <v>57077</v>
      </c>
    </row>
    <row r="3025">
      <c r="A3025" s="3">
        <f>IFERROR(__xludf.DUMMYFUNCTION("""COMPUTED_VALUE"""),45350.99861111111)</f>
        <v>45350.99861</v>
      </c>
      <c r="B3025" s="4">
        <f>IFERROR(__xludf.DUMMYFUNCTION("""COMPUTED_VALUE"""),62513.1)</f>
        <v>62513.1</v>
      </c>
    </row>
    <row r="3026">
      <c r="A3026" s="3">
        <f>IFERROR(__xludf.DUMMYFUNCTION("""COMPUTED_VALUE"""),45351.99861111111)</f>
        <v>45351.99861</v>
      </c>
      <c r="B3026" s="4">
        <f>IFERROR(__xludf.DUMMYFUNCTION("""COMPUTED_VALUE"""),61179.0)</f>
        <v>61179</v>
      </c>
    </row>
    <row r="3027">
      <c r="A3027" s="3">
        <f>IFERROR(__xludf.DUMMYFUNCTION("""COMPUTED_VALUE"""),45352.99861111111)</f>
        <v>45352.99861</v>
      </c>
      <c r="B3027" s="4">
        <f>IFERROR(__xludf.DUMMYFUNCTION("""COMPUTED_VALUE"""),62435.2)</f>
        <v>62435.2</v>
      </c>
    </row>
    <row r="3028">
      <c r="A3028" s="3">
        <f>IFERROR(__xludf.DUMMYFUNCTION("""COMPUTED_VALUE"""),45353.99861111111)</f>
        <v>45353.99861</v>
      </c>
      <c r="B3028" s="4">
        <f>IFERROR(__xludf.DUMMYFUNCTION("""COMPUTED_VALUE"""),62045.7)</f>
        <v>62045.7</v>
      </c>
    </row>
    <row r="3029">
      <c r="A3029" s="3">
        <f>IFERROR(__xludf.DUMMYFUNCTION("""COMPUTED_VALUE"""),45354.99861111111)</f>
        <v>45354.99861</v>
      </c>
      <c r="B3029" s="4">
        <f>IFERROR(__xludf.DUMMYFUNCTION("""COMPUTED_VALUE"""),63154.4)</f>
        <v>63154.4</v>
      </c>
    </row>
    <row r="3030">
      <c r="A3030" s="3">
        <f>IFERROR(__xludf.DUMMYFUNCTION("""COMPUTED_VALUE"""),45355.99861111111)</f>
        <v>45355.99861</v>
      </c>
      <c r="B3030" s="4">
        <f>IFERROR(__xludf.DUMMYFUNCTION("""COMPUTED_VALUE"""),68342.1)</f>
        <v>68342.1</v>
      </c>
    </row>
    <row r="3031">
      <c r="A3031" s="3">
        <f>IFERROR(__xludf.DUMMYFUNCTION("""COMPUTED_VALUE"""),45356.99861111111)</f>
        <v>45356.99861</v>
      </c>
      <c r="B3031" s="4">
        <f>IFERROR(__xludf.DUMMYFUNCTION("""COMPUTED_VALUE"""),63802.2)</f>
        <v>63802.2</v>
      </c>
    </row>
    <row r="3032">
      <c r="A3032" s="3">
        <f>IFERROR(__xludf.DUMMYFUNCTION("""COMPUTED_VALUE"""),45357.99861111111)</f>
        <v>45357.99861</v>
      </c>
      <c r="B3032" s="4">
        <f>IFERROR(__xludf.DUMMYFUNCTION("""COMPUTED_VALUE"""),66122.2)</f>
        <v>66122.2</v>
      </c>
    </row>
    <row r="3033">
      <c r="A3033" s="3">
        <f>IFERROR(__xludf.DUMMYFUNCTION("""COMPUTED_VALUE"""),45358.99861111111)</f>
        <v>45358.99861</v>
      </c>
      <c r="B3033" s="4">
        <f>IFERROR(__xludf.DUMMYFUNCTION("""COMPUTED_VALUE"""),66938.2)</f>
        <v>66938.2</v>
      </c>
    </row>
    <row r="3034">
      <c r="A3034" s="3">
        <f>IFERROR(__xludf.DUMMYFUNCTION("""COMPUTED_VALUE"""),45359.99861111111)</f>
        <v>45359.99861</v>
      </c>
      <c r="B3034" s="4">
        <f>IFERROR(__xludf.DUMMYFUNCTION("""COMPUTED_VALUE"""),68286.7)</f>
        <v>68286.7</v>
      </c>
    </row>
    <row r="3035">
      <c r="A3035" s="3">
        <f>IFERROR(__xludf.DUMMYFUNCTION("""COMPUTED_VALUE"""),45360.99861111111)</f>
        <v>45360.99861</v>
      </c>
      <c r="B3035" s="4">
        <f>IFERROR(__xludf.DUMMYFUNCTION("""COMPUTED_VALUE"""),68480.0)</f>
        <v>68480</v>
      </c>
    </row>
    <row r="3036">
      <c r="A3036" s="3">
        <f>IFERROR(__xludf.DUMMYFUNCTION("""COMPUTED_VALUE"""),45361.99861111111)</f>
        <v>45361.99861</v>
      </c>
      <c r="B3036" s="4">
        <f>IFERROR(__xludf.DUMMYFUNCTION("""COMPUTED_VALUE"""),69030.3)</f>
        <v>69030.3</v>
      </c>
    </row>
    <row r="3037">
      <c r="A3037" s="3">
        <f>IFERROR(__xludf.DUMMYFUNCTION("""COMPUTED_VALUE"""),45362.99861111111)</f>
        <v>45362.99861</v>
      </c>
      <c r="B3037" s="4">
        <f>IFERROR(__xludf.DUMMYFUNCTION("""COMPUTED_VALUE"""),72110.9)</f>
        <v>72110.9</v>
      </c>
    </row>
    <row r="3038">
      <c r="A3038" s="3">
        <f>IFERROR(__xludf.DUMMYFUNCTION("""COMPUTED_VALUE"""),45363.99861111111)</f>
        <v>45363.99861</v>
      </c>
      <c r="B3038" s="4">
        <f>IFERROR(__xludf.DUMMYFUNCTION("""COMPUTED_VALUE"""),71475.9)</f>
        <v>71475.9</v>
      </c>
    </row>
    <row r="3039">
      <c r="A3039" s="3">
        <f>IFERROR(__xludf.DUMMYFUNCTION("""COMPUTED_VALUE"""),45364.99861111111)</f>
        <v>45364.99861</v>
      </c>
      <c r="B3039" s="4">
        <f>IFERROR(__xludf.DUMMYFUNCTION("""COMPUTED_VALUE"""),73135.0)</f>
        <v>73135</v>
      </c>
    </row>
    <row r="3040">
      <c r="A3040" s="3">
        <f>IFERROR(__xludf.DUMMYFUNCTION("""COMPUTED_VALUE"""),45365.99861111111)</f>
        <v>45365.99861</v>
      </c>
      <c r="B3040" s="4">
        <f>IFERROR(__xludf.DUMMYFUNCTION("""COMPUTED_VALUE"""),71410.2)</f>
        <v>71410.2</v>
      </c>
    </row>
    <row r="3041">
      <c r="A3041" s="3">
        <f>IFERROR(__xludf.DUMMYFUNCTION("""COMPUTED_VALUE"""),45366.99861111111)</f>
        <v>45366.99861</v>
      </c>
      <c r="B3041" s="4">
        <f>IFERROR(__xludf.DUMMYFUNCTION("""COMPUTED_VALUE"""),69506.8)</f>
        <v>69506.8</v>
      </c>
    </row>
    <row r="3042">
      <c r="A3042" s="3">
        <f>IFERROR(__xludf.DUMMYFUNCTION("""COMPUTED_VALUE"""),45367.99861111111)</f>
        <v>45367.99861</v>
      </c>
      <c r="B3042" s="4">
        <f>IFERROR(__xludf.DUMMYFUNCTION("""COMPUTED_VALUE"""),65246.4)</f>
        <v>65246.4</v>
      </c>
    </row>
    <row r="3043">
      <c r="A3043" s="3">
        <f>IFERROR(__xludf.DUMMYFUNCTION("""COMPUTED_VALUE"""),45368.99861111111)</f>
        <v>45368.99861</v>
      </c>
      <c r="B3043" s="4">
        <f>IFERROR(__xludf.DUMMYFUNCTION("""COMPUTED_VALUE"""),68353.9)</f>
        <v>68353.9</v>
      </c>
    </row>
    <row r="3044">
      <c r="A3044" s="3">
        <f>IFERROR(__xludf.DUMMYFUNCTION("""COMPUTED_VALUE"""),45369.99861111111)</f>
        <v>45369.99861</v>
      </c>
      <c r="B3044" s="4">
        <f>IFERROR(__xludf.DUMMYFUNCTION("""COMPUTED_VALUE"""),67611.5)</f>
        <v>67611.5</v>
      </c>
    </row>
    <row r="3045">
      <c r="A3045" s="3">
        <f>IFERROR(__xludf.DUMMYFUNCTION("""COMPUTED_VALUE"""),45370.99861111111)</f>
        <v>45370.99861</v>
      </c>
      <c r="B3045" s="4">
        <f>IFERROR(__xludf.DUMMYFUNCTION("""COMPUTED_VALUE"""),61906.2)</f>
        <v>61906.2</v>
      </c>
    </row>
    <row r="3046">
      <c r="A3046" s="3">
        <f>IFERROR(__xludf.DUMMYFUNCTION("""COMPUTED_VALUE"""),45371.99861111111)</f>
        <v>45371.99861</v>
      </c>
      <c r="B3046" s="4">
        <f>IFERROR(__xludf.DUMMYFUNCTION("""COMPUTED_VALUE"""),67854.2)</f>
        <v>67854.2</v>
      </c>
    </row>
    <row r="3047">
      <c r="A3047" s="3">
        <f>IFERROR(__xludf.DUMMYFUNCTION("""COMPUTED_VALUE"""),45372.99861111111)</f>
        <v>45372.99861</v>
      </c>
      <c r="B3047" s="4">
        <f>IFERROR(__xludf.DUMMYFUNCTION("""COMPUTED_VALUE"""),65480.1)</f>
        <v>65480.1</v>
      </c>
    </row>
    <row r="3048">
      <c r="A3048" s="3">
        <f>IFERROR(__xludf.DUMMYFUNCTION("""COMPUTED_VALUE"""),45373.99861111111)</f>
        <v>45373.99861</v>
      </c>
      <c r="B3048" s="4">
        <f>IFERROR(__xludf.DUMMYFUNCTION("""COMPUTED_VALUE"""),63814.5)</f>
        <v>63814.5</v>
      </c>
    </row>
    <row r="3049">
      <c r="A3049" s="3">
        <f>IFERROR(__xludf.DUMMYFUNCTION("""COMPUTED_VALUE"""),45374.99861111111)</f>
        <v>45374.99861</v>
      </c>
      <c r="B3049" s="4">
        <f>IFERROR(__xludf.DUMMYFUNCTION("""COMPUTED_VALUE"""),63998.8)</f>
        <v>63998.8</v>
      </c>
    </row>
    <row r="3050">
      <c r="A3050" s="3">
        <f>IFERROR(__xludf.DUMMYFUNCTION("""COMPUTED_VALUE"""),45375.99861111111)</f>
        <v>45375.99861</v>
      </c>
      <c r="B3050" s="4">
        <f>IFERROR(__xludf.DUMMYFUNCTION("""COMPUTED_VALUE"""),67204.9)</f>
        <v>67204.9</v>
      </c>
    </row>
    <row r="3051">
      <c r="A3051" s="3">
        <f>IFERROR(__xludf.DUMMYFUNCTION("""COMPUTED_VALUE"""),45376.99861111111)</f>
        <v>45376.99861</v>
      </c>
      <c r="B3051" s="4">
        <f>IFERROR(__xludf.DUMMYFUNCTION("""COMPUTED_VALUE"""),69898.5)</f>
        <v>69898.5</v>
      </c>
    </row>
    <row r="3052">
      <c r="A3052" s="3">
        <f>IFERROR(__xludf.DUMMYFUNCTION("""COMPUTED_VALUE"""),45377.99861111111)</f>
        <v>45377.99861</v>
      </c>
      <c r="B3052" s="4">
        <f>IFERROR(__xludf.DUMMYFUNCTION("""COMPUTED_VALUE"""),69992.4)</f>
        <v>69992.4</v>
      </c>
    </row>
    <row r="3053">
      <c r="A3053" s="3">
        <f>IFERROR(__xludf.DUMMYFUNCTION("""COMPUTED_VALUE"""),45378.99861111111)</f>
        <v>45378.99861</v>
      </c>
      <c r="B3053" s="4">
        <f>IFERROR(__xludf.DUMMYFUNCTION("""COMPUTED_VALUE"""),69523.9)</f>
        <v>69523.9</v>
      </c>
    </row>
    <row r="3054">
      <c r="A3054" s="3">
        <f>IFERROR(__xludf.DUMMYFUNCTION("""COMPUTED_VALUE"""),45379.99861111111)</f>
        <v>45379.99861</v>
      </c>
      <c r="B3054" s="4">
        <f>IFERROR(__xludf.DUMMYFUNCTION("""COMPUTED_VALUE"""),70735.0)</f>
        <v>70735</v>
      </c>
    </row>
    <row r="3055">
      <c r="A3055" s="3">
        <f>IFERROR(__xludf.DUMMYFUNCTION("""COMPUTED_VALUE"""),45380.99861111111)</f>
        <v>45380.99861</v>
      </c>
      <c r="B3055" s="4">
        <f>IFERROR(__xludf.DUMMYFUNCTION("""COMPUTED_VALUE"""),69907.8)</f>
        <v>69907.8</v>
      </c>
    </row>
    <row r="3056">
      <c r="A3056" s="3">
        <f>IFERROR(__xludf.DUMMYFUNCTION("""COMPUTED_VALUE"""),45381.99861111111)</f>
        <v>45381.99861</v>
      </c>
      <c r="B3056" s="4">
        <f>IFERROR(__xludf.DUMMYFUNCTION("""COMPUTED_VALUE"""),69711.7)</f>
        <v>69711.7</v>
      </c>
    </row>
    <row r="3057">
      <c r="A3057" s="3">
        <f>IFERROR(__xludf.DUMMYFUNCTION("""COMPUTED_VALUE"""),45382.99861111111)</f>
        <v>45382.99861</v>
      </c>
      <c r="B3057" s="4">
        <f>IFERROR(__xludf.DUMMYFUNCTION("""COMPUTED_VALUE"""),71255.8)</f>
        <v>71255.8</v>
      </c>
    </row>
    <row r="3058">
      <c r="A3058" s="3">
        <f>IFERROR(__xludf.DUMMYFUNCTION("""COMPUTED_VALUE"""),45383.99861111111)</f>
        <v>45383.99861</v>
      </c>
      <c r="B3058" s="4">
        <f>IFERROR(__xludf.DUMMYFUNCTION("""COMPUTED_VALUE"""),69681.8)</f>
        <v>69681.8</v>
      </c>
    </row>
    <row r="3059">
      <c r="A3059" s="3">
        <f>IFERROR(__xludf.DUMMYFUNCTION("""COMPUTED_VALUE"""),45384.99861111111)</f>
        <v>45384.99861</v>
      </c>
      <c r="B3059" s="4">
        <f>IFERROR(__xludf.DUMMYFUNCTION("""COMPUTED_VALUE"""),65466.4)</f>
        <v>65466.4</v>
      </c>
    </row>
    <row r="3060">
      <c r="A3060" s="3">
        <f>IFERROR(__xludf.DUMMYFUNCTION("""COMPUTED_VALUE"""),45385.99861111111)</f>
        <v>45385.99861</v>
      </c>
      <c r="B3060" s="4">
        <f>IFERROR(__xludf.DUMMYFUNCTION("""COMPUTED_VALUE"""),66099.5)</f>
        <v>66099.5</v>
      </c>
    </row>
    <row r="3061">
      <c r="A3061" s="3">
        <f>IFERROR(__xludf.DUMMYFUNCTION("""COMPUTED_VALUE"""),45386.99861111111)</f>
        <v>45386.99861</v>
      </c>
      <c r="B3061" s="4">
        <f>IFERROR(__xludf.DUMMYFUNCTION("""COMPUTED_VALUE"""),68525.2)</f>
        <v>68525.2</v>
      </c>
    </row>
    <row r="3062">
      <c r="A3062" s="3">
        <f>IFERROR(__xludf.DUMMYFUNCTION("""COMPUTED_VALUE"""),45387.99861111111)</f>
        <v>45387.99861</v>
      </c>
      <c r="B3062" s="4">
        <f>IFERROR(__xludf.DUMMYFUNCTION("""COMPUTED_VALUE"""),67856.5)</f>
        <v>67856.5</v>
      </c>
    </row>
    <row r="3063">
      <c r="A3063" s="3">
        <f>IFERROR(__xludf.DUMMYFUNCTION("""COMPUTED_VALUE"""),45388.99861111111)</f>
        <v>45388.99861</v>
      </c>
      <c r="B3063" s="4">
        <f>IFERROR(__xludf.DUMMYFUNCTION("""COMPUTED_VALUE"""),68919.8)</f>
        <v>68919.8</v>
      </c>
    </row>
    <row r="3064">
      <c r="A3064" s="3">
        <f>IFERROR(__xludf.DUMMYFUNCTION("""COMPUTED_VALUE"""),45389.99861111111)</f>
        <v>45389.99861</v>
      </c>
      <c r="B3064" s="4">
        <f>IFERROR(__xludf.DUMMYFUNCTION("""COMPUTED_VALUE"""),69387.8)</f>
        <v>69387.8</v>
      </c>
    </row>
    <row r="3065">
      <c r="A3065" s="3">
        <f>IFERROR(__xludf.DUMMYFUNCTION("""COMPUTED_VALUE"""),45390.99861111111)</f>
        <v>45390.99861</v>
      </c>
      <c r="B3065" s="4">
        <f>IFERROR(__xludf.DUMMYFUNCTION("""COMPUTED_VALUE"""),71618.3)</f>
        <v>71618.3</v>
      </c>
    </row>
    <row r="3066">
      <c r="A3066" s="3">
        <f>IFERROR(__xludf.DUMMYFUNCTION("""COMPUTED_VALUE"""),45391.99861111111)</f>
        <v>45391.99861</v>
      </c>
      <c r="B3066" s="4">
        <f>IFERROR(__xludf.DUMMYFUNCTION("""COMPUTED_VALUE"""),69117.0)</f>
        <v>69117</v>
      </c>
    </row>
    <row r="3067">
      <c r="A3067" s="3">
        <f>IFERROR(__xludf.DUMMYFUNCTION("""COMPUTED_VALUE"""),45392.99861111111)</f>
        <v>45392.99861</v>
      </c>
      <c r="B3067" s="4">
        <f>IFERROR(__xludf.DUMMYFUNCTION("""COMPUTED_VALUE"""),70634.0)</f>
        <v>70634</v>
      </c>
    </row>
    <row r="3068">
      <c r="A3068" s="3">
        <f>IFERROR(__xludf.DUMMYFUNCTION("""COMPUTED_VALUE"""),45393.99861111111)</f>
        <v>45393.99861</v>
      </c>
      <c r="B3068" s="4">
        <f>IFERROR(__xludf.DUMMYFUNCTION("""COMPUTED_VALUE"""),70020.7)</f>
        <v>70020.7</v>
      </c>
    </row>
    <row r="3069">
      <c r="A3069" s="3">
        <f>IFERROR(__xludf.DUMMYFUNCTION("""COMPUTED_VALUE"""),45394.99861111111)</f>
        <v>45394.99861</v>
      </c>
      <c r="B3069" s="4">
        <f>IFERROR(__xludf.DUMMYFUNCTION("""COMPUTED_VALUE"""),67235.5)</f>
        <v>67235.5</v>
      </c>
    </row>
    <row r="3070">
      <c r="A3070" s="3">
        <f>IFERROR(__xludf.DUMMYFUNCTION("""COMPUTED_VALUE"""),45395.99861111111)</f>
        <v>45395.99861</v>
      </c>
      <c r="B3070" s="4">
        <f>IFERROR(__xludf.DUMMYFUNCTION("""COMPUTED_VALUE"""),64267.3)</f>
        <v>64267.3</v>
      </c>
    </row>
    <row r="3071">
      <c r="A3071" s="3">
        <f>IFERROR(__xludf.DUMMYFUNCTION("""COMPUTED_VALUE"""),45396.99861111111)</f>
        <v>45396.99861</v>
      </c>
      <c r="B3071" s="4">
        <f>IFERROR(__xludf.DUMMYFUNCTION("""COMPUTED_VALUE"""),65713.1)</f>
        <v>65713.1</v>
      </c>
    </row>
    <row r="3072">
      <c r="A3072" s="3">
        <f>IFERROR(__xludf.DUMMYFUNCTION("""COMPUTED_VALUE"""),45397.99861111111)</f>
        <v>45397.99861</v>
      </c>
      <c r="B3072" s="4">
        <f>IFERROR(__xludf.DUMMYFUNCTION("""COMPUTED_VALUE"""),63520.5)</f>
        <v>63520.5</v>
      </c>
    </row>
    <row r="3073">
      <c r="A3073" s="3">
        <f>IFERROR(__xludf.DUMMYFUNCTION("""COMPUTED_VALUE"""),45398.99861111111)</f>
        <v>45398.99861</v>
      </c>
      <c r="B3073" s="4">
        <f>IFERROR(__xludf.DUMMYFUNCTION("""COMPUTED_VALUE"""),63705.0)</f>
        <v>63705</v>
      </c>
    </row>
    <row r="3074">
      <c r="A3074" s="3">
        <f>IFERROR(__xludf.DUMMYFUNCTION("""COMPUTED_VALUE"""),45399.99861111111)</f>
        <v>45399.99861</v>
      </c>
      <c r="B3074" s="4">
        <f>IFERROR(__xludf.DUMMYFUNCTION("""COMPUTED_VALUE"""),61269.8)</f>
        <v>61269.8</v>
      </c>
    </row>
    <row r="3075">
      <c r="A3075" s="3">
        <f>IFERROR(__xludf.DUMMYFUNCTION("""COMPUTED_VALUE"""),45400.99861111111)</f>
        <v>45400.99861</v>
      </c>
      <c r="B3075" s="4">
        <f>IFERROR(__xludf.DUMMYFUNCTION("""COMPUTED_VALUE"""),63513.8)</f>
        <v>63513.8</v>
      </c>
    </row>
    <row r="3076">
      <c r="A3076" s="3">
        <f>IFERROR(__xludf.DUMMYFUNCTION("""COMPUTED_VALUE"""),45401.99861111111)</f>
        <v>45401.99861</v>
      </c>
      <c r="B3076" s="4">
        <f>IFERROR(__xludf.DUMMYFUNCTION("""COMPUTED_VALUE"""),64030.8)</f>
        <v>64030.8</v>
      </c>
    </row>
    <row r="3077">
      <c r="A3077" s="3">
        <f>IFERROR(__xludf.DUMMYFUNCTION("""COMPUTED_VALUE"""),45402.99861111111)</f>
        <v>45402.99861</v>
      </c>
      <c r="B3077" s="4">
        <f>IFERROR(__xludf.DUMMYFUNCTION("""COMPUTED_VALUE"""),64968.8)</f>
        <v>64968.8</v>
      </c>
    </row>
    <row r="3078">
      <c r="A3078" s="3">
        <f>IFERROR(__xludf.DUMMYFUNCTION("""COMPUTED_VALUE"""),45403.99861111111)</f>
        <v>45403.99861</v>
      </c>
      <c r="B3078" s="4">
        <f>IFERROR(__xludf.DUMMYFUNCTION("""COMPUTED_VALUE"""),64952.9)</f>
        <v>64952.9</v>
      </c>
    </row>
    <row r="3079">
      <c r="A3079" s="3">
        <f>IFERROR(__xludf.DUMMYFUNCTION("""COMPUTED_VALUE"""),45404.99861111111)</f>
        <v>45404.99861</v>
      </c>
      <c r="B3079" s="4">
        <f>IFERROR(__xludf.DUMMYFUNCTION("""COMPUTED_VALUE"""),66859.1)</f>
        <v>66859.1</v>
      </c>
    </row>
    <row r="3080">
      <c r="A3080" s="3">
        <f>IFERROR(__xludf.DUMMYFUNCTION("""COMPUTED_VALUE"""),45405.99861111111)</f>
        <v>45405.99861</v>
      </c>
      <c r="B3080" s="4">
        <f>IFERROR(__xludf.DUMMYFUNCTION("""COMPUTED_VALUE"""),66419.2)</f>
        <v>66419.2</v>
      </c>
    </row>
    <row r="3081">
      <c r="A3081" s="3">
        <f>IFERROR(__xludf.DUMMYFUNCTION("""COMPUTED_VALUE"""),45406.99861111111)</f>
        <v>45406.99861</v>
      </c>
      <c r="B3081" s="4">
        <f>IFERROR(__xludf.DUMMYFUNCTION("""COMPUTED_VALUE"""),64273.0)</f>
        <v>64273</v>
      </c>
    </row>
    <row r="3082">
      <c r="A3082" s="3">
        <f>IFERROR(__xludf.DUMMYFUNCTION("""COMPUTED_VALUE"""),45407.99861111111)</f>
        <v>45407.99861</v>
      </c>
      <c r="B3082" s="4">
        <f>IFERROR(__xludf.DUMMYFUNCTION("""COMPUTED_VALUE"""),64485.0)</f>
        <v>64485</v>
      </c>
    </row>
    <row r="3083">
      <c r="A3083" s="3">
        <f>IFERROR(__xludf.DUMMYFUNCTION("""COMPUTED_VALUE"""),45408.99861111111)</f>
        <v>45408.99861</v>
      </c>
      <c r="B3083" s="4">
        <f>IFERROR(__xludf.DUMMYFUNCTION("""COMPUTED_VALUE"""),63775.7)</f>
        <v>63775.7</v>
      </c>
    </row>
    <row r="3084">
      <c r="A3084" s="3">
        <f>IFERROR(__xludf.DUMMYFUNCTION("""COMPUTED_VALUE"""),45409.99861111111)</f>
        <v>45409.99861</v>
      </c>
      <c r="B3084" s="4">
        <f>IFERROR(__xludf.DUMMYFUNCTION("""COMPUTED_VALUE"""),63422.0)</f>
        <v>63422</v>
      </c>
    </row>
    <row r="3085">
      <c r="A3085" s="3">
        <f>IFERROR(__xludf.DUMMYFUNCTION("""COMPUTED_VALUE"""),45410.99861111111)</f>
        <v>45410.99861</v>
      </c>
      <c r="B3085" s="4">
        <f>IFERROR(__xludf.DUMMYFUNCTION("""COMPUTED_VALUE"""),63108.9)</f>
        <v>63108.9</v>
      </c>
    </row>
    <row r="3086">
      <c r="A3086" s="3">
        <f>IFERROR(__xludf.DUMMYFUNCTION("""COMPUTED_VALUE"""),45411.99861111111)</f>
        <v>45411.99861</v>
      </c>
      <c r="B3086" s="4">
        <f>IFERROR(__xludf.DUMMYFUNCTION("""COMPUTED_VALUE"""),63844.8)</f>
        <v>63844.8</v>
      </c>
    </row>
    <row r="3087">
      <c r="A3087" s="3">
        <f>IFERROR(__xludf.DUMMYFUNCTION("""COMPUTED_VALUE"""),45412.99861111111)</f>
        <v>45412.99861</v>
      </c>
      <c r="B3087" s="4">
        <f>IFERROR(__xludf.DUMMYFUNCTION("""COMPUTED_VALUE"""),60621.8)</f>
        <v>60621.8</v>
      </c>
    </row>
    <row r="3088">
      <c r="A3088" s="3">
        <f>IFERROR(__xludf.DUMMYFUNCTION("""COMPUTED_VALUE"""),45413.99861111111)</f>
        <v>45413.99861</v>
      </c>
      <c r="B3088" s="4">
        <f>IFERROR(__xludf.DUMMYFUNCTION("""COMPUTED_VALUE"""),58265.5)</f>
        <v>58265.5</v>
      </c>
    </row>
    <row r="3089">
      <c r="A3089" s="3">
        <f>IFERROR(__xludf.DUMMYFUNCTION("""COMPUTED_VALUE"""),45414.99861111111)</f>
        <v>45414.99861</v>
      </c>
      <c r="B3089" s="4">
        <f>IFERROR(__xludf.DUMMYFUNCTION("""COMPUTED_VALUE"""),59069.9)</f>
        <v>59069.9</v>
      </c>
    </row>
    <row r="3090">
      <c r="A3090" s="3">
        <f>IFERROR(__xludf.DUMMYFUNCTION("""COMPUTED_VALUE"""),45415.99861111111)</f>
        <v>45415.99861</v>
      </c>
      <c r="B3090" s="4">
        <f>IFERROR(__xludf.DUMMYFUNCTION("""COMPUTED_VALUE"""),62913.0)</f>
        <v>62913</v>
      </c>
    </row>
    <row r="3091">
      <c r="A3091" s="3">
        <f>IFERROR(__xludf.DUMMYFUNCTION("""COMPUTED_VALUE"""),45416.99861111111)</f>
        <v>45416.99861</v>
      </c>
      <c r="B3091" s="4">
        <f>IFERROR(__xludf.DUMMYFUNCTION("""COMPUTED_VALUE"""),63906.2)</f>
        <v>63906.2</v>
      </c>
    </row>
    <row r="3092">
      <c r="A3092" s="3">
        <f>IFERROR(__xludf.DUMMYFUNCTION("""COMPUTED_VALUE"""),45417.99861111111)</f>
        <v>45417.99861</v>
      </c>
      <c r="B3092" s="4">
        <f>IFERROR(__xludf.DUMMYFUNCTION("""COMPUTED_VALUE"""),64029.1)</f>
        <v>64029.1</v>
      </c>
    </row>
    <row r="3093">
      <c r="A3093" s="3">
        <f>IFERROR(__xludf.DUMMYFUNCTION("""COMPUTED_VALUE"""),45418.99861111111)</f>
        <v>45418.99861</v>
      </c>
      <c r="B3093" s="4">
        <f>IFERROR(__xludf.DUMMYFUNCTION("""COMPUTED_VALUE"""),63163.9)</f>
        <v>63163.9</v>
      </c>
    </row>
    <row r="3094">
      <c r="A3094" s="3">
        <f>IFERROR(__xludf.DUMMYFUNCTION("""COMPUTED_VALUE"""),45419.99861111111)</f>
        <v>45419.99861</v>
      </c>
      <c r="B3094" s="4">
        <f>IFERROR(__xludf.DUMMYFUNCTION("""COMPUTED_VALUE"""),62315.7)</f>
        <v>62315.7</v>
      </c>
    </row>
    <row r="3095">
      <c r="A3095" s="3">
        <f>IFERROR(__xludf.DUMMYFUNCTION("""COMPUTED_VALUE"""),45420.99861111111)</f>
        <v>45420.99861</v>
      </c>
      <c r="B3095" s="4">
        <f>IFERROR(__xludf.DUMMYFUNCTION("""COMPUTED_VALUE"""),61175.8)</f>
        <v>61175.8</v>
      </c>
    </row>
    <row r="3096">
      <c r="A3096" s="3">
        <f>IFERROR(__xludf.DUMMYFUNCTION("""COMPUTED_VALUE"""),45421.99861111111)</f>
        <v>45421.99861</v>
      </c>
      <c r="B3096" s="4">
        <f>IFERROR(__xludf.DUMMYFUNCTION("""COMPUTED_VALUE"""),63073.5)</f>
        <v>63073.5</v>
      </c>
    </row>
    <row r="3097">
      <c r="A3097" s="3">
        <f>IFERROR(__xludf.DUMMYFUNCTION("""COMPUTED_VALUE"""),45422.99861111111)</f>
        <v>45422.99861</v>
      </c>
      <c r="B3097" s="4">
        <f>IFERROR(__xludf.DUMMYFUNCTION("""COMPUTED_VALUE"""),60791.9)</f>
        <v>60791.9</v>
      </c>
    </row>
    <row r="3098">
      <c r="A3098" s="3">
        <f>IFERROR(__xludf.DUMMYFUNCTION("""COMPUTED_VALUE"""),45423.99861111111)</f>
        <v>45423.99861</v>
      </c>
      <c r="B3098" s="4">
        <f>IFERROR(__xludf.DUMMYFUNCTION("""COMPUTED_VALUE"""),60814.6)</f>
        <v>60814.6</v>
      </c>
    </row>
    <row r="3099">
      <c r="A3099" s="3">
        <f>IFERROR(__xludf.DUMMYFUNCTION("""COMPUTED_VALUE"""),45424.99861111111)</f>
        <v>45424.99861</v>
      </c>
      <c r="B3099" s="4">
        <f>IFERROR(__xludf.DUMMYFUNCTION("""COMPUTED_VALUE"""),61453.0)</f>
        <v>61453</v>
      </c>
    </row>
    <row r="3100">
      <c r="A3100" s="3">
        <f>IFERROR(__xludf.DUMMYFUNCTION("""COMPUTED_VALUE"""),45425.99861111111)</f>
        <v>45425.99861</v>
      </c>
      <c r="B3100" s="4">
        <f>IFERROR(__xludf.DUMMYFUNCTION("""COMPUTED_VALUE"""),62932.3)</f>
        <v>62932.3</v>
      </c>
    </row>
    <row r="3101">
      <c r="A3101" s="3">
        <f>IFERROR(__xludf.DUMMYFUNCTION("""COMPUTED_VALUE"""),45426.99861111111)</f>
        <v>45426.99861</v>
      </c>
      <c r="B3101" s="4">
        <f>IFERROR(__xludf.DUMMYFUNCTION("""COMPUTED_VALUE"""),61542.8)</f>
        <v>61542.8</v>
      </c>
    </row>
    <row r="3102">
      <c r="A3102" s="3">
        <f>IFERROR(__xludf.DUMMYFUNCTION("""COMPUTED_VALUE"""),45427.99861111111)</f>
        <v>45427.99861</v>
      </c>
      <c r="B3102" s="4">
        <f>IFERROR(__xludf.DUMMYFUNCTION("""COMPUTED_VALUE"""),66244.6)</f>
        <v>66244.6</v>
      </c>
    </row>
    <row r="3103">
      <c r="A3103" s="3">
        <f>IFERROR(__xludf.DUMMYFUNCTION("""COMPUTED_VALUE"""),45428.99861111111)</f>
        <v>45428.99861</v>
      </c>
      <c r="B3103" s="4">
        <f>IFERROR(__xludf.DUMMYFUNCTION("""COMPUTED_VALUE"""),65246.0)</f>
        <v>65246</v>
      </c>
    </row>
    <row r="3104">
      <c r="A3104" s="3">
        <f>IFERROR(__xludf.DUMMYFUNCTION("""COMPUTED_VALUE"""),45429.99861111111)</f>
        <v>45429.99861</v>
      </c>
      <c r="B3104" s="4">
        <f>IFERROR(__xludf.DUMMYFUNCTION("""COMPUTED_VALUE"""),67046.3)</f>
        <v>67046.3</v>
      </c>
    </row>
    <row r="3105">
      <c r="A3105" s="3">
        <f>IFERROR(__xludf.DUMMYFUNCTION("""COMPUTED_VALUE"""),45430.99861111111)</f>
        <v>45430.99861</v>
      </c>
      <c r="B3105" s="4">
        <f>IFERROR(__xludf.DUMMYFUNCTION("""COMPUTED_VALUE"""),66923.8)</f>
        <v>66923.8</v>
      </c>
    </row>
    <row r="3106">
      <c r="A3106" s="3">
        <f>IFERROR(__xludf.DUMMYFUNCTION("""COMPUTED_VALUE"""),45431.99861111111)</f>
        <v>45431.99861</v>
      </c>
      <c r="B3106" s="4">
        <f>IFERROR(__xludf.DUMMYFUNCTION("""COMPUTED_VALUE"""),66261.6)</f>
        <v>66261.6</v>
      </c>
    </row>
    <row r="3107">
      <c r="A3107" s="3">
        <f>IFERROR(__xludf.DUMMYFUNCTION("""COMPUTED_VALUE"""),45432.99861111111)</f>
        <v>45432.99861</v>
      </c>
      <c r="B3107" s="4">
        <f>IFERROR(__xludf.DUMMYFUNCTION("""COMPUTED_VALUE"""),71432.1)</f>
        <v>71432.1</v>
      </c>
    </row>
    <row r="3108">
      <c r="A3108" s="3">
        <f>IFERROR(__xludf.DUMMYFUNCTION("""COMPUTED_VALUE"""),45433.99861111111)</f>
        <v>45433.99861</v>
      </c>
      <c r="B3108" s="4">
        <f>IFERROR(__xludf.DUMMYFUNCTION("""COMPUTED_VALUE"""),70142.8)</f>
        <v>70142.8</v>
      </c>
    </row>
    <row r="3109">
      <c r="A3109" s="3">
        <f>IFERROR(__xludf.DUMMYFUNCTION("""COMPUTED_VALUE"""),45434.99861111111)</f>
        <v>45434.99861</v>
      </c>
      <c r="B3109" s="4">
        <f>IFERROR(__xludf.DUMMYFUNCTION("""COMPUTED_VALUE"""),69109.9)</f>
        <v>69109.9</v>
      </c>
    </row>
    <row r="3110">
      <c r="A3110" s="3">
        <f>IFERROR(__xludf.DUMMYFUNCTION("""COMPUTED_VALUE"""),45435.99861111111)</f>
        <v>45435.99861</v>
      </c>
      <c r="B3110" s="4">
        <f>IFERROR(__xludf.DUMMYFUNCTION("""COMPUTED_VALUE"""),67940.4)</f>
        <v>67940.4</v>
      </c>
    </row>
    <row r="3111">
      <c r="A3111" s="3">
        <f>IFERROR(__xludf.DUMMYFUNCTION("""COMPUTED_VALUE"""),45436.99861111111)</f>
        <v>45436.99861</v>
      </c>
      <c r="B3111" s="4">
        <f>IFERROR(__xludf.DUMMYFUNCTION("""COMPUTED_VALUE"""),68547.8)</f>
        <v>68547.8</v>
      </c>
    </row>
    <row r="3112">
      <c r="A3112" s="3">
        <f>IFERROR(__xludf.DUMMYFUNCTION("""COMPUTED_VALUE"""),45437.99861111111)</f>
        <v>45437.99861</v>
      </c>
      <c r="B3112" s="4">
        <f>IFERROR(__xludf.DUMMYFUNCTION("""COMPUTED_VALUE"""),69288.6)</f>
        <v>69288.6</v>
      </c>
    </row>
    <row r="3113">
      <c r="A3113" s="3">
        <f>IFERROR(__xludf.DUMMYFUNCTION("""COMPUTED_VALUE"""),45438.99861111111)</f>
        <v>45438.99861</v>
      </c>
      <c r="B3113" s="4">
        <f>IFERROR(__xludf.DUMMYFUNCTION("""COMPUTED_VALUE"""),68469.3)</f>
        <v>68469.3</v>
      </c>
    </row>
    <row r="3114">
      <c r="A3114" s="3">
        <f>IFERROR(__xludf.DUMMYFUNCTION("""COMPUTED_VALUE"""),45439.99861111111)</f>
        <v>45439.99861</v>
      </c>
      <c r="B3114" s="4">
        <f>IFERROR(__xludf.DUMMYFUNCTION("""COMPUTED_VALUE"""),69368.7)</f>
        <v>69368.7</v>
      </c>
    </row>
    <row r="3115">
      <c r="A3115" s="3">
        <f>IFERROR(__xludf.DUMMYFUNCTION("""COMPUTED_VALUE"""),45440.99861111111)</f>
        <v>45440.99861</v>
      </c>
      <c r="B3115" s="4">
        <f>IFERROR(__xludf.DUMMYFUNCTION("""COMPUTED_VALUE"""),68321.9)</f>
        <v>68321.9</v>
      </c>
    </row>
    <row r="3116">
      <c r="A3116" s="3">
        <f>IFERROR(__xludf.DUMMYFUNCTION("""COMPUTED_VALUE"""),45441.99861111111)</f>
        <v>45441.99861</v>
      </c>
      <c r="B3116" s="4">
        <f>IFERROR(__xludf.DUMMYFUNCTION("""COMPUTED_VALUE"""),67579.2)</f>
        <v>67579.2</v>
      </c>
    </row>
    <row r="3117">
      <c r="A3117" s="3">
        <f>IFERROR(__xludf.DUMMYFUNCTION("""COMPUTED_VALUE"""),45442.99861111111)</f>
        <v>45442.99861</v>
      </c>
      <c r="B3117" s="4">
        <f>IFERROR(__xludf.DUMMYFUNCTION("""COMPUTED_VALUE"""),68338.5)</f>
        <v>68338.5</v>
      </c>
    </row>
    <row r="3118">
      <c r="A3118" s="3">
        <f>IFERROR(__xludf.DUMMYFUNCTION("""COMPUTED_VALUE"""),45443.99861111111)</f>
        <v>45443.99861</v>
      </c>
      <c r="B3118" s="4">
        <f>IFERROR(__xludf.DUMMYFUNCTION("""COMPUTED_VALUE"""),67472.4)</f>
        <v>67472.4</v>
      </c>
    </row>
    <row r="3119">
      <c r="A3119" s="3">
        <f>IFERROR(__xludf.DUMMYFUNCTION("""COMPUTED_VALUE"""),45444.99861111111)</f>
        <v>45444.99861</v>
      </c>
      <c r="B3119" s="4">
        <f>IFERROR(__xludf.DUMMYFUNCTION("""COMPUTED_VALUE"""),67719.2)</f>
        <v>67719.2</v>
      </c>
    </row>
    <row r="3120">
      <c r="A3120" s="3">
        <f>IFERROR(__xludf.DUMMYFUNCTION("""COMPUTED_VALUE"""),45445.99861111111)</f>
        <v>45445.99861</v>
      </c>
      <c r="B3120" s="4">
        <f>IFERROR(__xludf.DUMMYFUNCTION("""COMPUTED_VALUE"""),67735.5)</f>
        <v>67735.5</v>
      </c>
    </row>
    <row r="3121">
      <c r="A3121" s="3">
        <f>IFERROR(__xludf.DUMMYFUNCTION("""COMPUTED_VALUE"""),45446.99861111111)</f>
        <v>45446.99861</v>
      </c>
      <c r="B3121" s="4">
        <f>IFERROR(__xludf.DUMMYFUNCTION("""COMPUTED_VALUE"""),68791.0)</f>
        <v>68791</v>
      </c>
    </row>
    <row r="3122">
      <c r="A3122" s="3">
        <f>IFERROR(__xludf.DUMMYFUNCTION("""COMPUTED_VALUE"""),45447.99861111111)</f>
        <v>45447.99861</v>
      </c>
      <c r="B3122" s="4">
        <f>IFERROR(__xludf.DUMMYFUNCTION("""COMPUTED_VALUE"""),70541.6)</f>
        <v>70541.6</v>
      </c>
    </row>
    <row r="3123">
      <c r="A3123" s="3">
        <f>IFERROR(__xludf.DUMMYFUNCTION("""COMPUTED_VALUE"""),45448.99861111111)</f>
        <v>45448.99861</v>
      </c>
      <c r="B3123" s="4">
        <f>IFERROR(__xludf.DUMMYFUNCTION("""COMPUTED_VALUE"""),71121.1)</f>
        <v>71121.1</v>
      </c>
    </row>
    <row r="3124">
      <c r="A3124" s="3">
        <f>IFERROR(__xludf.DUMMYFUNCTION("""COMPUTED_VALUE"""),45449.99861111111)</f>
        <v>45449.99861</v>
      </c>
      <c r="B3124" s="4">
        <f>IFERROR(__xludf.DUMMYFUNCTION("""COMPUTED_VALUE"""),70773.6)</f>
        <v>70773.6</v>
      </c>
    </row>
    <row r="3125">
      <c r="A3125" s="3">
        <f>IFERROR(__xludf.DUMMYFUNCTION("""COMPUTED_VALUE"""),45450.99861111111)</f>
        <v>45450.99861</v>
      </c>
      <c r="B3125" s="4">
        <f>IFERROR(__xludf.DUMMYFUNCTION("""COMPUTED_VALUE"""),69324.5)</f>
        <v>69324.5</v>
      </c>
    </row>
    <row r="3126">
      <c r="A3126" s="3">
        <f>IFERROR(__xludf.DUMMYFUNCTION("""COMPUTED_VALUE"""),45451.99861111111)</f>
        <v>45451.99861</v>
      </c>
      <c r="B3126" s="4">
        <f>IFERROR(__xludf.DUMMYFUNCTION("""COMPUTED_VALUE"""),69304.0)</f>
        <v>69304</v>
      </c>
    </row>
    <row r="3127">
      <c r="A3127" s="3">
        <f>IFERROR(__xludf.DUMMYFUNCTION("""COMPUTED_VALUE"""),45452.99861111111)</f>
        <v>45452.99861</v>
      </c>
      <c r="B3127" s="4">
        <f>IFERROR(__xludf.DUMMYFUNCTION("""COMPUTED_VALUE"""),69637.8)</f>
        <v>69637.8</v>
      </c>
    </row>
    <row r="3128">
      <c r="A3128" s="3">
        <f>IFERROR(__xludf.DUMMYFUNCTION("""COMPUTED_VALUE"""),45453.99861111111)</f>
        <v>45453.99861</v>
      </c>
      <c r="B3128" s="4">
        <f>IFERROR(__xludf.DUMMYFUNCTION("""COMPUTED_VALUE"""),69497.7)</f>
        <v>69497.7</v>
      </c>
    </row>
    <row r="3129">
      <c r="A3129" s="3">
        <f>IFERROR(__xludf.DUMMYFUNCTION("""COMPUTED_VALUE"""),45454.99861111111)</f>
        <v>45454.99861</v>
      </c>
      <c r="B3129" s="4">
        <f>IFERROR(__xludf.DUMMYFUNCTION("""COMPUTED_VALUE"""),67316.5)</f>
        <v>67316.5</v>
      </c>
    </row>
    <row r="3130">
      <c r="A3130" s="3">
        <f>IFERROR(__xludf.DUMMYFUNCTION("""COMPUTED_VALUE"""),45455.99861111111)</f>
        <v>45455.99861</v>
      </c>
      <c r="B3130" s="4">
        <f>IFERROR(__xludf.DUMMYFUNCTION("""COMPUTED_VALUE"""),68248.5)</f>
        <v>68248.5</v>
      </c>
    </row>
    <row r="3131">
      <c r="A3131" s="3">
        <f>IFERROR(__xludf.DUMMYFUNCTION("""COMPUTED_VALUE"""),45456.99861111111)</f>
        <v>45456.99861</v>
      </c>
      <c r="B3131" s="4">
        <f>IFERROR(__xludf.DUMMYFUNCTION("""COMPUTED_VALUE"""),66738.8)</f>
        <v>66738.8</v>
      </c>
    </row>
    <row r="3132">
      <c r="A3132" s="3">
        <f>IFERROR(__xludf.DUMMYFUNCTION("""COMPUTED_VALUE"""),45457.99861111111)</f>
        <v>45457.99861</v>
      </c>
      <c r="B3132" s="4">
        <f>IFERROR(__xludf.DUMMYFUNCTION("""COMPUTED_VALUE"""),65996.3)</f>
        <v>65996.3</v>
      </c>
    </row>
    <row r="3133">
      <c r="A3133" s="3">
        <f>IFERROR(__xludf.DUMMYFUNCTION("""COMPUTED_VALUE"""),45458.99861111111)</f>
        <v>45458.99861</v>
      </c>
      <c r="B3133" s="4">
        <f>IFERROR(__xludf.DUMMYFUNCTION("""COMPUTED_VALUE"""),66192.0)</f>
        <v>66192</v>
      </c>
    </row>
    <row r="3134">
      <c r="A3134" s="3">
        <f>IFERROR(__xludf.DUMMYFUNCTION("""COMPUTED_VALUE"""),45459.99861111111)</f>
        <v>45459.99861</v>
      </c>
      <c r="B3134" s="4">
        <f>IFERROR(__xludf.DUMMYFUNCTION("""COMPUTED_VALUE"""),66628.7)</f>
        <v>66628.7</v>
      </c>
    </row>
    <row r="3135">
      <c r="A3135" s="3">
        <f>IFERROR(__xludf.DUMMYFUNCTION("""COMPUTED_VALUE"""),45460.99861111111)</f>
        <v>45460.99861</v>
      </c>
      <c r="B3135" s="4">
        <f>IFERROR(__xludf.DUMMYFUNCTION("""COMPUTED_VALUE"""),66482.8)</f>
        <v>66482.8</v>
      </c>
    </row>
    <row r="3136">
      <c r="A3136" s="3">
        <f>IFERROR(__xludf.DUMMYFUNCTION("""COMPUTED_VALUE"""),45461.99861111111)</f>
        <v>45461.99861</v>
      </c>
      <c r="B3136" s="4">
        <f>IFERROR(__xludf.DUMMYFUNCTION("""COMPUTED_VALUE"""),65145.4)</f>
        <v>65145.4</v>
      </c>
    </row>
    <row r="3137">
      <c r="A3137" s="3">
        <f>IFERROR(__xludf.DUMMYFUNCTION("""COMPUTED_VALUE"""),45462.99861111111)</f>
        <v>45462.99861</v>
      </c>
      <c r="B3137" s="4">
        <f>IFERROR(__xludf.DUMMYFUNCTION("""COMPUTED_VALUE"""),64943.7)</f>
        <v>64943.7</v>
      </c>
    </row>
    <row r="3138">
      <c r="A3138" s="3">
        <f>IFERROR(__xludf.DUMMYFUNCTION("""COMPUTED_VALUE"""),45463.99861111111)</f>
        <v>45463.99861</v>
      </c>
      <c r="B3138" s="4">
        <f>IFERROR(__xludf.DUMMYFUNCTION("""COMPUTED_VALUE"""),64841.4)</f>
        <v>64841.4</v>
      </c>
    </row>
    <row r="3139">
      <c r="A3139" s="3">
        <f>IFERROR(__xludf.DUMMYFUNCTION("""COMPUTED_VALUE"""),45464.99861111111)</f>
        <v>45464.99861</v>
      </c>
      <c r="B3139" s="4">
        <f>IFERROR(__xludf.DUMMYFUNCTION("""COMPUTED_VALUE"""),64063.2)</f>
        <v>64063.2</v>
      </c>
    </row>
    <row r="3140">
      <c r="A3140" s="3">
        <f>IFERROR(__xludf.DUMMYFUNCTION("""COMPUTED_VALUE"""),45465.99861111111)</f>
        <v>45465.99861</v>
      </c>
      <c r="B3140" s="4">
        <f>IFERROR(__xludf.DUMMYFUNCTION("""COMPUTED_VALUE"""),64235.0)</f>
        <v>64235</v>
      </c>
    </row>
    <row r="3141">
      <c r="A3141" s="3">
        <f>IFERROR(__xludf.DUMMYFUNCTION("""COMPUTED_VALUE"""),45466.99861111111)</f>
        <v>45466.99861</v>
      </c>
      <c r="B3141" s="4">
        <f>IFERROR(__xludf.DUMMYFUNCTION("""COMPUTED_VALUE"""),63171.4)</f>
        <v>63171.4</v>
      </c>
    </row>
    <row r="3142">
      <c r="A3142" s="3">
        <f>IFERROR(__xludf.DUMMYFUNCTION("""COMPUTED_VALUE"""),45467.99861111111)</f>
        <v>45467.99861</v>
      </c>
      <c r="B3142" s="4">
        <f>IFERROR(__xludf.DUMMYFUNCTION("""COMPUTED_VALUE"""),60263.0)</f>
        <v>60263</v>
      </c>
    </row>
    <row r="3143">
      <c r="A3143" s="3">
        <f>IFERROR(__xludf.DUMMYFUNCTION("""COMPUTED_VALUE"""),45468.99861111111)</f>
        <v>45468.99861</v>
      </c>
      <c r="B3143" s="4">
        <f>IFERROR(__xludf.DUMMYFUNCTION("""COMPUTED_VALUE"""),61791.1)</f>
        <v>61791.1</v>
      </c>
    </row>
    <row r="3144">
      <c r="A3144" s="3">
        <f>IFERROR(__xludf.DUMMYFUNCTION("""COMPUTED_VALUE"""),45469.99861111111)</f>
        <v>45469.99861</v>
      </c>
      <c r="B3144" s="4">
        <f>IFERROR(__xludf.DUMMYFUNCTION("""COMPUTED_VALUE"""),60816.6)</f>
        <v>60816.6</v>
      </c>
    </row>
    <row r="3145">
      <c r="A3145" s="3">
        <f>IFERROR(__xludf.DUMMYFUNCTION("""COMPUTED_VALUE"""),45470.99861111111)</f>
        <v>45470.99861</v>
      </c>
      <c r="B3145" s="4">
        <f>IFERROR(__xludf.DUMMYFUNCTION("""COMPUTED_VALUE"""),61558.4)</f>
        <v>61558.4</v>
      </c>
    </row>
    <row r="3146">
      <c r="A3146" s="3">
        <f>IFERROR(__xludf.DUMMYFUNCTION("""COMPUTED_VALUE"""),45471.99861111111)</f>
        <v>45471.99861</v>
      </c>
      <c r="B3146" s="4">
        <f>IFERROR(__xludf.DUMMYFUNCTION("""COMPUTED_VALUE"""),60313.3)</f>
        <v>60313.3</v>
      </c>
    </row>
    <row r="3147">
      <c r="A3147" s="3">
        <f>IFERROR(__xludf.DUMMYFUNCTION("""COMPUTED_VALUE"""),45472.99861111111)</f>
        <v>45472.99861</v>
      </c>
      <c r="B3147" s="4">
        <f>IFERROR(__xludf.DUMMYFUNCTION("""COMPUTED_VALUE"""),60885.6)</f>
        <v>60885.6</v>
      </c>
    </row>
    <row r="3148">
      <c r="A3148" s="3">
        <f>IFERROR(__xludf.DUMMYFUNCTION("""COMPUTED_VALUE"""),45473.99861111111)</f>
        <v>45473.99861</v>
      </c>
      <c r="B3148" s="4">
        <f>IFERROR(__xludf.DUMMYFUNCTION("""COMPUTED_VALUE"""),62668.2)</f>
        <v>62668.2</v>
      </c>
    </row>
    <row r="3149">
      <c r="A3149" s="3">
        <f>IFERROR(__xludf.DUMMYFUNCTION("""COMPUTED_VALUE"""),45474.99861111111)</f>
        <v>45474.99861</v>
      </c>
      <c r="B3149" s="4">
        <f>IFERROR(__xludf.DUMMYFUNCTION("""COMPUTED_VALUE"""),62830.1)</f>
        <v>62830.1</v>
      </c>
    </row>
    <row r="3150">
      <c r="A3150" s="3">
        <f>IFERROR(__xludf.DUMMYFUNCTION("""COMPUTED_VALUE"""),45475.99861111111)</f>
        <v>45475.99861</v>
      </c>
      <c r="B3150" s="4">
        <f>IFERROR(__xludf.DUMMYFUNCTION("""COMPUTED_VALUE"""),62040.2)</f>
        <v>62040.2</v>
      </c>
    </row>
    <row r="3151">
      <c r="A3151" s="3">
        <f>IFERROR(__xludf.DUMMYFUNCTION("""COMPUTED_VALUE"""),45476.99861111111)</f>
        <v>45476.99861</v>
      </c>
      <c r="B3151" s="4">
        <f>IFERROR(__xludf.DUMMYFUNCTION("""COMPUTED_VALUE"""),60236.9)</f>
        <v>60236.9</v>
      </c>
    </row>
    <row r="3152">
      <c r="A3152" s="3">
        <f>IFERROR(__xludf.DUMMYFUNCTION("""COMPUTED_VALUE"""),45477.99861111111)</f>
        <v>45477.99861</v>
      </c>
      <c r="B3152" s="4">
        <f>IFERROR(__xludf.DUMMYFUNCTION("""COMPUTED_VALUE"""),57036.6)</f>
        <v>57036.6</v>
      </c>
    </row>
    <row r="3153">
      <c r="A3153" s="3">
        <f>IFERROR(__xludf.DUMMYFUNCTION("""COMPUTED_VALUE"""),45478.99861111111)</f>
        <v>45478.99861</v>
      </c>
      <c r="B3153" s="4">
        <f>IFERROR(__xludf.DUMMYFUNCTION("""COMPUTED_VALUE"""),56717.8)</f>
        <v>56717.8</v>
      </c>
    </row>
    <row r="3154">
      <c r="A3154" s="3">
        <f>IFERROR(__xludf.DUMMYFUNCTION("""COMPUTED_VALUE"""),45479.99861111111)</f>
        <v>45479.99861</v>
      </c>
      <c r="B3154" s="4">
        <f>IFERROR(__xludf.DUMMYFUNCTION("""COMPUTED_VALUE"""),58243.0)</f>
        <v>58243</v>
      </c>
    </row>
    <row r="3155">
      <c r="A3155" s="3">
        <f>IFERROR(__xludf.DUMMYFUNCTION("""COMPUTED_VALUE"""),45480.99861111111)</f>
        <v>45480.99861</v>
      </c>
      <c r="B3155" s="4">
        <f>IFERROR(__xludf.DUMMYFUNCTION("""COMPUTED_VALUE"""),55854.0)</f>
        <v>55854</v>
      </c>
    </row>
    <row r="3156">
      <c r="A3156" s="3">
        <f>IFERROR(__xludf.DUMMYFUNCTION("""COMPUTED_VALUE"""),45481.99861111111)</f>
        <v>45481.99861</v>
      </c>
      <c r="B3156" s="4">
        <f>IFERROR(__xludf.DUMMYFUNCTION("""COMPUTED_VALUE"""),56699.4)</f>
        <v>56699.4</v>
      </c>
    </row>
    <row r="3157">
      <c r="A3157" s="3">
        <f>IFERROR(__xludf.DUMMYFUNCTION("""COMPUTED_VALUE"""),45482.99861111111)</f>
        <v>45482.99861</v>
      </c>
      <c r="B3157" s="4">
        <f>IFERROR(__xludf.DUMMYFUNCTION("""COMPUTED_VALUE"""),58047.8)</f>
        <v>58047.8</v>
      </c>
    </row>
    <row r="3158">
      <c r="A3158" s="3">
        <f>IFERROR(__xludf.DUMMYFUNCTION("""COMPUTED_VALUE"""),45483.99861111111)</f>
        <v>45483.99861</v>
      </c>
      <c r="B3158" s="4">
        <f>IFERROR(__xludf.DUMMYFUNCTION("""COMPUTED_VALUE"""),57713.4)</f>
        <v>57713.4</v>
      </c>
    </row>
    <row r="3159">
      <c r="A3159" s="3">
        <f>IFERROR(__xludf.DUMMYFUNCTION("""COMPUTED_VALUE"""),45484.99861111111)</f>
        <v>45484.99861</v>
      </c>
      <c r="B3159" s="4">
        <f>IFERROR(__xludf.DUMMYFUNCTION("""COMPUTED_VALUE"""),57340.7)</f>
        <v>57340.7</v>
      </c>
    </row>
    <row r="3160">
      <c r="A3160" s="3">
        <f>IFERROR(__xludf.DUMMYFUNCTION("""COMPUTED_VALUE"""),45485.99861111111)</f>
        <v>45485.99861</v>
      </c>
      <c r="B3160" s="4">
        <f>IFERROR(__xludf.DUMMYFUNCTION("""COMPUTED_VALUE"""),57909.0)</f>
        <v>57909</v>
      </c>
    </row>
    <row r="3161">
      <c r="A3161" s="3">
        <f>IFERROR(__xludf.DUMMYFUNCTION("""COMPUTED_VALUE"""),45486.99861111111)</f>
        <v>45486.99861</v>
      </c>
      <c r="B3161" s="4">
        <f>IFERROR(__xludf.DUMMYFUNCTION("""COMPUTED_VALUE"""),59158.1)</f>
        <v>59158.1</v>
      </c>
    </row>
    <row r="3162">
      <c r="A3162" s="3">
        <f>IFERROR(__xludf.DUMMYFUNCTION("""COMPUTED_VALUE"""),45487.99861111111)</f>
        <v>45487.99861</v>
      </c>
      <c r="B3162" s="4">
        <f>IFERROR(__xludf.DUMMYFUNCTION("""COMPUTED_VALUE"""),60966.3)</f>
        <v>60966.3</v>
      </c>
    </row>
    <row r="3163">
      <c r="A3163" s="3">
        <f>IFERROR(__xludf.DUMMYFUNCTION("""COMPUTED_VALUE"""),45488.99861111111)</f>
        <v>45488.99861</v>
      </c>
      <c r="B3163" s="4">
        <f>IFERROR(__xludf.DUMMYFUNCTION("""COMPUTED_VALUE"""),64829.8)</f>
        <v>64829.8</v>
      </c>
    </row>
    <row r="3164">
      <c r="A3164" s="3">
        <f>IFERROR(__xludf.DUMMYFUNCTION("""COMPUTED_VALUE"""),45489.99861111111)</f>
        <v>45489.99861</v>
      </c>
      <c r="B3164" s="4">
        <f>IFERROR(__xludf.DUMMYFUNCTION("""COMPUTED_VALUE"""),65074.1)</f>
        <v>65074.1</v>
      </c>
    </row>
    <row r="3165">
      <c r="A3165" s="3">
        <f>IFERROR(__xludf.DUMMYFUNCTION("""COMPUTED_VALUE"""),45490.99861111111)</f>
        <v>45490.99861</v>
      </c>
      <c r="B3165" s="4">
        <f>IFERROR(__xludf.DUMMYFUNCTION("""COMPUTED_VALUE"""),64091.2)</f>
        <v>64091.2</v>
      </c>
    </row>
    <row r="3166">
      <c r="A3166" s="3">
        <f>IFERROR(__xludf.DUMMYFUNCTION("""COMPUTED_VALUE"""),45491.99861111111)</f>
        <v>45491.99861</v>
      </c>
      <c r="B3166" s="4">
        <f>IFERROR(__xludf.DUMMYFUNCTION("""COMPUTED_VALUE"""),63982.8)</f>
        <v>63982.8</v>
      </c>
    </row>
    <row r="3167">
      <c r="A3167" s="3">
        <f>IFERROR(__xludf.DUMMYFUNCTION("""COMPUTED_VALUE"""),45492.99861111111)</f>
        <v>45492.99861</v>
      </c>
      <c r="B3167" s="4">
        <f>IFERROR(__xludf.DUMMYFUNCTION("""COMPUTED_VALUE"""),66707.6)</f>
        <v>66707.6</v>
      </c>
    </row>
    <row r="3168">
      <c r="A3168" s="3">
        <f>IFERROR(__xludf.DUMMYFUNCTION("""COMPUTED_VALUE"""),45493.99861111111)</f>
        <v>45493.99861</v>
      </c>
      <c r="B3168" s="4">
        <f>IFERROR(__xludf.DUMMYFUNCTION("""COMPUTED_VALUE"""),67163.8)</f>
        <v>67163.8</v>
      </c>
    </row>
    <row r="3169">
      <c r="A3169" s="3">
        <f>IFERROR(__xludf.DUMMYFUNCTION("""COMPUTED_VALUE"""),45494.99861111111)</f>
        <v>45494.99861</v>
      </c>
      <c r="B3169" s="4">
        <f>IFERROR(__xludf.DUMMYFUNCTION("""COMPUTED_VALUE"""),68181.2)</f>
        <v>68181.2</v>
      </c>
    </row>
    <row r="3170">
      <c r="A3170" s="3">
        <f>IFERROR(__xludf.DUMMYFUNCTION("""COMPUTED_VALUE"""),45495.99861111111)</f>
        <v>45495.99861</v>
      </c>
      <c r="B3170" s="4">
        <f>IFERROR(__xludf.DUMMYFUNCTION("""COMPUTED_VALUE"""),67558.2)</f>
        <v>67558.2</v>
      </c>
    </row>
    <row r="3171">
      <c r="A3171" s="3">
        <f>IFERROR(__xludf.DUMMYFUNCTION("""COMPUTED_VALUE"""),45496.99861111111)</f>
        <v>45496.99861</v>
      </c>
      <c r="B3171" s="4">
        <f>IFERROR(__xludf.DUMMYFUNCTION("""COMPUTED_VALUE"""),65939.2)</f>
        <v>65939.2</v>
      </c>
    </row>
    <row r="3172">
      <c r="A3172" s="3">
        <f>IFERROR(__xludf.DUMMYFUNCTION("""COMPUTED_VALUE"""),45497.99861111111)</f>
        <v>45497.99861</v>
      </c>
      <c r="B3172" s="4">
        <f>IFERROR(__xludf.DUMMYFUNCTION("""COMPUTED_VALUE"""),65366.4)</f>
        <v>65366.4</v>
      </c>
    </row>
    <row r="3173">
      <c r="A3173" s="3">
        <f>IFERROR(__xludf.DUMMYFUNCTION("""COMPUTED_VALUE"""),45498.99861111111)</f>
        <v>45498.99861</v>
      </c>
      <c r="B3173" s="4">
        <f>IFERROR(__xludf.DUMMYFUNCTION("""COMPUTED_VALUE"""),65795.3)</f>
        <v>65795.3</v>
      </c>
    </row>
    <row r="3174">
      <c r="A3174" s="3">
        <f>IFERROR(__xludf.DUMMYFUNCTION("""COMPUTED_VALUE"""),45499.99861111111)</f>
        <v>45499.99861</v>
      </c>
      <c r="B3174" s="4">
        <f>IFERROR(__xludf.DUMMYFUNCTION("""COMPUTED_VALUE"""),67924.0)</f>
        <v>67924</v>
      </c>
    </row>
    <row r="3175">
      <c r="A3175" s="3">
        <f>IFERROR(__xludf.DUMMYFUNCTION("""COMPUTED_VALUE"""),45500.99861111111)</f>
        <v>45500.99861</v>
      </c>
      <c r="B3175" s="4">
        <f>IFERROR(__xludf.DUMMYFUNCTION("""COMPUTED_VALUE"""),67899.4)</f>
        <v>67899.4</v>
      </c>
    </row>
  </sheetData>
  <drawing r:id="rId1"/>
</worksheet>
</file>